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CB3CBBB9-0E0D-B847-9634-02F0E0D5516E}" xr6:coauthVersionLast="47" xr6:coauthVersionMax="47" xr10:uidLastSave="{00000000-0000-0000-0000-000000000000}"/>
  <bookViews>
    <workbookView xWindow="30400" yWindow="660" windowWidth="38080" windowHeight="20780" tabRatio="500" xr2:uid="{00000000-000D-0000-FFFF-FFFF00000000}"/>
  </bookViews>
  <sheets>
    <sheet name="Data Summary" sheetId="7" r:id="rId1"/>
    <sheet name="Consolidated Data - Static" sheetId="6" r:id="rId2"/>
    <sheet name="Consolidated Data - Dynamic" sheetId="3" r:id="rId3"/>
    <sheet name="All - AdoptAPet" sheetId="1" r:id="rId4"/>
    <sheet name="All - PetPoint" sheetId="4" r:id="rId5"/>
    <sheet name="Pivot Data" sheetId="8" r:id="rId6"/>
    <sheet name="AnimalInventory - PetPoint" sheetId="5" r:id="rId7"/>
    <sheet name="Breed Group" sheetId="10" r:id="rId8"/>
    <sheet name="Click Through Traffic" sheetId="2" r:id="rId9"/>
  </sheets>
  <definedNames>
    <definedName name="_xlnm._FilterDatabase" localSheetId="3" hidden="1">'All - AdoptAPet'!$A$1:$AE$102</definedName>
    <definedName name="_xlnm._FilterDatabase" localSheetId="4" hidden="1">'All - PetPoint'!$A$1:$Q$345</definedName>
    <definedName name="_xlnm._FilterDatabase" localSheetId="2" hidden="1">'Consolidated Data - Dynamic'!$A$1:$AD$69</definedName>
  </definedNames>
  <calcPr calcId="191029"/>
  <pivotCaches>
    <pivotCache cacheId="149" r:id="rId10"/>
    <pivotCache cacheId="156" r:id="rId11"/>
    <pivotCache cacheId="176"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 i="7"/>
  <c r="D7" i="7"/>
  <c r="F5" i="7"/>
  <c r="H5" i="7"/>
  <c r="J5" i="7"/>
  <c r="H6" i="7"/>
  <c r="F6" i="7"/>
  <c r="J6" i="7"/>
  <c r="D6" i="7"/>
  <c r="D5" i="7"/>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C52" i="3"/>
  <c r="AD52" i="3"/>
  <c r="AC53" i="3"/>
  <c r="AD53" i="3"/>
  <c r="AC54" i="3"/>
  <c r="AD54" i="3"/>
  <c r="AC55" i="3"/>
  <c r="AD55" i="3"/>
  <c r="AC56" i="3"/>
  <c r="AD56" i="3"/>
  <c r="AC57" i="3"/>
  <c r="AD57" i="3"/>
  <c r="AC58" i="3"/>
  <c r="AD58" i="3"/>
  <c r="AC59" i="3"/>
  <c r="AD59" i="3"/>
  <c r="AC60" i="3"/>
  <c r="AD60" i="3"/>
  <c r="AC61" i="3"/>
  <c r="AD61" i="3"/>
  <c r="AC62" i="3"/>
  <c r="AD62" i="3"/>
  <c r="AC63" i="3"/>
  <c r="AD63" i="3"/>
  <c r="AC64" i="3"/>
  <c r="AD64" i="3"/>
  <c r="AC65" i="3"/>
  <c r="AD65" i="3"/>
  <c r="AC66" i="3"/>
  <c r="AD66" i="3"/>
  <c r="AC67" i="3"/>
  <c r="AD67" i="3"/>
  <c r="AC68" i="3"/>
  <c r="AD68" i="3"/>
  <c r="AC69" i="3"/>
  <c r="AD69" i="3"/>
  <c r="AD2" i="3"/>
  <c r="AC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Y52" i="3"/>
  <c r="Z52" i="3"/>
  <c r="AA52" i="3"/>
  <c r="Y53" i="3"/>
  <c r="Z53" i="3"/>
  <c r="AA53" i="3"/>
  <c r="Y54" i="3"/>
  <c r="Z54" i="3"/>
  <c r="AA54" i="3"/>
  <c r="Y55" i="3"/>
  <c r="Z55" i="3"/>
  <c r="AA55" i="3"/>
  <c r="Y56" i="3"/>
  <c r="Z56" i="3"/>
  <c r="AA56" i="3"/>
  <c r="Y57" i="3"/>
  <c r="Z57" i="3"/>
  <c r="AA57" i="3"/>
  <c r="Y58" i="3"/>
  <c r="Z58" i="3"/>
  <c r="AA58" i="3"/>
  <c r="Y59" i="3"/>
  <c r="Z59" i="3"/>
  <c r="AA59" i="3"/>
  <c r="Y60" i="3"/>
  <c r="Z60" i="3"/>
  <c r="AA60" i="3"/>
  <c r="Y61" i="3"/>
  <c r="Z61" i="3"/>
  <c r="AA61" i="3"/>
  <c r="Y62" i="3"/>
  <c r="Z62" i="3"/>
  <c r="AA62" i="3"/>
  <c r="Y63" i="3"/>
  <c r="Z63" i="3"/>
  <c r="AA63" i="3"/>
  <c r="Y64" i="3"/>
  <c r="Z64" i="3"/>
  <c r="AA64" i="3"/>
  <c r="Y65" i="3"/>
  <c r="Z65" i="3"/>
  <c r="AA65" i="3"/>
  <c r="Y66" i="3"/>
  <c r="Z66" i="3"/>
  <c r="AA66" i="3"/>
  <c r="Y67" i="3"/>
  <c r="Z67" i="3"/>
  <c r="AA67" i="3"/>
  <c r="Y68" i="3"/>
  <c r="Z68" i="3"/>
  <c r="AA68" i="3"/>
  <c r="Y69" i="3"/>
  <c r="Z69" i="3"/>
  <c r="AA69" i="3"/>
  <c r="AA2" i="3"/>
  <c r="Z2"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H52" i="3"/>
  <c r="I52" i="3"/>
  <c r="J52" i="3"/>
  <c r="K52" i="3"/>
  <c r="L52" i="3"/>
  <c r="M52" i="3"/>
  <c r="N52" i="3"/>
  <c r="O52" i="3"/>
  <c r="P52" i="3"/>
  <c r="Q52" i="3"/>
  <c r="R52" i="3"/>
  <c r="S52" i="3"/>
  <c r="H53" i="3"/>
  <c r="I53" i="3"/>
  <c r="J53" i="3"/>
  <c r="K53" i="3"/>
  <c r="L53" i="3"/>
  <c r="M53" i="3"/>
  <c r="N53" i="3"/>
  <c r="O53" i="3"/>
  <c r="P53" i="3"/>
  <c r="Q53" i="3"/>
  <c r="R53" i="3"/>
  <c r="S53" i="3"/>
  <c r="H54" i="3"/>
  <c r="I54" i="3"/>
  <c r="J54" i="3"/>
  <c r="K54" i="3"/>
  <c r="L54" i="3"/>
  <c r="M54" i="3"/>
  <c r="N54" i="3"/>
  <c r="O54" i="3"/>
  <c r="P54" i="3"/>
  <c r="Q54" i="3"/>
  <c r="R54" i="3"/>
  <c r="S54" i="3"/>
  <c r="H55" i="3"/>
  <c r="I55" i="3"/>
  <c r="J55" i="3"/>
  <c r="K55" i="3"/>
  <c r="L55" i="3"/>
  <c r="M55" i="3"/>
  <c r="N55" i="3"/>
  <c r="O55" i="3"/>
  <c r="P55" i="3"/>
  <c r="Q55" i="3"/>
  <c r="R55" i="3"/>
  <c r="S55" i="3"/>
  <c r="H56" i="3"/>
  <c r="I56" i="3"/>
  <c r="J56" i="3"/>
  <c r="K56" i="3"/>
  <c r="L56" i="3"/>
  <c r="M56" i="3"/>
  <c r="N56" i="3"/>
  <c r="O56" i="3"/>
  <c r="P56" i="3"/>
  <c r="Q56" i="3"/>
  <c r="R56" i="3"/>
  <c r="S56" i="3"/>
  <c r="H57" i="3"/>
  <c r="I57" i="3"/>
  <c r="J57" i="3"/>
  <c r="K57" i="3"/>
  <c r="L57" i="3"/>
  <c r="M57" i="3"/>
  <c r="N57" i="3"/>
  <c r="O57" i="3"/>
  <c r="P57" i="3"/>
  <c r="Q57" i="3"/>
  <c r="R57" i="3"/>
  <c r="S57" i="3"/>
  <c r="H58" i="3"/>
  <c r="I58" i="3"/>
  <c r="J58" i="3"/>
  <c r="K58" i="3"/>
  <c r="L58" i="3"/>
  <c r="M58" i="3"/>
  <c r="N58" i="3"/>
  <c r="O58" i="3"/>
  <c r="P58" i="3"/>
  <c r="Q58" i="3"/>
  <c r="R58" i="3"/>
  <c r="S58" i="3"/>
  <c r="H59" i="3"/>
  <c r="I59" i="3"/>
  <c r="J59" i="3"/>
  <c r="K59" i="3"/>
  <c r="L59" i="3"/>
  <c r="M59" i="3"/>
  <c r="N59" i="3"/>
  <c r="O59" i="3"/>
  <c r="P59" i="3"/>
  <c r="Q59" i="3"/>
  <c r="R59" i="3"/>
  <c r="S59" i="3"/>
  <c r="H60" i="3"/>
  <c r="I60" i="3"/>
  <c r="J60" i="3"/>
  <c r="K60" i="3"/>
  <c r="L60" i="3"/>
  <c r="M60" i="3"/>
  <c r="N60" i="3"/>
  <c r="O60" i="3"/>
  <c r="P60" i="3"/>
  <c r="Q60" i="3"/>
  <c r="R60" i="3"/>
  <c r="S60" i="3"/>
  <c r="H61" i="3"/>
  <c r="I61" i="3"/>
  <c r="J61" i="3"/>
  <c r="K61" i="3"/>
  <c r="L61" i="3"/>
  <c r="M61" i="3"/>
  <c r="N61" i="3"/>
  <c r="O61" i="3"/>
  <c r="P61" i="3"/>
  <c r="Q61" i="3"/>
  <c r="R61" i="3"/>
  <c r="S61" i="3"/>
  <c r="H62" i="3"/>
  <c r="I62" i="3"/>
  <c r="J62" i="3"/>
  <c r="K62" i="3"/>
  <c r="L62" i="3"/>
  <c r="M62" i="3"/>
  <c r="N62" i="3"/>
  <c r="O62" i="3"/>
  <c r="P62" i="3"/>
  <c r="Q62" i="3"/>
  <c r="R62" i="3"/>
  <c r="S62" i="3"/>
  <c r="H63" i="3"/>
  <c r="I63" i="3"/>
  <c r="J63" i="3"/>
  <c r="K63" i="3"/>
  <c r="L63" i="3"/>
  <c r="M63" i="3"/>
  <c r="N63" i="3"/>
  <c r="O63" i="3"/>
  <c r="P63" i="3"/>
  <c r="Q63" i="3"/>
  <c r="R63" i="3"/>
  <c r="S63" i="3"/>
  <c r="H64" i="3"/>
  <c r="I64" i="3"/>
  <c r="J64" i="3"/>
  <c r="K64" i="3"/>
  <c r="L64" i="3"/>
  <c r="M64" i="3"/>
  <c r="N64" i="3"/>
  <c r="O64" i="3"/>
  <c r="P64" i="3"/>
  <c r="Q64" i="3"/>
  <c r="R64" i="3"/>
  <c r="S64" i="3"/>
  <c r="H65" i="3"/>
  <c r="I65" i="3"/>
  <c r="J65" i="3"/>
  <c r="K65" i="3"/>
  <c r="L65" i="3"/>
  <c r="M65" i="3"/>
  <c r="N65" i="3"/>
  <c r="O65" i="3"/>
  <c r="P65" i="3"/>
  <c r="Q65" i="3"/>
  <c r="R65" i="3"/>
  <c r="S65" i="3"/>
  <c r="H66" i="3"/>
  <c r="I66" i="3"/>
  <c r="J66" i="3"/>
  <c r="K66" i="3"/>
  <c r="L66" i="3"/>
  <c r="M66" i="3"/>
  <c r="N66" i="3"/>
  <c r="O66" i="3"/>
  <c r="P66" i="3"/>
  <c r="Q66" i="3"/>
  <c r="R66" i="3"/>
  <c r="S66" i="3"/>
  <c r="H67" i="3"/>
  <c r="I67" i="3"/>
  <c r="J67" i="3"/>
  <c r="K67" i="3"/>
  <c r="L67" i="3"/>
  <c r="M67" i="3"/>
  <c r="N67" i="3"/>
  <c r="O67" i="3"/>
  <c r="P67" i="3"/>
  <c r="Q67" i="3"/>
  <c r="R67" i="3"/>
  <c r="S67" i="3"/>
  <c r="H68" i="3"/>
  <c r="I68" i="3"/>
  <c r="J68" i="3"/>
  <c r="K68" i="3"/>
  <c r="L68" i="3"/>
  <c r="M68" i="3"/>
  <c r="N68" i="3"/>
  <c r="O68" i="3"/>
  <c r="P68" i="3"/>
  <c r="Q68" i="3"/>
  <c r="R68" i="3"/>
  <c r="S68" i="3"/>
  <c r="H69" i="3"/>
  <c r="I69" i="3"/>
  <c r="J69" i="3"/>
  <c r="K69" i="3"/>
  <c r="L69" i="3"/>
  <c r="M69" i="3"/>
  <c r="N69" i="3"/>
  <c r="O69" i="3"/>
  <c r="P69" i="3"/>
  <c r="Q69" i="3"/>
  <c r="R69" i="3"/>
  <c r="S69"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2" i="3"/>
  <c r="S2" i="3"/>
  <c r="R2" i="3"/>
  <c r="Q2" i="3"/>
  <c r="P2" i="3"/>
  <c r="O2" i="3"/>
  <c r="N2" i="3"/>
  <c r="M2" i="3"/>
  <c r="L2" i="3"/>
  <c r="K2" i="3"/>
  <c r="J2" i="3"/>
  <c r="I2" i="3"/>
  <c r="H2"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2" i="3"/>
  <c r="C52" i="3"/>
  <c r="D52" i="3"/>
  <c r="E5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3" i="3"/>
  <c r="E54" i="3"/>
  <c r="E55" i="3"/>
  <c r="E56" i="3"/>
  <c r="E57" i="3"/>
  <c r="E58" i="3"/>
  <c r="E59" i="3"/>
  <c r="E60" i="3"/>
  <c r="E61" i="3"/>
  <c r="E62" i="3"/>
  <c r="E63" i="3"/>
  <c r="E64" i="3"/>
  <c r="E65" i="3"/>
  <c r="E66" i="3"/>
  <c r="E67" i="3"/>
  <c r="E68" i="3"/>
  <c r="E69"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3" i="3"/>
  <c r="D54" i="3"/>
  <c r="D55" i="3"/>
  <c r="D56" i="3"/>
  <c r="D57" i="3"/>
  <c r="D58" i="3"/>
  <c r="D59" i="3"/>
  <c r="D60" i="3"/>
  <c r="D61" i="3"/>
  <c r="D62" i="3"/>
  <c r="D63" i="3"/>
  <c r="D64" i="3"/>
  <c r="D65" i="3"/>
  <c r="D66" i="3"/>
  <c r="D67" i="3"/>
  <c r="D68" i="3"/>
  <c r="D69"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3" i="3"/>
  <c r="C54" i="3"/>
  <c r="C55" i="3"/>
  <c r="C56" i="3"/>
  <c r="C57" i="3"/>
  <c r="C58" i="3"/>
  <c r="C59" i="3"/>
  <c r="C60" i="3"/>
  <c r="C61" i="3"/>
  <c r="C62" i="3"/>
  <c r="C63" i="3"/>
  <c r="C64" i="3"/>
  <c r="C65" i="3"/>
  <c r="C66" i="3"/>
  <c r="C67" i="3"/>
  <c r="C68" i="3"/>
  <c r="C69" i="3"/>
  <c r="C2" i="3"/>
  <c r="G60" i="6" l="1"/>
  <c r="G64" i="6"/>
  <c r="G51" i="6"/>
  <c r="G39" i="6"/>
  <c r="G27" i="6"/>
  <c r="G15" i="6"/>
  <c r="G3" i="6"/>
  <c r="G37" i="6"/>
  <c r="G65" i="6"/>
  <c r="G63" i="6"/>
  <c r="G62" i="6"/>
  <c r="G49" i="6"/>
  <c r="G25" i="6"/>
  <c r="G61" i="6"/>
  <c r="G48" i="6"/>
  <c r="G36" i="6"/>
  <c r="G35" i="6"/>
  <c r="G59" i="6"/>
  <c r="G44" i="6"/>
  <c r="G55" i="6"/>
  <c r="G31" i="6"/>
  <c r="G19" i="6"/>
  <c r="G69" i="6"/>
  <c r="G68" i="6"/>
  <c r="G43" i="6"/>
  <c r="G67" i="6"/>
  <c r="G47" i="6"/>
  <c r="G45" i="6"/>
  <c r="G56" i="6"/>
  <c r="G2" i="6"/>
  <c r="G66" i="6"/>
  <c r="G53" i="6"/>
  <c r="G41" i="6"/>
  <c r="G29" i="6"/>
  <c r="G17" i="6"/>
  <c r="G5" i="6"/>
  <c r="G52" i="6"/>
  <c r="G40" i="6"/>
  <c r="G28" i="6"/>
  <c r="G16" i="6"/>
  <c r="G4" i="6"/>
  <c r="G24" i="6"/>
  <c r="G12" i="6"/>
  <c r="G32" i="6"/>
  <c r="G20" i="6"/>
  <c r="G8" i="6"/>
  <c r="G7" i="6"/>
  <c r="G50" i="6"/>
  <c r="G38" i="6"/>
  <c r="G26" i="6"/>
  <c r="G14" i="6"/>
  <c r="G13" i="6"/>
  <c r="G23" i="6"/>
  <c r="G11" i="6"/>
  <c r="G46" i="6"/>
  <c r="G34" i="6"/>
  <c r="G22" i="6"/>
  <c r="G10" i="6"/>
  <c r="G57" i="6"/>
  <c r="G58" i="6"/>
  <c r="G33" i="6"/>
  <c r="G21" i="6"/>
  <c r="G9" i="6"/>
  <c r="G54" i="6"/>
  <c r="G42" i="6"/>
  <c r="G30" i="6"/>
  <c r="G18" i="6"/>
  <c r="G6"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<sst xmlns="http://schemas.openxmlformats.org/spreadsheetml/2006/main" count="13172" uniqueCount="2023">
  <si>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</si>
  <si>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</si>
  <si>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</si>
  <si>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</si>
  <si>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</si>
  <si>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</si>
  <si>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</si>
  <si>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</si>
  <si>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</si>
  <si>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</si>
  <si>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</si>
  <si>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</si>
  <si>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</si>
  <si>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</si>
  <si>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</si>
  <si>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</si>
  <si>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</si>
  <si>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</si>
  <si>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</si>
  <si>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</si>
  <si>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</si>
  <si>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</si>
  <si>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</si>
  <si>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</si>
  <si>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</si>
  <si>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</si>
  <si>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</si>
  <si>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</si>
  <si>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</si>
  <si>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</si>
  <si>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</si>
  <si>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</si>
  <si>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</si>
  <si>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</si>
  <si>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</si>
  <si>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</si>
  <si>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</si>
  <si>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</si>
  <si>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</si>
  <si>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</si>
  <si>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</si>
  <si>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</si>
  <si>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</si>
  <si>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</si>
  <si>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</si>
  <si>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</si>
  <si>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</si>
  <si>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</si>
  <si>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</si>
  <si>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</si>
  <si>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</si>
  <si>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</si>
  <si>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</si>
  <si>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</si>
  <si>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</si>
  <si>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</si>
  <si>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</si>
  <si>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</si>
  <si>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</si>
  <si>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</si>
  <si>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</si>
  <si>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</si>
  <si>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</si>
  <si>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</si>
  <si>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</si>
  <si>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</si>
  <si>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</si>
  <si>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</si>
  <si>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</si>
  <si>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</si>
  <si>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</si>
  <si>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</si>
  <si>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</si>
  <si>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</si>
  <si>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</si>
  <si>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</si>
  <si>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</si>
  <si>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</si>
  <si>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</si>
  <si>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</si>
  <si>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</si>
  <si>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</si>
  <si>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</si>
  <si>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</si>
  <si>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</si>
  <si>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</si>
  <si>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</si>
  <si>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</si>
  <si>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</si>
  <si>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</si>
  <si>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</si>
  <si>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</si>
  <si>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</si>
  <si>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</si>
  <si>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</si>
  <si>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</si>
  <si>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</si>
  <si>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</si>
  <si>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</si>
  <si>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</si>
  <si>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</si>
  <si>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</si>
  <si>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</si>
  <si>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</si>
  <si>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</si>
  <si>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</si>
  <si>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</si>
  <si>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</si>
  <si>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</si>
  <si>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</si>
  <si>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</si>
  <si>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</si>
  <si>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</si>
  <si>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https://pet-uploads.adoptapet.com/6/6/9/1223892950.jpg</t>
  </si>
  <si>
    <t>https://pet-uploads.adoptapet.com/a/f/5/1223892971.jpg</t>
  </si>
  <si>
    <t>https://pet-uploads.adoptapet.com/d/7/4/1223892978.jpg</t>
  </si>
  <si>
    <t>A0057829377</t>
  </si>
  <si>
    <t>Woodstock</t>
  </si>
  <si>
    <t>https://pet-uploads.adoptapet.com/f/d/b/1223883636.jpg</t>
  </si>
  <si>
    <t>https://pet-uploads.adoptapet.com/1/3/7/1223883653.jpg</t>
  </si>
  <si>
    <t>https://pet-uploads.adoptapet.com/6/2/f/1223883659.jpg</t>
  </si>
  <si>
    <t>A0058233547</t>
  </si>
  <si>
    <t>Zane</t>
  </si>
  <si>
    <t>Plott Hound</t>
  </si>
  <si>
    <t>https://pet-uploads.adoptapet.com/3/6/f/1223893234.jpg</t>
  </si>
  <si>
    <t>https://pet-uploads.adoptapet.com/7/4/2/1223893243.jpg</t>
  </si>
  <si>
    <t>https://pet-uploads.adoptapet.com/f/5/7/1223893249.jpg</t>
  </si>
  <si>
    <t>https://pet-uploads.adoptapet.com/f/2/6/1223893255.jpg</t>
  </si>
  <si>
    <t>Gus</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</si>
  <si>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</si>
  <si>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</si>
  <si>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</si>
  <si>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</si>
  <si>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</si>
  <si>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</si>
  <si>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</si>
  <si>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</si>
  <si>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</si>
  <si>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</si>
  <si>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</si>
  <si>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</si>
  <si>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</si>
  <si>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</si>
  <si>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</si>
  <si>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</si>
  <si>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</si>
  <si>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</si>
  <si>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</si>
  <si>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</si>
  <si>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</si>
  <si>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</si>
  <si>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</si>
  <si>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</si>
  <si>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</si>
  <si>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</si>
  <si>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</si>
  <si>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</si>
  <si>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</si>
  <si>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</si>
  <si>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</si>
  <si>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</si>
  <si>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</si>
  <si>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</si>
  <si>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</si>
  <si>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</si>
  <si>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</si>
  <si>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Luke</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</si>
  <si>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</si>
  <si>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</si>
  <si>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</si>
  <si>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</si>
  <si>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</si>
  <si>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</si>
  <si>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A0058282139</t>
  </si>
  <si>
    <t>Black</t>
  </si>
  <si>
    <t>https://pet-uploads.adoptapet.com/0/2/b/1234116704.jpg</t>
  </si>
  <si>
    <t>https://pet-uploads.adoptapet.com/9/1/9/1234116713.jpg</t>
  </si>
  <si>
    <t>https://pet-uploads.adoptapet.com/2/e/0/1234116719.jpg</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</si>
  <si>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</si>
  <si>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</si>
  <si>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</si>
  <si>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</si>
  <si>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</si>
  <si>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</si>
  <si>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</si>
  <si>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</si>
  <si>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</si>
  <si>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</si>
  <si>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</si>
  <si>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</si>
  <si>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</si>
  <si>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</si>
  <si>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</si>
  <si>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</si>
  <si>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</si>
  <si>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</si>
  <si>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</si>
  <si>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</si>
  <si>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A0058248522</t>
  </si>
  <si>
    <t>Smokey [Pre Adopted]</t>
  </si>
  <si>
    <t>A0053756095</t>
  </si>
  <si>
    <t>Taz</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</si>
  <si>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</si>
  <si>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</si>
  <si>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</si>
  <si>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</si>
  <si>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</si>
  <si>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</si>
  <si>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</si>
  <si>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</si>
  <si>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</si>
  <si>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</si>
  <si>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</si>
  <si>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</si>
  <si>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</si>
  <si>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</si>
  <si>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</si>
  <si>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</si>
  <si>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</si>
  <si>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</si>
  <si>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</si>
  <si>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</si>
  <si>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</si>
  <si>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</si>
  <si>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</si>
  <si>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</si>
  <si>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</si>
  <si>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</si>
  <si>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</si>
  <si>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</si>
  <si>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</si>
  <si>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</si>
  <si>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</si>
  <si>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</si>
  <si>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</si>
  <si>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</si>
  <si>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</si>
  <si>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</si>
  <si>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</si>
  <si>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</si>
  <si>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</si>
  <si>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</si>
  <si>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</si>
  <si>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</si>
  <si>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</si>
  <si>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</si>
  <si>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</si>
  <si>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</si>
  <si>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</si>
  <si>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</si>
  <si>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</si>
  <si>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</si>
  <si>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</si>
  <si>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</si>
  <si>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</si>
  <si>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</si>
  <si>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</si>
  <si>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</si>
  <si>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</si>
  <si>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</si>
  <si>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</si>
  <si>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</si>
  <si>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</si>
  <si>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</si>
  <si>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</si>
  <si>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</si>
  <si>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</si>
  <si>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</si>
  <si>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</si>
  <si>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</si>
  <si>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</si>
  <si>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</si>
  <si>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</si>
  <si>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</si>
  <si>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</si>
  <si>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</si>
  <si>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</si>
  <si>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</si>
  <si>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</si>
  <si>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</si>
  <si>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</si>
  <si>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</si>
  <si>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https://pet-uploads.adoptapet.com/9/a/e/1243267174.jpg</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</si>
  <si>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</si>
  <si>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</si>
  <si>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</si>
  <si>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</si>
  <si>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</si>
  <si>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</si>
  <si>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</si>
  <si>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</si>
  <si>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</si>
  <si>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</si>
  <si>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</si>
  <si>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A0058421093</t>
  </si>
  <si>
    <t>Donna</t>
  </si>
  <si>
    <t>All Black</t>
  </si>
  <si>
    <t>medium</t>
  </si>
  <si>
    <t>https://pet-uploads.adoptapet.com/1/b/f/1243923360.jpg</t>
  </si>
  <si>
    <t>https://pet-uploads.adoptapet.com/5/9/6/1243923369.jpg</t>
  </si>
  <si>
    <t>https://pet-uploads.adoptapet.com/2/e/d/1243923384.jpg</t>
  </si>
  <si>
    <t>A0058435745</t>
  </si>
  <si>
    <t>Kobe</t>
  </si>
  <si>
    <t>https://pet-uploads.adoptapet.com/0/4/8/1243922805.jpg</t>
  </si>
  <si>
    <t>https://pet-uploads.adoptapet.com/3/1/3/1243922814.jpg</t>
  </si>
  <si>
    <t>https://pet-uploads.adoptapet.com/6/5/4/1243922823.jpg</t>
  </si>
  <si>
    <t>A0058435738</t>
  </si>
  <si>
    <t>Lady</t>
  </si>
  <si>
    <t>Spotted Tabby/Leopard Spotted</t>
  </si>
  <si>
    <t>https://pet-uploads.adoptapet.com/1/0/1/1243923156.jpg</t>
  </si>
  <si>
    <t>https://pet-uploads.adoptapet.com/3/8/6/1243923165.jpg</t>
  </si>
  <si>
    <t>A0055486470</t>
  </si>
  <si>
    <t>Mafia [Barn Cat]</t>
  </si>
  <si>
    <t>https://pet-uploads.adoptapet.com/0/2/a/1243925992.jpg</t>
  </si>
  <si>
    <t>A0058224570</t>
  </si>
  <si>
    <t>Midge [Barn Cat]</t>
  </si>
  <si>
    <t>Domestic Mediumhair</t>
  </si>
  <si>
    <t>https://pet-uploads.adoptapet.com/d/5/3/1243925156.jpg</t>
  </si>
  <si>
    <t>A0058760498</t>
  </si>
  <si>
    <t>https://pet-uploads.adoptapet.com/2/d/2/1246032067.jpg</t>
  </si>
  <si>
    <t>https://pet-uploads.adoptapet.com/4/d/9/1246032118.jpg</t>
  </si>
  <si>
    <t>https://pet-uploads.adoptapet.com/e/f/a/1246032151.jpg</t>
  </si>
  <si>
    <t>https://pet-uploads.adoptapet.com/5/9/8/1246032174.jpg</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</si>
  <si>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</si>
  <si>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</si>
  <si>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</si>
  <si>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</si>
  <si>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</si>
  <si>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</si>
  <si>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</si>
  <si>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</si>
  <si>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</si>
  <si>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</si>
  <si>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</si>
  <si>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</si>
  <si>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</si>
  <si>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</si>
  <si>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</si>
  <si>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</si>
  <si>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</si>
  <si>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</si>
  <si>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</si>
  <si>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</si>
  <si>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</si>
  <si>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</si>
  <si>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</si>
  <si>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</si>
  <si>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A0058861989</t>
  </si>
  <si>
    <t>https://pet-uploads.adoptapet.com/3/b/4/1246034575.jpg</t>
  </si>
  <si>
    <t>https://pet-uploads.adoptapet.com/e/5/a/1246034590.jpg</t>
  </si>
  <si>
    <t>https://pet-uploads.adoptapet.com/d/2/a/1246034604.jpg</t>
  </si>
  <si>
    <t>https://pet-uploads.adoptapet.com/0/7/e/1246034620.jpg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</si>
  <si>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</si>
  <si>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</si>
  <si>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</si>
  <si>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</si>
  <si>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</si>
  <si>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</si>
  <si>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</si>
  <si>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</si>
  <si>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</si>
  <si>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</si>
  <si>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</si>
  <si>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</si>
  <si>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</si>
  <si>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</si>
  <si>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</si>
  <si>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</si>
  <si>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</si>
  <si>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</si>
  <si>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</si>
  <si>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</si>
  <si>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</si>
  <si>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</si>
  <si>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</si>
  <si>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</si>
  <si>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</si>
  <si>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</si>
  <si>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</si>
  <si>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</si>
  <si>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</si>
  <si>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</si>
  <si>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</si>
  <si>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</si>
  <si>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</si>
  <si>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</si>
  <si>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</si>
  <si>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</si>
  <si>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</si>
  <si>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</si>
  <si>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</si>
  <si>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</si>
  <si>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</si>
  <si>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</si>
  <si>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</si>
  <si>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</si>
  <si>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</si>
  <si>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</si>
  <si>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</si>
  <si>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</si>
  <si>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</si>
  <si>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</si>
  <si>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</si>
  <si>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</si>
  <si>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A0059205340</t>
  </si>
  <si>
    <t>Amari [Foster Home]</t>
  </si>
  <si>
    <t>https://pet-uploads.adoptapet.com/8/8/c/1252348586.jpg</t>
  </si>
  <si>
    <t>https://pet-uploads.adoptapet.com/9/2/2/1252348595.jpg</t>
  </si>
  <si>
    <t>https://pet-uploads.adoptapet.com/1/3/9/1252348601.jpg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</si>
  <si>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</si>
  <si>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</si>
  <si>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</si>
  <si>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</si>
  <si>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</si>
  <si>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</si>
  <si>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</si>
  <si>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</si>
  <si>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</si>
  <si>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</si>
  <si>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</si>
  <si>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</si>
  <si>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</si>
  <si>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</si>
  <si>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</si>
  <si>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</si>
  <si>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</si>
  <si>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</si>
  <si>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</si>
  <si>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</si>
  <si>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</si>
  <si>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</si>
  <si>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</si>
  <si>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</si>
  <si>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</si>
  <si>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</si>
  <si>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</si>
  <si>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</si>
  <si>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</si>
  <si>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</si>
  <si>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</si>
  <si>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</si>
  <si>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</si>
  <si>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</si>
  <si>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</si>
  <si>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</si>
  <si>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A0059117646</t>
  </si>
  <si>
    <t>Australian Shepherd</t>
  </si>
  <si>
    <t>Red/Golden/Orange/Chestnut</t>
  </si>
  <si>
    <t>https://pet-uploads.adoptapet.com/c/f/8/1252382027.jpg</t>
  </si>
  <si>
    <t>https://pet-uploads.adoptapet.com/d/a/b/1252382061.jpg</t>
  </si>
  <si>
    <t>https://pet-uploads.adoptapet.com/1/4/c/1252382069.jpg</t>
  </si>
  <si>
    <t>A0058640826</t>
  </si>
  <si>
    <t>Ariel</t>
  </si>
  <si>
    <t>https://pet-uploads.adoptapet.com/2/e/8/1252389941.jpg</t>
  </si>
  <si>
    <t>A0058640880</t>
  </si>
  <si>
    <t>Engel</t>
  </si>
  <si>
    <t>https://pet-uploads.adoptapet.com/f/5/c/1252390013.jpg</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</si>
  <si>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</si>
  <si>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</si>
  <si>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</si>
  <si>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</si>
  <si>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</si>
  <si>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</si>
  <si>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</si>
  <si>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</si>
  <si>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</si>
  <si>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</si>
  <si>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</si>
  <si>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</si>
  <si>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</si>
  <si>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</si>
  <si>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</si>
  <si>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</si>
  <si>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</si>
  <si>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</si>
  <si>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</si>
  <si>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</si>
  <si>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</si>
  <si>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</si>
  <si>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</si>
  <si>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</si>
  <si>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</si>
  <si>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A0058402927</t>
  </si>
  <si>
    <t>Toby</t>
  </si>
  <si>
    <t>https://pet-uploads.adoptapet.com/8/c/e/1252390169.jpg</t>
  </si>
  <si>
    <t>https://pet-uploads.adoptapet.com/5/a/7/1252390178.jpg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</si>
  <si>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</si>
  <si>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</si>
  <si>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</si>
  <si>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</si>
  <si>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</si>
  <si>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</si>
  <si>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</si>
  <si>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</si>
  <si>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https://pet-uploads.adoptapet.com/e/d/8/1253089907.jpg</t>
  </si>
  <si>
    <t>https://pet-uploads.adoptapet.com/7/0/8/1253089930.jpg</t>
  </si>
  <si>
    <t>https://pet-uploads.adoptapet.com/e/f/b/1253089943.jpg</t>
  </si>
  <si>
    <t>A0059309535</t>
  </si>
  <si>
    <t>Baby Doll</t>
  </si>
  <si>
    <t>https://pet-uploads.adoptapet.com/e/d/7/1257113944.jpg</t>
  </si>
  <si>
    <t>https://pet-uploads.adoptapet.com/0/f/9/1257113963.jpg</t>
  </si>
  <si>
    <t>https://pet-uploads.adoptapet.com/3/2/7/1257113972.jpg</t>
  </si>
  <si>
    <t>https://pet-uploads.adoptapet.com/2/b/3/1257113978.jpg</t>
  </si>
  <si>
    <t>A0059234101</t>
  </si>
  <si>
    <t>Berry</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</si>
  <si>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</si>
  <si>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</si>
  <si>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</si>
  <si>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</si>
  <si>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</si>
  <si>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</si>
  <si>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</si>
  <si>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</si>
  <si>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</si>
  <si>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</si>
  <si>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</si>
  <si>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</si>
  <si>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</si>
  <si>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A0059240397</t>
  </si>
  <si>
    <t>Chong</t>
  </si>
  <si>
    <t>https://pet-uploads.adoptapet.com/4/5/3/1257121353.jpg</t>
  </si>
  <si>
    <t>https://pet-uploads.adoptapet.com/5/1/a/1257121362.jpg</t>
  </si>
  <si>
    <t>https://pet-uploads.adoptapet.com/e/d/3/1257121380.jpg</t>
  </si>
  <si>
    <t>https://pet-uploads.adoptapet.com/f/2/8/1257121395.jpg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</si>
  <si>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</si>
  <si>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</si>
  <si>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</si>
  <si>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</si>
  <si>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</si>
  <si>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</si>
  <si>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</si>
  <si>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</si>
  <si>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</si>
  <si>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</si>
  <si>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</si>
  <si>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</si>
  <si>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</si>
  <si>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</si>
  <si>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</si>
  <si>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</si>
  <si>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</si>
  <si>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</si>
  <si>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</si>
  <si>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</si>
  <si>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</si>
  <si>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</si>
  <si>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https://pet-uploads.adoptapet.com/c/0/6/1257104813.jpg</t>
  </si>
  <si>
    <t>https://pet-uploads.adoptapet.com/5/2/4/1257104822.jpg</t>
  </si>
  <si>
    <t>https://pet-uploads.adoptapet.com/b/8/3/1257104828.jpg</t>
  </si>
  <si>
    <t>https://pet-uploads.adoptapet.com/6/7/3/1257104834.jpg</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</si>
  <si>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</si>
  <si>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</si>
  <si>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</si>
  <si>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</si>
  <si>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</si>
  <si>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</si>
  <si>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</si>
  <si>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</si>
  <si>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Madre</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</si>
  <si>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</si>
  <si>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</si>
  <si>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</si>
  <si>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</si>
  <si>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</si>
  <si>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</si>
  <si>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</si>
  <si>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</si>
  <si>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</si>
  <si>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</si>
  <si>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</si>
  <si>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</si>
  <si>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</si>
  <si>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</si>
  <si>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</si>
  <si>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</si>
  <si>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</si>
  <si>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</si>
  <si>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</si>
  <si>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</si>
  <si>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</si>
  <si>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</si>
  <si>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</si>
  <si>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</si>
  <si>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</si>
  <si>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</si>
  <si>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</si>
  <si>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</si>
  <si>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</si>
  <si>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</si>
  <si>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</si>
  <si>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</si>
  <si>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</si>
  <si>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</si>
  <si>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</si>
  <si>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</si>
  <si>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https://pet-uploads.adoptapet.com/4/6/8/1257105124.jpg</t>
  </si>
  <si>
    <t>https://pet-uploads.adoptapet.com/1/5/0/1257105150.jpg</t>
  </si>
  <si>
    <t>https://pet-uploads.adoptapet.com/3/e/a/1257105184.jpg</t>
  </si>
  <si>
    <t>https://pet-uploads.adoptapet.com/5/0/2/1257105198.jpg</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</si>
  <si>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</si>
  <si>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</si>
  <si>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</si>
  <si>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</si>
  <si>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</si>
  <si>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</si>
  <si>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</si>
  <si>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</si>
  <si>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https://pet-uploads.adoptapet.com/0/4/0/1257115207.jpg</t>
  </si>
  <si>
    <t>https://pet-uploads.adoptapet.com/a/f/a/1257115216.jpg</t>
  </si>
  <si>
    <t>https://pet-uploads.adoptapet.com/4/8/3/1257115222.jpg</t>
  </si>
  <si>
    <t>https://pet-uploads.adoptapet.com/d/1/9/1257115228.jpg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</si>
  <si>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</si>
  <si>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</si>
  <si>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</si>
  <si>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</si>
  <si>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</si>
  <si>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</si>
  <si>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</si>
  <si>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</si>
  <si>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</si>
  <si>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</si>
  <si>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</si>
  <si>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</si>
  <si>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</si>
  <si>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I.D.#</t>
  </si>
  <si>
    <t>Sort by Species</t>
  </si>
  <si>
    <t>Sort by Breed(s)</t>
  </si>
  <si>
    <t>Sort by Date Added</t>
  </si>
  <si>
    <t>Seen in Search Results</t>
  </si>
  <si>
    <t>Pet's Details Opened</t>
  </si>
  <si>
    <t>days</t>
  </si>
  <si>
    <t>30 </t>
  </si>
  <si>
    <t>Since July 1, 2008</t>
  </si>
  <si>
    <t>7 Day Click Through Rate</t>
  </si>
  <si>
    <t>Cat</t>
  </si>
  <si>
    <t>2. </t>
  </si>
  <si>
    <t>Domestic Shorthair / Domestic Shorthair</t>
  </si>
  <si>
    <t>54 </t>
  </si>
  <si>
    <t>4. </t>
  </si>
  <si>
    <t>43 </t>
  </si>
  <si>
    <t>6. </t>
  </si>
  <si>
    <t>66 </t>
  </si>
  <si>
    <t>8. </t>
  </si>
  <si>
    <t>413 </t>
  </si>
  <si>
    <t>10. </t>
  </si>
  <si>
    <t>42 </t>
  </si>
  <si>
    <t>12. </t>
  </si>
  <si>
    <t>71 </t>
  </si>
  <si>
    <t>Hits</t>
  </si>
  <si>
    <t>Views</t>
  </si>
  <si>
    <t>15. </t>
  </si>
  <si>
    <t>64 </t>
  </si>
  <si>
    <t>17. </t>
  </si>
  <si>
    <t>446 </t>
  </si>
  <si>
    <t>19. </t>
  </si>
  <si>
    <t>Dog</t>
  </si>
  <si>
    <t>Whippet / Jack Russell Terrier</t>
  </si>
  <si>
    <t>21. </t>
  </si>
  <si>
    <t>American Bulldog / American Staffordshire Terrier</t>
  </si>
  <si>
    <t>50 </t>
  </si>
  <si>
    <t>23. </t>
  </si>
  <si>
    <t>American Bulldog / Boxer</t>
  </si>
  <si>
    <t>70 </t>
  </si>
  <si>
    <t>Plott Hound / Hound (Unknown Type)</t>
  </si>
  <si>
    <t>25. </t>
  </si>
  <si>
    <t>Hound (Unknown Type) / Labrador Retriever</t>
  </si>
  <si>
    <t>41 </t>
  </si>
  <si>
    <t xml:space="preserve"> </t>
  </si>
  <si>
    <t>Adopt A Pet :: Midge [Barn Cat]</t>
  </si>
  <si>
    <t>Adopt A Pet :: Jackie [Barn Cat]</t>
  </si>
  <si>
    <t>Adopt A Pet :: Trout</t>
  </si>
  <si>
    <t>Adopt A Pet :: Phillip</t>
  </si>
  <si>
    <t>Adopt A Pet :: Kobe</t>
  </si>
  <si>
    <t>Adopt A Pet :: Lady</t>
  </si>
  <si>
    <t>Adopt A Pet :: Donna</t>
  </si>
  <si>
    <t>Adopt A Pet :: Mafia [Barn Cat]</t>
  </si>
  <si>
    <t>Adopt A Pet :: Kat [Foster Home]</t>
  </si>
  <si>
    <t>Adopt A Pet :: Kevin [Foster Home]</t>
  </si>
  <si>
    <t>Adopt A Pet :: Gus</t>
  </si>
  <si>
    <t>Adopt A Pet :: Ariel</t>
  </si>
  <si>
    <t>Adopt A Pet :: Engel</t>
  </si>
  <si>
    <t>Adopt A Pet :: Toby</t>
  </si>
  <si>
    <t>Adopt A Pet :: Judd [Foster Home]</t>
  </si>
  <si>
    <t>Adopt A Pet :: Dexter</t>
  </si>
  <si>
    <t>Adopt A Pet :: Jojo</t>
  </si>
  <si>
    <t>Adopt A Pet :: Sushi</t>
  </si>
  <si>
    <t>Adopt A Pet :: Amari [Foster Home]</t>
  </si>
  <si>
    <t>Adopt A Pet :: Vanna</t>
  </si>
  <si>
    <t>Adopt A Pet :: Chong</t>
  </si>
  <si>
    <t>Adopt A Pet :: Madre</t>
  </si>
  <si>
    <t>Adopt A Pet :: Fonzie</t>
  </si>
  <si>
    <t>Adopt A Pet :: Zane</t>
  </si>
  <si>
    <t>Adopt A Pet :: Smokey [Pre Adopted]</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</si>
  <si>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</si>
  <si>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</si>
  <si>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</si>
  <si>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</si>
  <si>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</si>
  <si>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</si>
  <si>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</si>
  <si>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</si>
  <si>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</si>
  <si>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</si>
  <si>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</si>
  <si>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</si>
  <si>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</si>
  <si>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</si>
  <si>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</si>
  <si>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</si>
  <si>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3y 6m 4d</t>
  </si>
  <si>
    <t>Retriever, Labrador</t>
  </si>
  <si>
    <t>Available</t>
  </si>
  <si>
    <t>Catio Free Roaming</t>
  </si>
  <si>
    <t>Catio</t>
  </si>
  <si>
    <t>982091070185820</t>
  </si>
  <si>
    <t>A0052239691</t>
  </si>
  <si>
    <t>HW -</t>
  </si>
  <si>
    <t>9</t>
  </si>
  <si>
    <t>982091073934095</t>
  </si>
  <si>
    <t>Terrier, Pit Bull</t>
  </si>
  <si>
    <t>Equipment Storage Area</t>
  </si>
  <si>
    <t>941000028841118</t>
  </si>
  <si>
    <t>Bella</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</si>
  <si>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</si>
  <si>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</si>
  <si>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</si>
  <si>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</si>
  <si>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</si>
  <si>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</si>
  <si>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</si>
  <si>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</si>
  <si>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</si>
  <si>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</si>
  <si>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</si>
  <si>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</si>
  <si>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</si>
  <si>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</si>
  <si>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</si>
  <si>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</si>
  <si>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</si>
  <si>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</si>
  <si>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</si>
  <si>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</si>
  <si>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</si>
  <si>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</si>
  <si>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</si>
  <si>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</si>
  <si>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</si>
  <si>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</si>
  <si>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</si>
  <si>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</si>
  <si>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</si>
  <si>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(J. Pulido)</t>
  </si>
  <si>
    <t>Pending Surgery</t>
  </si>
  <si>
    <t>A0056010520</t>
  </si>
  <si>
    <t>8</t>
  </si>
  <si>
    <t>Medical Cat Cages</t>
  </si>
  <si>
    <t>941000029786880</t>
  </si>
  <si>
    <t>Faye</t>
  </si>
  <si>
    <t>Medical Treatment</t>
  </si>
  <si>
    <t>A0056059524</t>
  </si>
  <si>
    <t>Pop up cage - no #</t>
  </si>
  <si>
    <t>New building 1</t>
  </si>
  <si>
    <t>Carolyn</t>
  </si>
  <si>
    <t>A0056440784</t>
  </si>
  <si>
    <t>941000031683466</t>
  </si>
  <si>
    <t>Orange</t>
  </si>
  <si>
    <t>Lindsey (T. Myers)</t>
  </si>
  <si>
    <t>A0056472536</t>
  </si>
  <si>
    <t>941000029787399</t>
  </si>
  <si>
    <t>4y 1m 2d</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</si>
  <si>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</si>
  <si>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</si>
  <si>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</si>
  <si>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</si>
  <si>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</si>
  <si>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</si>
  <si>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</si>
  <si>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</si>
  <si>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</si>
  <si>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</si>
  <si>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</si>
  <si>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</si>
  <si>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</si>
  <si>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</si>
  <si>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</si>
  <si>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</si>
  <si>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</si>
  <si>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</si>
  <si>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</si>
  <si>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Torti</t>
  </si>
  <si>
    <t>A0057851597</t>
  </si>
  <si>
    <t>3</t>
  </si>
  <si>
    <t>982091074347787</t>
  </si>
  <si>
    <t>941000031749716</t>
  </si>
  <si>
    <t>Zorua (C. Lester)</t>
  </si>
  <si>
    <t>941000030971896</t>
  </si>
  <si>
    <t>Mixed Breed, Medium (up to 44 lbs fully grown)</t>
  </si>
  <si>
    <t>4</t>
  </si>
  <si>
    <t>Medical Kennel</t>
  </si>
  <si>
    <t>982091074518525</t>
  </si>
  <si>
    <t>Bite Quarantine</t>
  </si>
  <si>
    <t>1y 6m 4d</t>
  </si>
  <si>
    <t>941000030971791</t>
  </si>
  <si>
    <t>Zane (C. Seward)</t>
  </si>
  <si>
    <t>941000030951287</t>
  </si>
  <si>
    <t>Hound</t>
  </si>
  <si>
    <t>941000031750462</t>
  </si>
  <si>
    <t>941000030972568</t>
  </si>
  <si>
    <t>Tan</t>
  </si>
  <si>
    <t>Odin (C. Bucknam)</t>
  </si>
  <si>
    <t>941000031750106</t>
  </si>
  <si>
    <t>12</t>
  </si>
  <si>
    <t>941000031684070</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</si>
  <si>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</si>
  <si>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</si>
  <si>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</si>
  <si>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</si>
  <si>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</si>
  <si>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</si>
  <si>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</si>
  <si>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</si>
  <si>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</si>
  <si>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</si>
  <si>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</si>
  <si>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</si>
  <si>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</si>
  <si>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</si>
  <si>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2y 5m 13d</t>
  </si>
  <si>
    <t>Gus (C Warren)</t>
  </si>
  <si>
    <t>A0058353818</t>
  </si>
  <si>
    <t>Edith [Barn Cat]</t>
  </si>
  <si>
    <t>A0058368673</t>
  </si>
  <si>
    <t>[Feral Cat]</t>
  </si>
  <si>
    <t>A0058415737</t>
  </si>
  <si>
    <t>Smudge (A. Adams)</t>
  </si>
  <si>
    <t>A0058420918</t>
  </si>
  <si>
    <t>Bank 4 Cage 1</t>
  </si>
  <si>
    <t>Cat Adoption</t>
  </si>
  <si>
    <t>941000030976670</t>
  </si>
  <si>
    <t>Run 4</t>
  </si>
  <si>
    <t>Bee [Barn Cat]</t>
  </si>
  <si>
    <t>A0058422062</t>
  </si>
  <si>
    <t>Seoul (A. Adams)</t>
  </si>
  <si>
    <t>A0058424253</t>
  </si>
  <si>
    <t>Bank 1 Cage 2</t>
  </si>
  <si>
    <t>941000031683780</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</si>
  <si>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</si>
  <si>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</si>
  <si>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</si>
  <si>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</si>
  <si>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</si>
  <si>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</si>
  <si>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</si>
  <si>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</si>
  <si>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</si>
  <si>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</si>
  <si>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</si>
  <si>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</si>
  <si>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</si>
  <si>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</si>
  <si>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</si>
  <si>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</si>
  <si>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</si>
  <si>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</si>
  <si>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</si>
  <si>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</si>
  <si>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</si>
  <si>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</si>
  <si>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</si>
  <si>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</si>
  <si>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</si>
  <si>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</si>
  <si>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</si>
  <si>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</si>
  <si>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</si>
  <si>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</si>
  <si>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</si>
  <si>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Scoops (A. Adams)</t>
  </si>
  <si>
    <t>A0058478761</t>
  </si>
  <si>
    <t>941000030976620</t>
  </si>
  <si>
    <t>(Y Peterson)</t>
  </si>
  <si>
    <t>Pending Surgery Foster to Adopt</t>
  </si>
  <si>
    <t>A0058490000</t>
  </si>
  <si>
    <t>Bank 1 Cage 5</t>
  </si>
  <si>
    <t>941000031683525</t>
  </si>
  <si>
    <t>Camille</t>
  </si>
  <si>
    <t>A0058506194</t>
  </si>
  <si>
    <t>941000031683554</t>
  </si>
  <si>
    <t>Tiki</t>
  </si>
  <si>
    <t>A0058506205</t>
  </si>
  <si>
    <t>941000031749599</t>
  </si>
  <si>
    <t>Mini</t>
  </si>
  <si>
    <t>A0058532674</t>
  </si>
  <si>
    <t>Bank 2 Cage 2</t>
  </si>
  <si>
    <t>941000031749728</t>
  </si>
  <si>
    <t>Bowie</t>
  </si>
  <si>
    <t>A0058532682</t>
  </si>
  <si>
    <t>Abbott (A. Flynt)</t>
  </si>
  <si>
    <t>A0058532782</t>
  </si>
  <si>
    <t>941000031749670</t>
  </si>
  <si>
    <t>Rain</t>
  </si>
  <si>
    <t>A0058532837</t>
  </si>
  <si>
    <t>Bank 2 Cage 1</t>
  </si>
  <si>
    <t>941000030951381</t>
  </si>
  <si>
    <t>Latte</t>
  </si>
  <si>
    <t>A0058533432</t>
  </si>
  <si>
    <t>FoCCAS Adoption Cent</t>
  </si>
  <si>
    <t>FoCCAS Adoption Center</t>
  </si>
  <si>
    <t>1y 4m 15d</t>
  </si>
  <si>
    <t>County</t>
  </si>
  <si>
    <t>A0058537933</t>
  </si>
  <si>
    <t>941000030972352</t>
  </si>
  <si>
    <t>941000031749636</t>
  </si>
  <si>
    <t>Miss White (R. McGeehan)</t>
  </si>
  <si>
    <t>941000031735842</t>
  </si>
  <si>
    <t>Stitch (E. Shearouse)</t>
  </si>
  <si>
    <t>A0058584267</t>
  </si>
  <si>
    <t>Cat Intake</t>
  </si>
  <si>
    <t>Sweets</t>
  </si>
  <si>
    <t>A0058590008</t>
  </si>
  <si>
    <t>0y 5m 10d</t>
  </si>
  <si>
    <t>Bitty Boo</t>
  </si>
  <si>
    <t>A0058605681</t>
  </si>
  <si>
    <t>941000031749682</t>
  </si>
  <si>
    <t>2y 4m 3d</t>
  </si>
  <si>
    <t>Judd (K. Michaux)</t>
  </si>
  <si>
    <t>Lottie [Barn Cat]</t>
  </si>
  <si>
    <t>A0058632375</t>
  </si>
  <si>
    <t>Cookie (A. Gardner)</t>
  </si>
  <si>
    <t>Bulldog, French</t>
  </si>
  <si>
    <t>A0058640092</t>
  </si>
  <si>
    <t>Bank 3 Cage 1</t>
  </si>
  <si>
    <t>941000031684060</t>
  </si>
  <si>
    <t>Gabriel</t>
  </si>
  <si>
    <t>A0058640722</t>
  </si>
  <si>
    <t>Bank 2 Cage 6</t>
  </si>
  <si>
    <t>941000031683710</t>
  </si>
  <si>
    <t>Beige</t>
  </si>
  <si>
    <t>941000031684261</t>
  </si>
  <si>
    <t>Zuko [Barn Cat]</t>
  </si>
  <si>
    <t>A0058640822</t>
  </si>
  <si>
    <t>Bank 3 Cage 2</t>
  </si>
  <si>
    <t>941000031684336</t>
  </si>
  <si>
    <t>941000031683499</t>
  </si>
  <si>
    <t>Bank 3 Cage 3</t>
  </si>
  <si>
    <t>941000028840619</t>
  </si>
  <si>
    <t>Bessie</t>
  </si>
  <si>
    <t>A0058657655</t>
  </si>
  <si>
    <t>Smudge (Q Morris)</t>
  </si>
  <si>
    <t>A0058657785</t>
  </si>
  <si>
    <t>Biscuit (Q Morris)</t>
  </si>
  <si>
    <t>A0058657796</t>
  </si>
  <si>
    <t>Milo (C. Demers) J.Land</t>
  </si>
  <si>
    <t>Pending Surgery PreAdopt</t>
  </si>
  <si>
    <t>A0058659139</t>
  </si>
  <si>
    <t>Tia [Barn Cat]</t>
  </si>
  <si>
    <t>A0058669176</t>
  </si>
  <si>
    <t>941000031684313</t>
  </si>
  <si>
    <t>2y 3m 26d</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</si>
  <si>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</si>
  <si>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</si>
  <si>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</si>
  <si>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</si>
  <si>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</si>
  <si>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</si>
  <si>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</si>
  <si>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</si>
  <si>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</si>
  <si>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</si>
  <si>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</si>
  <si>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</si>
  <si>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</si>
  <si>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</si>
  <si>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</si>
  <si>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941000031749596</t>
  </si>
  <si>
    <t>Henry (N. Shriver)</t>
  </si>
  <si>
    <t>German Shepherd</t>
  </si>
  <si>
    <t>A0058696819</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</si>
  <si>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</si>
  <si>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</si>
  <si>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</si>
  <si>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</si>
  <si>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</si>
  <si>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</si>
  <si>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</si>
  <si>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</si>
  <si>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</si>
  <si>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</si>
  <si>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</si>
  <si>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</si>
  <si>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</si>
  <si>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</si>
  <si>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941000031683576</t>
  </si>
  <si>
    <t>941000031683941</t>
  </si>
  <si>
    <t>941000031749827</t>
  </si>
  <si>
    <t>941000030972061</t>
  </si>
  <si>
    <t>Bank 1 Cage 6</t>
  </si>
  <si>
    <t>941000031683478</t>
  </si>
  <si>
    <t>Ripken</t>
  </si>
  <si>
    <t>A0058764331</t>
  </si>
  <si>
    <t>941000031683648</t>
  </si>
  <si>
    <t>Atlee</t>
  </si>
  <si>
    <t>A0058764361</t>
  </si>
  <si>
    <t>0y 5m 12d</t>
  </si>
  <si>
    <t>Aberdeen</t>
  </si>
  <si>
    <t>A0058764375</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</si>
  <si>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</si>
  <si>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</si>
  <si>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</si>
  <si>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</si>
  <si>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</si>
  <si>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</si>
  <si>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</si>
  <si>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</si>
  <si>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</si>
  <si>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</si>
  <si>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</si>
  <si>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</si>
  <si>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</si>
  <si>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</si>
  <si>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</si>
  <si>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</si>
  <si>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</si>
  <si>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Bank 2 Cage 3</t>
  </si>
  <si>
    <t>941000031684081</t>
  </si>
  <si>
    <t>A0058856423</t>
  </si>
  <si>
    <t>941000030972197</t>
  </si>
  <si>
    <t>Red</t>
  </si>
  <si>
    <t>Luca (J. Bowers)</t>
  </si>
  <si>
    <t>American Red Heeler</t>
  </si>
  <si>
    <t>941000031683715</t>
  </si>
  <si>
    <t>Gretchen</t>
  </si>
  <si>
    <t>Victor [Barn Cat]</t>
  </si>
  <si>
    <t>A0058874559</t>
  </si>
  <si>
    <t>Edward</t>
  </si>
  <si>
    <t>A0058878837</t>
  </si>
  <si>
    <t>941000030951414</t>
  </si>
  <si>
    <t>Zoie</t>
  </si>
  <si>
    <t>A0058880085</t>
  </si>
  <si>
    <t>941000031683518</t>
  </si>
  <si>
    <t>Journey (S. Nutter)</t>
  </si>
  <si>
    <t>Cage 3</t>
  </si>
  <si>
    <t>FoCCAS House</t>
  </si>
  <si>
    <t>[Barn Cat]</t>
  </si>
  <si>
    <t>A0058882239</t>
  </si>
  <si>
    <t>941000031683973</t>
  </si>
  <si>
    <t>Yukiko (L. Clark)</t>
  </si>
  <si>
    <t>15</t>
  </si>
  <si>
    <t>982091074519787</t>
  </si>
  <si>
    <t>Bronze</t>
  </si>
  <si>
    <t>HW-4</t>
  </si>
  <si>
    <t>Pen 1</t>
  </si>
  <si>
    <t>Pit Pens</t>
  </si>
  <si>
    <t>941000030972314</t>
  </si>
  <si>
    <t>Mack (K. Kroger)</t>
  </si>
  <si>
    <t>A0058929579</t>
  </si>
  <si>
    <t>Lil Debbie (C. Hansen)</t>
  </si>
  <si>
    <t>Pending Medical Assessment</t>
  </si>
  <si>
    <t>A0058958880</t>
  </si>
  <si>
    <t>Larry [Barn Cat]</t>
  </si>
  <si>
    <t>A0058966537</t>
  </si>
  <si>
    <t>Baker</t>
  </si>
  <si>
    <t>A0058971613</t>
  </si>
  <si>
    <t>Spoc (A. Flynt)</t>
  </si>
  <si>
    <t>A0058974302</t>
  </si>
  <si>
    <t>Kirk (A. Flynt)</t>
  </si>
  <si>
    <t>A0058974308</t>
  </si>
  <si>
    <t>941000031683620</t>
  </si>
  <si>
    <t>A0058991001</t>
  </si>
  <si>
    <t>6</t>
  </si>
  <si>
    <t>5y 2m 4d</t>
  </si>
  <si>
    <t>Bandit</t>
  </si>
  <si>
    <t>A0059018179</t>
  </si>
  <si>
    <t>Cypress (Q Morris)</t>
  </si>
  <si>
    <t>A0059020393</t>
  </si>
  <si>
    <t>Magnolia (Q Morris)</t>
  </si>
  <si>
    <t>A0059020403</t>
  </si>
  <si>
    <t>16</t>
  </si>
  <si>
    <t>941000031684331</t>
  </si>
  <si>
    <t>Blue (A. Edwards-Pegram)</t>
  </si>
  <si>
    <t>A0059024985</t>
  </si>
  <si>
    <t>Delta (A. Edwards-Pegram)</t>
  </si>
  <si>
    <t>A0059024997</t>
  </si>
  <si>
    <t>Echo (A. Edwards-Pegram)</t>
  </si>
  <si>
    <t>A0059025008</t>
  </si>
  <si>
    <t>Charlie (A. Edwards-Pegram)</t>
  </si>
  <si>
    <t>A0059025019</t>
  </si>
  <si>
    <t>Cage 2</t>
  </si>
  <si>
    <t>THIS CAT HAS TWO WEEK OLD KITTENS</t>
  </si>
  <si>
    <t>A0059026177</t>
  </si>
  <si>
    <t>941000031684004</t>
  </si>
  <si>
    <t>Lotus ( E Campbell)</t>
  </si>
  <si>
    <t>985113008707018</t>
  </si>
  <si>
    <t>1y 2m 0d</t>
  </si>
  <si>
    <t>Dingo (A. Cox)</t>
  </si>
  <si>
    <t>941000031683893</t>
  </si>
  <si>
    <t>Blond</t>
  </si>
  <si>
    <t>2y 2m 1d</t>
  </si>
  <si>
    <t>Peter (H Spraker)</t>
  </si>
  <si>
    <t>A0059039558</t>
  </si>
  <si>
    <t>941000031735776</t>
  </si>
  <si>
    <t>1y 2m 1d</t>
  </si>
  <si>
    <t>941000031749883</t>
  </si>
  <si>
    <t>941000031683746</t>
  </si>
  <si>
    <t>0y 2m 28d</t>
  </si>
  <si>
    <t>Rocky (A. Flynt)</t>
  </si>
  <si>
    <t>A0059041716</t>
  </si>
  <si>
    <t>941000031735652</t>
  </si>
  <si>
    <t>Hellga (N. Skala)</t>
  </si>
  <si>
    <t>A0059048748</t>
  </si>
  <si>
    <t>5y 0m 5d</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</si>
  <si>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</si>
  <si>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</si>
  <si>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</si>
  <si>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</si>
  <si>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</si>
  <si>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</si>
  <si>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</si>
  <si>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</si>
  <si>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</si>
  <si>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</si>
  <si>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</si>
  <si>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</si>
  <si>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</si>
  <si>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</si>
  <si>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</si>
  <si>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</si>
  <si>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</si>
  <si>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Mochi (F. Henriksson)</t>
  </si>
  <si>
    <t>A0059084829</t>
  </si>
  <si>
    <t>Bank 1 Cage 1</t>
  </si>
  <si>
    <t>Leo</t>
  </si>
  <si>
    <t>A0059085846</t>
  </si>
  <si>
    <t>941000031749573</t>
  </si>
  <si>
    <t>A0059095166</t>
  </si>
  <si>
    <t>Winnie (M Craven)</t>
  </si>
  <si>
    <t>A0059095311</t>
  </si>
  <si>
    <t>0y 3m 18d</t>
  </si>
  <si>
    <t>Pumpkin (M Craven)</t>
  </si>
  <si>
    <t>A0059095322</t>
  </si>
  <si>
    <t>941000031735759</t>
  </si>
  <si>
    <t>Thor (C. Demers)</t>
  </si>
  <si>
    <t>Pending Surgery NeoNate</t>
  </si>
  <si>
    <t>A0059126373</t>
  </si>
  <si>
    <t>Tana (C. Demers)</t>
  </si>
  <si>
    <t>A0059126376</t>
  </si>
  <si>
    <t>Bank 2 Cage 5</t>
  </si>
  <si>
    <t>941000031683923</t>
  </si>
  <si>
    <t>Roxanne</t>
  </si>
  <si>
    <t>A0059189541</t>
  </si>
  <si>
    <t>Blanch (S. Raimer)</t>
  </si>
  <si>
    <t>A0059189718</t>
  </si>
  <si>
    <t>0y 2m 1d</t>
  </si>
  <si>
    <t>(C. Demers)</t>
  </si>
  <si>
    <t>A0059190606</t>
  </si>
  <si>
    <t>A0059190614</t>
  </si>
  <si>
    <t>Trixie (B. Harmon)</t>
  </si>
  <si>
    <t>A0059190623</t>
  </si>
  <si>
    <t>HW+3</t>
  </si>
  <si>
    <t>941000031684296</t>
  </si>
  <si>
    <t>Medical Lobby Cages</t>
  </si>
  <si>
    <t>941000031683509</t>
  </si>
  <si>
    <t>2y 1m 16d</t>
  </si>
  <si>
    <t>941000031683471</t>
  </si>
  <si>
    <t>0y 3m 15d</t>
  </si>
  <si>
    <t>Amari (G. Henriksson)</t>
  </si>
  <si>
    <t>Josephine (L. Demers)</t>
  </si>
  <si>
    <t>A0059205875</t>
  </si>
  <si>
    <t>941000031683514</t>
  </si>
  <si>
    <t>941000031735535</t>
  </si>
  <si>
    <t>Demo (J. Hutto)</t>
  </si>
  <si>
    <t>A0059211945</t>
  </si>
  <si>
    <t>941000031735494</t>
  </si>
  <si>
    <t>Dunkin (J. Hutto)</t>
  </si>
  <si>
    <t>A0059211954</t>
  </si>
  <si>
    <t>Oreo (W. Aquino)</t>
  </si>
  <si>
    <t>A0059214054</t>
  </si>
  <si>
    <t>941000031684325</t>
  </si>
  <si>
    <t>Yellow</t>
  </si>
  <si>
    <t>Bank 1 Cage 3</t>
  </si>
  <si>
    <t>941000031683638</t>
  </si>
  <si>
    <t>Mercury</t>
  </si>
  <si>
    <t>A0059219292</t>
  </si>
  <si>
    <t>Mr Midnight</t>
  </si>
  <si>
    <t>A0059219851</t>
  </si>
  <si>
    <t>0y 2m 17d</t>
  </si>
  <si>
    <t>Monica (S. Raimer)</t>
  </si>
  <si>
    <t>A0059220015</t>
  </si>
  <si>
    <t>941000028840857</t>
  </si>
  <si>
    <t>941000031684024</t>
  </si>
  <si>
    <t>Golden</t>
  </si>
  <si>
    <t>Captain Crunch (M. Fichera)</t>
  </si>
  <si>
    <t>Retriever, Golden</t>
  </si>
  <si>
    <t>Coonhound, Redbone</t>
  </si>
  <si>
    <t>Rescue Commitment</t>
  </si>
  <si>
    <t>Sasha (J. Mazur)</t>
  </si>
  <si>
    <t>A0059236925</t>
  </si>
  <si>
    <t>Cheech (S Green)</t>
  </si>
  <si>
    <t>Chong (S Green)</t>
  </si>
  <si>
    <t>2y 1m 9d</t>
  </si>
  <si>
    <t>Lady (B. Cares)</t>
  </si>
  <si>
    <t>A0059240665</t>
  </si>
  <si>
    <t>941000031735656</t>
  </si>
  <si>
    <t>Darcy (J. Hutto)</t>
  </si>
  <si>
    <t>A0059240929</t>
  </si>
  <si>
    <t>Guppy (A. Wahlberg)</t>
  </si>
  <si>
    <t>A0059246670</t>
  </si>
  <si>
    <t>0y 2m 8d</t>
  </si>
  <si>
    <t>Grayson (C. Hansen)</t>
  </si>
  <si>
    <t>A0059248732</t>
  </si>
  <si>
    <t>George (C. Hansen)</t>
  </si>
  <si>
    <t>A0059248755</t>
  </si>
  <si>
    <t>Jimmy (C. Hansen)</t>
  </si>
  <si>
    <t>A0059248767</t>
  </si>
  <si>
    <t>Buff</t>
  </si>
  <si>
    <t>Julie (C. Hansen)</t>
  </si>
  <si>
    <t>A0059248788</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</si>
  <si>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</si>
  <si>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</si>
  <si>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</si>
  <si>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</si>
  <si>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</si>
  <si>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</si>
  <si>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</si>
  <si>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</si>
  <si>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</si>
  <si>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</si>
  <si>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</si>
  <si>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</si>
  <si>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</si>
  <si>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</si>
  <si>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</si>
  <si>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</si>
  <si>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</si>
  <si>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</si>
  <si>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</si>
  <si>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</si>
  <si>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</si>
  <si>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</si>
  <si>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</si>
  <si>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</si>
  <si>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</si>
  <si>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</si>
  <si>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</si>
  <si>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</si>
  <si>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</si>
  <si>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</si>
  <si>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</si>
  <si>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</si>
  <si>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</si>
  <si>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</si>
  <si>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941000031735595</t>
  </si>
  <si>
    <t>Drama (M Rentz)</t>
  </si>
  <si>
    <t>A0059267229</t>
  </si>
  <si>
    <t>Oliver</t>
  </si>
  <si>
    <t>A0059278153</t>
  </si>
  <si>
    <t>(L.Demers)</t>
  </si>
  <si>
    <t>A0059279416</t>
  </si>
  <si>
    <t>A0059279424</t>
  </si>
  <si>
    <t>A0059279430</t>
  </si>
  <si>
    <t>A0059279435</t>
  </si>
  <si>
    <t>A0059279443</t>
  </si>
  <si>
    <t>Chocolate</t>
  </si>
  <si>
    <t>M.Fraker</t>
  </si>
  <si>
    <t>A0059281984</t>
  </si>
  <si>
    <t>M. Fraker</t>
  </si>
  <si>
    <t>A0059282000</t>
  </si>
  <si>
    <t>A0059282011</t>
  </si>
  <si>
    <t>A0059282022</t>
  </si>
  <si>
    <t>A0059282039</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</si>
  <si>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</si>
  <si>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</si>
  <si>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</si>
  <si>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</si>
  <si>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</si>
  <si>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</si>
  <si>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</si>
  <si>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</si>
  <si>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</si>
  <si>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</si>
  <si>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</si>
  <si>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</si>
  <si>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</si>
  <si>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</si>
  <si>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</si>
  <si>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</si>
  <si>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</si>
  <si>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</si>
  <si>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</si>
  <si>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</si>
  <si>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</si>
  <si>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941000031735762</t>
  </si>
  <si>
    <t>Daisy (D. Cale)</t>
  </si>
  <si>
    <t>A0059316918</t>
  </si>
  <si>
    <t>941000031683461</t>
  </si>
  <si>
    <t>Fruit snack</t>
  </si>
  <si>
    <t>A0059317045</t>
  </si>
  <si>
    <t>0y 1m 23d</t>
  </si>
  <si>
    <t>(A. Flynt)</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</si>
  <si>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</si>
  <si>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</si>
  <si>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</si>
  <si>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</si>
  <si>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</si>
  <si>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</si>
  <si>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</si>
  <si>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</si>
  <si>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</si>
  <si>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</si>
  <si>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</si>
  <si>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</si>
  <si>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</si>
  <si>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</si>
  <si>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</si>
  <si>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</si>
  <si>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</si>
  <si>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</si>
  <si>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</si>
  <si>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</si>
  <si>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</si>
  <si>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</si>
  <si>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</si>
  <si>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</si>
  <si>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</si>
  <si>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</si>
  <si>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</si>
  <si>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941000031735519</t>
  </si>
  <si>
    <t>Bambi (J Sansbury)</t>
  </si>
  <si>
    <t>A0059348255</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</si>
  <si>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</si>
  <si>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</si>
  <si>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</si>
  <si>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</si>
  <si>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</si>
  <si>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</si>
  <si>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</si>
  <si>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</si>
  <si>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</si>
  <si>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</si>
  <si>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</si>
  <si>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</si>
  <si>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</si>
  <si>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</si>
  <si>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(L Demers)</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</si>
  <si>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</si>
  <si>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</si>
  <si>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</si>
  <si>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</si>
  <si>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</si>
  <si>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</si>
  <si>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</si>
  <si>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</si>
  <si>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</si>
  <si>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</si>
  <si>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</si>
  <si>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</si>
  <si>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</si>
  <si>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</si>
  <si>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</si>
  <si>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</si>
  <si>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</si>
  <si>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</si>
  <si>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941000031735533</t>
  </si>
  <si>
    <t>Boots (D Healy)</t>
  </si>
  <si>
    <t>A0059384907</t>
  </si>
  <si>
    <t>941000031735779</t>
  </si>
  <si>
    <t>Smokey (D Healy)</t>
  </si>
  <si>
    <t>A0059384920</t>
  </si>
  <si>
    <t>941000031735818</t>
  </si>
  <si>
    <t>Spooky (D Healy)</t>
  </si>
  <si>
    <t>A0059384936</t>
  </si>
  <si>
    <t>Koji</t>
  </si>
  <si>
    <t>A0059385149</t>
  </si>
  <si>
    <t>941000031735778</t>
  </si>
  <si>
    <t>0y 3m 17d</t>
  </si>
  <si>
    <t>Prince (A Peterson)</t>
  </si>
  <si>
    <t>A0059387936</t>
  </si>
  <si>
    <t>Pen 3</t>
  </si>
  <si>
    <t>A0059391437</t>
  </si>
  <si>
    <t>Harry</t>
  </si>
  <si>
    <t>A0059395399</t>
  </si>
  <si>
    <t>Isa (C Black)</t>
  </si>
  <si>
    <t>A0059398093</t>
  </si>
  <si>
    <t>Dora (K Robinson)</t>
  </si>
  <si>
    <t>A0059398109</t>
  </si>
  <si>
    <t>0y 1m 11d</t>
  </si>
  <si>
    <t>Conrad (N. Shriver)</t>
  </si>
  <si>
    <t>A0059402792</t>
  </si>
  <si>
    <t>Jeremiah (N. Shriver)</t>
  </si>
  <si>
    <t>A0059402798</t>
  </si>
  <si>
    <t>Markus</t>
  </si>
  <si>
    <t>A0059405882</t>
  </si>
  <si>
    <t>Greta</t>
  </si>
  <si>
    <t>A0059406437</t>
  </si>
  <si>
    <t>Run 3</t>
  </si>
  <si>
    <t>Pawtio</t>
  </si>
  <si>
    <t>Rocky</t>
  </si>
  <si>
    <t>A0059406803</t>
  </si>
  <si>
    <t>Bruno</t>
  </si>
  <si>
    <t>A0059407357</t>
  </si>
  <si>
    <t>Waiting for kennel</t>
  </si>
  <si>
    <t>Temporary holding</t>
  </si>
  <si>
    <t>941000031784874</t>
  </si>
  <si>
    <t>Tommy Barn Cat</t>
  </si>
  <si>
    <t>A0059409313</t>
  </si>
  <si>
    <t>TNR</t>
  </si>
  <si>
    <t>A0059409833</t>
  </si>
  <si>
    <t>Lorelai</t>
  </si>
  <si>
    <t>A0059419683</t>
  </si>
  <si>
    <t>Phantom</t>
  </si>
  <si>
    <t>A0059423874</t>
  </si>
  <si>
    <t>Spot (J. Bowers)</t>
  </si>
  <si>
    <t>A0059423930</t>
  </si>
  <si>
    <t>A0059429587</t>
  </si>
  <si>
    <t>Bella Grace (R Fail)</t>
  </si>
  <si>
    <t>A0059430822</t>
  </si>
  <si>
    <t>Blair (A. Flynt)</t>
  </si>
  <si>
    <t>A0059431041</t>
  </si>
  <si>
    <t>Gomez</t>
  </si>
  <si>
    <t>A0059431975</t>
  </si>
  <si>
    <t>0y 5m 9d</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</si>
  <si>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</si>
  <si>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</si>
  <si>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</si>
  <si>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</si>
  <si>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</si>
  <si>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</si>
  <si>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</si>
  <si>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</si>
  <si>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</si>
  <si>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</si>
  <si>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</si>
  <si>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</si>
  <si>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</si>
  <si>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</si>
  <si>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</si>
  <si>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</si>
  <si>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</si>
  <si>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</si>
  <si>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Mulan (J.Plunkett)</t>
  </si>
  <si>
    <t>Shih Tzu</t>
  </si>
  <si>
    <t>A0059460508</t>
  </si>
  <si>
    <t>5y 0m 3d</t>
  </si>
  <si>
    <t>Everest</t>
  </si>
  <si>
    <t>Alaskan Malamute</t>
  </si>
  <si>
    <t>A0059462158</t>
  </si>
  <si>
    <t>Marla (M. Girardeau)</t>
  </si>
  <si>
    <t>A0059465919</t>
  </si>
  <si>
    <t>A0059530164</t>
  </si>
  <si>
    <t>Pen 2</t>
  </si>
  <si>
    <t>A0059530178</t>
  </si>
  <si>
    <t>A0059530196</t>
  </si>
  <si>
    <t>941000031784729</t>
  </si>
  <si>
    <t>4y 0m 3d</t>
  </si>
  <si>
    <t>Rufus</t>
  </si>
  <si>
    <t>A0059531197</t>
  </si>
  <si>
    <t>941000031784686</t>
  </si>
  <si>
    <t>Earl</t>
  </si>
  <si>
    <t>Coonhound</t>
  </si>
  <si>
    <t>A0059531269</t>
  </si>
  <si>
    <t>Randy</t>
  </si>
  <si>
    <t>A0059533783</t>
  </si>
  <si>
    <t>A0059533784</t>
  </si>
  <si>
    <t>Joy</t>
  </si>
  <si>
    <t>A0059533786</t>
  </si>
  <si>
    <t>A0059533911</t>
  </si>
  <si>
    <t>A0059533914</t>
  </si>
  <si>
    <t>A0059533915</t>
  </si>
  <si>
    <t>A0059535291</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</si>
  <si>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</si>
  <si>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</si>
  <si>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</si>
  <si>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</si>
  <si>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</si>
  <si>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</si>
  <si>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</si>
  <si>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</si>
  <si>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</si>
  <si>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</si>
  <si>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</si>
  <si>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</si>
  <si>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</si>
  <si>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</si>
  <si>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</si>
  <si>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</si>
  <si>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</si>
  <si>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</si>
  <si>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</si>
  <si>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</si>
  <si>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</si>
  <si>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</si>
  <si>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</si>
  <si>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</si>
  <si>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</si>
  <si>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</si>
  <si>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</si>
  <si>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</si>
  <si>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</si>
  <si>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</si>
  <si>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</si>
  <si>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</si>
  <si>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</si>
  <si>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</si>
  <si>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4y 3d</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</si>
  <si>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</si>
  <si>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</si>
  <si>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</si>
  <si>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</si>
  <si>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</si>
  <si>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</si>
  <si>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</si>
  <si>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</si>
  <si>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</si>
  <si>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</si>
  <si>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</si>
  <si>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</si>
  <si>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</si>
  <si>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</si>
  <si>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</si>
  <si>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</si>
  <si>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</si>
  <si>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</si>
  <si>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</si>
  <si>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</si>
  <si>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</si>
  <si>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</si>
  <si>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</si>
  <si>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</si>
  <si>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</si>
  <si>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</si>
  <si>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</si>
  <si>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</si>
  <si>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24.50 pound</t>
  </si>
  <si>
    <t>22.50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</si>
  <si>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</si>
  <si>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</si>
  <si>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</si>
  <si>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</si>
  <si>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</si>
  <si>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</si>
  <si>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</si>
  <si>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</si>
  <si>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</si>
  <si>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</si>
  <si>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</si>
  <si>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</si>
  <si>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</si>
  <si>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</si>
  <si>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</si>
  <si>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</si>
  <si>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</si>
  <si>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</si>
  <si>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</si>
  <si>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5y 5d</t>
  </si>
  <si>
    <t>41.00 pound</t>
  </si>
  <si>
    <t>White/Brown</t>
  </si>
  <si>
    <t>47.00 pound</t>
  </si>
  <si>
    <t>Bicolor/</t>
  </si>
  <si>
    <t>Blue/White</t>
  </si>
  <si>
    <t>Yellow/White</t>
  </si>
  <si>
    <t>37.00 pound</t>
  </si>
  <si>
    <t>56.00 pound</t>
  </si>
  <si>
    <t>88.00 pound</t>
  </si>
  <si>
    <t>74.00 pound</t>
  </si>
  <si>
    <t>Return/Returned Adoption</t>
  </si>
  <si>
    <t>44.80 pound</t>
  </si>
  <si>
    <t>Black/Brown/White</t>
  </si>
  <si>
    <t>48.20 pound</t>
  </si>
  <si>
    <t>52.00 pound</t>
  </si>
  <si>
    <t>Bronze/White</t>
  </si>
  <si>
    <t>81.00 pound</t>
  </si>
  <si>
    <t>Stray/Police Pickup / Drop Off</t>
  </si>
  <si>
    <t>Brown/Black</t>
  </si>
  <si>
    <t>62.00 pound</t>
  </si>
  <si>
    <t>44.20 pound</t>
  </si>
  <si>
    <t>7.11 pound</t>
  </si>
  <si>
    <t xml:space="preserve">  Foster home</t>
  </si>
  <si>
    <t>Stray/Born in Care</t>
  </si>
  <si>
    <t>Home For Good Dog</t>
  </si>
  <si>
    <t>5.40 pound</t>
  </si>
  <si>
    <t>15.00 pound</t>
  </si>
  <si>
    <t>3m 17d</t>
  </si>
  <si>
    <t>32.50 pound</t>
  </si>
  <si>
    <t>Tricolor/</t>
  </si>
  <si>
    <t>Brown/White/Black</t>
  </si>
  <si>
    <t>80.00 pound</t>
  </si>
  <si>
    <t>Blond/</t>
  </si>
  <si>
    <t>26.80 pound</t>
  </si>
  <si>
    <t>20.00 pound</t>
  </si>
  <si>
    <t>34.40 pound</t>
  </si>
  <si>
    <t>Black/Brindle</t>
  </si>
  <si>
    <t>6.00 pound</t>
  </si>
  <si>
    <t>5.60 pound</t>
  </si>
  <si>
    <t>Golden/White</t>
  </si>
  <si>
    <t>Chocolate/White</t>
  </si>
  <si>
    <t>5y 1m 5d</t>
  </si>
  <si>
    <t>22.80 pound</t>
  </si>
  <si>
    <t>53.30 pound</t>
  </si>
  <si>
    <t>27.00 pound</t>
  </si>
  <si>
    <t>7.00 pound</t>
  </si>
  <si>
    <t>Golden/</t>
  </si>
  <si>
    <t>36.00 pound</t>
  </si>
  <si>
    <t>46.40 pound</t>
  </si>
  <si>
    <t>75.60 pound</t>
  </si>
  <si>
    <t>Red/White</t>
  </si>
  <si>
    <t>23.00 pound</t>
  </si>
  <si>
    <t>21.00 pound</t>
  </si>
  <si>
    <t>Solid/</t>
  </si>
  <si>
    <t>52.60 pound</t>
  </si>
  <si>
    <t>39.10 pound</t>
  </si>
  <si>
    <t>29.00 pound</t>
  </si>
  <si>
    <t>White/Tan</t>
  </si>
  <si>
    <t>60.50 pound</t>
  </si>
  <si>
    <t>Rust/</t>
  </si>
  <si>
    <t>100.00 pound</t>
  </si>
  <si>
    <t>5y 3d</t>
  </si>
  <si>
    <t xml:space="preserve">  Equipment Storage Area</t>
  </si>
  <si>
    <t>59.00 pound</t>
  </si>
  <si>
    <t>10.20 pound</t>
  </si>
  <si>
    <t>86.00 pound</t>
  </si>
  <si>
    <t>5m 9d</t>
  </si>
  <si>
    <t>Returned foster</t>
  </si>
  <si>
    <t xml:space="preserve">  Adoption Kennels</t>
  </si>
  <si>
    <t>53.40 pound</t>
  </si>
  <si>
    <t>67.00 pound</t>
  </si>
  <si>
    <t>Owner/Guardian Surrender/Euthanasia Request</t>
  </si>
  <si>
    <t>61.00 pound</t>
  </si>
  <si>
    <t>42.00 pound</t>
  </si>
  <si>
    <t>28.00 pound</t>
  </si>
  <si>
    <t>51.00 pound</t>
  </si>
  <si>
    <t>White/Black/Brown</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</si>
  <si>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</si>
  <si>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</si>
  <si>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</si>
  <si>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</si>
  <si>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</si>
  <si>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</si>
  <si>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</si>
  <si>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</si>
  <si>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</si>
  <si>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</si>
  <si>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</si>
  <si>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</si>
  <si>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</si>
  <si>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</si>
  <si>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</si>
  <si>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</si>
  <si>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</si>
  <si>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</si>
  <si>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</si>
  <si>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</si>
  <si>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</si>
  <si>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</si>
  <si>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</si>
  <si>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</si>
  <si>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</si>
  <si>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</si>
  <si>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</si>
  <si>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</si>
  <si>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</si>
  <si>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</si>
  <si>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</si>
  <si>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</si>
  <si>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</si>
  <si>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</si>
  <si>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</si>
  <si>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</si>
  <si>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Sunday, October 5, 2025</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</si>
  <si>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</si>
  <si>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</si>
  <si>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</si>
  <si>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</si>
  <si>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</si>
  <si>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</si>
  <si>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</si>
  <si>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</si>
  <si>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</si>
  <si>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</si>
  <si>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</si>
  <si>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</si>
  <si>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</si>
  <si>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</si>
  <si>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</si>
  <si>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</si>
  <si>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</si>
  <si>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</si>
  <si>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</si>
  <si>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</si>
  <si>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</si>
  <si>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</si>
  <si>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</si>
  <si>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</si>
  <si>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</si>
  <si>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</si>
  <si>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</si>
  <si>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</si>
  <si>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</si>
  <si>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</si>
  <si>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</si>
  <si>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</si>
  <si>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</si>
  <si>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</si>
  <si>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</si>
  <si>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</si>
  <si>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</si>
  <si>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</si>
  <si>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</si>
  <si>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</si>
  <si>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</si>
  <si>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</si>
  <si>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</si>
  <si>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</si>
  <si>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</si>
  <si>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</si>
  <si>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</si>
  <si>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</si>
  <si>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</si>
  <si>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</si>
  <si>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</si>
  <si>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</si>
  <si>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Vixey [Foster To Adopt]</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</si>
  <si>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</si>
  <si>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</si>
  <si>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</si>
  <si>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Quincy [Foster To Adopt]</t>
  </si>
  <si>
    <t>Meet Gracie Mae ‚Äì A Sweet Survivor with a Heart of Gold üíñ  Gracie Mae‚Äôs journey hasn‚Äôt been easy‚Äîshe came from a tough hoarding situation with four other dogs, living in very challenging conditions. But despite it all, Gracie Mae is sweet as pie and full of love to give.    She‚Äôs a bit timid at first, but once she warms up to you, she becomes a devoted and affectionate friend. Gracie Mae is great on leash, enjoys the company of other dogs, and would thrive in a calm, quiet family home where she can feel safe and cherished.    If you‚Äôre looking for a gentle soul ready to blossom with the right love and patience, Gracie Mae is waiting to fill your life with sweetness and loyalty.</t>
  </si>
  <si>
    <t>Gracie Mae [Foster Home]</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</si>
  <si>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</si>
  <si>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</si>
  <si>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</si>
  <si>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</si>
  <si>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</si>
  <si>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</si>
  <si>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</si>
  <si>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Mario [Foster To Adopt]</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</si>
  <si>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</si>
  <si>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</si>
  <si>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</si>
  <si>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</si>
  <si>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</si>
  <si>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Zane [Foster Home]</t>
  </si>
  <si>
    <t>Meet Kimmie ‚Äì Our Longest-Running Ray of Sunshine üíõ  Kimmie has been waiting patiently‚Äîone of our longest shelter residents‚Äîbut her spirit is just as bright and joyful as ever. This adventure-loving girl is ready to find the forever home she truly deserves.    Kimmie is a dog‚Äôs best friend‚Äîshe thrives in playgroups and loves going on group walks with her canine pals. She‚Äôs happiest when she‚Äôs splashing in the water, chasing toys, or exploring new places with her people. If you're into hiking, trail walking, or just spontaneous fun, Kimmie is the adventure buddy you've been looking for!    While she adores dogs and humans alike, Kimmie would prefer a home without cats‚Äîbut with her big heart and boundless enthusiasm, she‚Äôll more than fill your world with love and joy.    She‚Äôs waited long enough‚Äîcould you be the one to finally bring Kimmie home?</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</si>
  <si>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</si>
  <si>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</si>
  <si>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</si>
  <si>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check</t>
  </si>
  <si>
    <t>A0059558069</t>
  </si>
  <si>
    <t>Lexi</t>
  </si>
  <si>
    <t>0y 4m 0d</t>
  </si>
  <si>
    <t>A0059555933</t>
  </si>
  <si>
    <t>(J Wigger)</t>
  </si>
  <si>
    <t>A0059555922</t>
  </si>
  <si>
    <t>Chunky (J Wigger)</t>
  </si>
  <si>
    <t>A0059555916</t>
  </si>
  <si>
    <t>Pumpkin (J Wigger)</t>
  </si>
  <si>
    <t>A0059550521</t>
  </si>
  <si>
    <t>Guinea Pig</t>
  </si>
  <si>
    <t>Smores</t>
  </si>
  <si>
    <t>Admin Office</t>
  </si>
  <si>
    <t>Laura's office</t>
  </si>
  <si>
    <t>A0059550488</t>
  </si>
  <si>
    <t>Coffee</t>
  </si>
  <si>
    <t>A0059550352</t>
  </si>
  <si>
    <t>Doja</t>
  </si>
  <si>
    <t>0y 0m 29d</t>
  </si>
  <si>
    <t>A0059549834</t>
  </si>
  <si>
    <t>Misty</t>
  </si>
  <si>
    <t>0y 1m 12d</t>
  </si>
  <si>
    <t>A0059549368</t>
  </si>
  <si>
    <t>A0059548989</t>
  </si>
  <si>
    <t>Coonhound, Black and Tan</t>
  </si>
  <si>
    <t>Zuko</t>
  </si>
  <si>
    <t>0y 5m 0d</t>
  </si>
  <si>
    <t>985113010196005</t>
  </si>
  <si>
    <t>Kim's Office</t>
  </si>
  <si>
    <t>0y 0m 6d</t>
  </si>
  <si>
    <t>1y 0m 4d</t>
  </si>
  <si>
    <t>0y 6m 4d</t>
  </si>
  <si>
    <t>6y 0m 3d</t>
  </si>
  <si>
    <t>4y 0m 5d</t>
  </si>
  <si>
    <t>0y 1m 6d</t>
  </si>
  <si>
    <t>1y 0m 7d</t>
  </si>
  <si>
    <t>3y 0m 3d</t>
  </si>
  <si>
    <t>Hades</t>
  </si>
  <si>
    <t>0y 4m 1d</t>
  </si>
  <si>
    <t>Presley (J. Cahill)</t>
  </si>
  <si>
    <t>0y 2m 2d</t>
  </si>
  <si>
    <t>3y 0m 7d</t>
  </si>
  <si>
    <t>4y 0m 10d</t>
  </si>
  <si>
    <t>2y 0m 11d</t>
  </si>
  <si>
    <t>3y 6m 10d</t>
  </si>
  <si>
    <t>0y 1m 3d</t>
  </si>
  <si>
    <t>1y 0m 12d</t>
  </si>
  <si>
    <t>0y 4m 12d</t>
  </si>
  <si>
    <t>0y 1m 24d</t>
  </si>
  <si>
    <t>1y 0m 13d</t>
  </si>
  <si>
    <t>5y 0m 13d</t>
  </si>
  <si>
    <t>0y 9m 15d</t>
  </si>
  <si>
    <t>3y 0m 13d</t>
  </si>
  <si>
    <t>4y 0m 14d</t>
  </si>
  <si>
    <t>2y 6m 10d</t>
  </si>
  <si>
    <t>0y 1m 13d</t>
  </si>
  <si>
    <t>1y 0m 18d</t>
  </si>
  <si>
    <t>2y 0m 18d</t>
  </si>
  <si>
    <t>0y 3m 19d</t>
  </si>
  <si>
    <t>5y 0m 12d</t>
  </si>
  <si>
    <t>0y 2m 27d</t>
  </si>
  <si>
    <t>0y 1m 25d</t>
  </si>
  <si>
    <t>3y 0m 6d</t>
  </si>
  <si>
    <t>0y 1m 19d</t>
  </si>
  <si>
    <t>Hershey</t>
  </si>
  <si>
    <t>2y 0m 22d</t>
  </si>
  <si>
    <t>1y 6m 22d</t>
  </si>
  <si>
    <t>4y 0m 25d</t>
  </si>
  <si>
    <t>1y 0m 25d</t>
  </si>
  <si>
    <t>2y 0m 25d</t>
  </si>
  <si>
    <t>1y 0m 26d</t>
  </si>
  <si>
    <t>1y 6m 23d</t>
  </si>
  <si>
    <t>2y 0m 28d</t>
  </si>
  <si>
    <t>2y 0m 29d</t>
  </si>
  <si>
    <t>4y 0m 6d</t>
  </si>
  <si>
    <t>1y 0m 29d</t>
  </si>
  <si>
    <t>14y 0m 29d</t>
  </si>
  <si>
    <t>0y 3m 20d</t>
  </si>
  <si>
    <t>0y 8m 28d</t>
  </si>
  <si>
    <t>0y 4m 29d</t>
  </si>
  <si>
    <t>3y 1m 1d</t>
  </si>
  <si>
    <t>4y 1m 3d</t>
  </si>
  <si>
    <t>1y 1m 4d</t>
  </si>
  <si>
    <t>2y 1m 5d</t>
  </si>
  <si>
    <t>2y 1m 8d</t>
  </si>
  <si>
    <t>5y 1m 6d</t>
  </si>
  <si>
    <t>0y 1m 16d</t>
  </si>
  <si>
    <t>1y 1m 9d</t>
  </si>
  <si>
    <t>0y 2m 10d</t>
  </si>
  <si>
    <t>1y 1m 10d</t>
  </si>
  <si>
    <t>0y 2m 20d</t>
  </si>
  <si>
    <t>2y 1m 11d</t>
  </si>
  <si>
    <t>0y 2m 23d</t>
  </si>
  <si>
    <t>3y 1m 12d</t>
  </si>
  <si>
    <t>0y 11m 12d</t>
  </si>
  <si>
    <t>0y 2m 19d</t>
  </si>
  <si>
    <t>3y 1m 15d</t>
  </si>
  <si>
    <t>0y 2m 13d</t>
  </si>
  <si>
    <t>2y 1m 17d</t>
  </si>
  <si>
    <t>2y 1m 18d</t>
  </si>
  <si>
    <t>3y 1m 18d</t>
  </si>
  <si>
    <t>5y 1m 17d</t>
  </si>
  <si>
    <t>1y 1m 18d</t>
  </si>
  <si>
    <t>0y 2m 9d</t>
  </si>
  <si>
    <t>0y 2m 3d</t>
  </si>
  <si>
    <t>3y 1m 11d</t>
  </si>
  <si>
    <t>Vixey (E. Magera)</t>
  </si>
  <si>
    <t>0y 10m 19d</t>
  </si>
  <si>
    <t>Sir Wrinklesworth</t>
  </si>
  <si>
    <t>5y 1m 24d</t>
  </si>
  <si>
    <t>4y 1m 26d</t>
  </si>
  <si>
    <t>3y 1m 29d</t>
  </si>
  <si>
    <t>5y 0m 7d</t>
  </si>
  <si>
    <t>10y 2m 2d</t>
  </si>
  <si>
    <t>0y 3m 0d</t>
  </si>
  <si>
    <t>1y 2m 3d</t>
  </si>
  <si>
    <t>2y 2m 3d</t>
  </si>
  <si>
    <t>1y 2m 2d</t>
  </si>
  <si>
    <t>1y 2m 6d</t>
  </si>
  <si>
    <t>0y 3m 25d</t>
  </si>
  <si>
    <t>4y 2m 6d</t>
  </si>
  <si>
    <t>5y 2m 6d</t>
  </si>
  <si>
    <t>Charlie (aka Oreo N.Parker)</t>
  </si>
  <si>
    <t>0y 3m 3d</t>
  </si>
  <si>
    <t>0y 3m 26d</t>
  </si>
  <si>
    <t>2y 2m 14d</t>
  </si>
  <si>
    <t>3y 2m 20d</t>
  </si>
  <si>
    <t>3y 2m 21d</t>
  </si>
  <si>
    <t>2y 2m 23d</t>
  </si>
  <si>
    <t>4y 2m 27d</t>
  </si>
  <si>
    <t>7y 0m 0d</t>
  </si>
  <si>
    <t>1y 2m 27d</t>
  </si>
  <si>
    <t>3y 2m 28d</t>
  </si>
  <si>
    <t>2y 2m 27d</t>
  </si>
  <si>
    <t>5y 2m 28d</t>
  </si>
  <si>
    <t>2y 3m 0d</t>
  </si>
  <si>
    <t>2y 3m 5d</t>
  </si>
  <si>
    <t>4y 3m 7d</t>
  </si>
  <si>
    <t>3y 3m 10d</t>
  </si>
  <si>
    <t>0y 5m 14d</t>
  </si>
  <si>
    <t>0y 4m 25d</t>
  </si>
  <si>
    <t>2y 3m 14d</t>
  </si>
  <si>
    <t>6y 2m 27d</t>
  </si>
  <si>
    <t>8y 3m 14d</t>
  </si>
  <si>
    <t>Gracie Mae (E. Beam)</t>
  </si>
  <si>
    <t>3y 3m 14d</t>
  </si>
  <si>
    <t>6y 3m 17d</t>
  </si>
  <si>
    <t>4y 3m 20d</t>
  </si>
  <si>
    <t>0y 4m 4d</t>
  </si>
  <si>
    <t>2y 3m 21d</t>
  </si>
  <si>
    <t>1y 3m 24d</t>
  </si>
  <si>
    <t>0y 8m 25d</t>
  </si>
  <si>
    <t>3y 3m 26d</t>
  </si>
  <si>
    <t>4y 1m 15d</t>
  </si>
  <si>
    <t>2y 3m 28d</t>
  </si>
  <si>
    <t>1y 3m 28d</t>
  </si>
  <si>
    <t>3y 4m 1d</t>
  </si>
  <si>
    <t>0y 4m 26d</t>
  </si>
  <si>
    <t>7y 4m 3d</t>
  </si>
  <si>
    <t>6y 3m 26d</t>
  </si>
  <si>
    <t>2y 4m 5d</t>
  </si>
  <si>
    <t>0y 5m 19d</t>
  </si>
  <si>
    <t>0y 3m 12d</t>
  </si>
  <si>
    <t>3y 4m 17d</t>
  </si>
  <si>
    <t>1y 4m 17d</t>
  </si>
  <si>
    <t>0y 5m 23d</t>
  </si>
  <si>
    <t>0y 5m 13d</t>
  </si>
  <si>
    <t>0y 6m 19d</t>
  </si>
  <si>
    <t>3y 3m 27d</t>
  </si>
  <si>
    <t>0y 5m 26d</t>
  </si>
  <si>
    <t>2y 5m 2d</t>
  </si>
  <si>
    <t>0y 6m 16d</t>
  </si>
  <si>
    <t>2y 5m 5d</t>
  </si>
  <si>
    <t>1y 1m 27d</t>
  </si>
  <si>
    <t>0y 6m 3d</t>
  </si>
  <si>
    <t>1y 5m 6d</t>
  </si>
  <si>
    <t>2y 5m 15d</t>
  </si>
  <si>
    <t>2y 5m 16d</t>
  </si>
  <si>
    <t>8y 5m 9d</t>
  </si>
  <si>
    <t>0y 6m 9d</t>
  </si>
  <si>
    <t>4y 5m 16d</t>
  </si>
  <si>
    <t>Mario (A. Franken)</t>
  </si>
  <si>
    <t>1y 5m 27d</t>
  </si>
  <si>
    <t>6y 5m 27d</t>
  </si>
  <si>
    <t>1y 11m 27d</t>
  </si>
  <si>
    <t>1y 5m 28d</t>
  </si>
  <si>
    <t>2y 6m 5d</t>
  </si>
  <si>
    <t>1y 6m 6d</t>
  </si>
  <si>
    <t>1y 6m 10d</t>
  </si>
  <si>
    <t>2y 6m 16d</t>
  </si>
  <si>
    <t>2y 6m 23d</t>
  </si>
  <si>
    <t>1y 7m 16d</t>
  </si>
  <si>
    <t>0y 10m 23d</t>
  </si>
  <si>
    <t>2y 7m 26d</t>
  </si>
  <si>
    <t>10y 7m 16d</t>
  </si>
  <si>
    <t>1y 8m 23d</t>
  </si>
  <si>
    <t>5y 9m 29d</t>
  </si>
  <si>
    <t>4y 11m 13d</t>
  </si>
  <si>
    <t>2y 4m 29d</t>
  </si>
  <si>
    <t>4y 1m 4d</t>
  </si>
  <si>
    <t>1y 3m 4d</t>
  </si>
  <si>
    <t>1y 6m 11d</t>
  </si>
  <si>
    <t>1y 4m 24d</t>
  </si>
  <si>
    <t>3y 4m 10d</t>
  </si>
  <si>
    <t>3y 5m 8d</t>
  </si>
  <si>
    <t>3y 4m 24d</t>
  </si>
  <si>
    <t>3y 4m 16d</t>
  </si>
  <si>
    <t>2y 4m 8d</t>
  </si>
  <si>
    <t>5y 11m 6d</t>
  </si>
  <si>
    <t>2y 2m 6d</t>
  </si>
  <si>
    <t>2y 6m 22d</t>
  </si>
  <si>
    <t>3y 6m 23d</t>
  </si>
  <si>
    <t>3y 6m 6d</t>
  </si>
  <si>
    <t>11y 4m 1d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</si>
  <si>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</si>
  <si>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</si>
  <si>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</si>
  <si>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5m 0d</t>
  </si>
  <si>
    <t>35.00 pound</t>
  </si>
  <si>
    <t>Avg. LOS: 100</t>
  </si>
  <si>
    <t>2y 11d</t>
  </si>
  <si>
    <t>Avg. LOS: 23</t>
  </si>
  <si>
    <t>2y 2m 7d</t>
  </si>
  <si>
    <t>5m 10d</t>
  </si>
  <si>
    <t>Foster transportation issues</t>
  </si>
  <si>
    <t>2y 18d</t>
  </si>
  <si>
    <t>5y 13d</t>
  </si>
  <si>
    <t>3y 7d</t>
  </si>
  <si>
    <t>3y 3d</t>
  </si>
  <si>
    <t>4m 0d</t>
  </si>
  <si>
    <t>12.00 pound</t>
  </si>
  <si>
    <t>Avg. LOS: 84</t>
  </si>
  <si>
    <t>8m 25d</t>
  </si>
  <si>
    <t>6m 7d</t>
  </si>
  <si>
    <t>7y 0d</t>
  </si>
  <si>
    <t>11m 12d</t>
  </si>
  <si>
    <t>5y 1m 7d</t>
  </si>
  <si>
    <t>1m 7d</t>
  </si>
  <si>
    <t>1m 13d</t>
  </si>
  <si>
    <t>2m 2d</t>
  </si>
  <si>
    <t>10m 19d</t>
  </si>
  <si>
    <t>2m 23d</t>
  </si>
  <si>
    <t>Foster is adopting</t>
  </si>
  <si>
    <t>4m 29d</t>
  </si>
  <si>
    <t>2y 25d</t>
  </si>
  <si>
    <t>3m 19d</t>
  </si>
  <si>
    <t>1m 24d</t>
  </si>
  <si>
    <t>1y 12d</t>
  </si>
  <si>
    <t>1m 6d</t>
  </si>
  <si>
    <t>1y 7d</t>
  </si>
  <si>
    <t>Avg. LOS: 111</t>
  </si>
  <si>
    <t>4y 2m 7d</t>
  </si>
  <si>
    <t>5y 7d</t>
  </si>
  <si>
    <t>Avg. LOS: 39</t>
  </si>
  <si>
    <t>1y 18d</t>
  </si>
  <si>
    <t>1y 25d</t>
  </si>
  <si>
    <t>2y 22d</t>
  </si>
  <si>
    <t>Avg. LOS: 32</t>
  </si>
  <si>
    <t>1y 29d</t>
  </si>
  <si>
    <t>2y 29d</t>
  </si>
  <si>
    <t>4y 25d</t>
  </si>
  <si>
    <t>Avg. LOS: 12</t>
  </si>
  <si>
    <t>3y 13d</t>
  </si>
  <si>
    <t>4y 14d</t>
  </si>
  <si>
    <t>Avg. LOS: 27</t>
  </si>
  <si>
    <t>6m 4d</t>
  </si>
  <si>
    <t>Avg. LOS: 29</t>
  </si>
  <si>
    <t>4y 10d</t>
  </si>
  <si>
    <t>4y 5d</t>
  </si>
  <si>
    <t>6y 3d</t>
  </si>
  <si>
    <t>Breed Group</t>
  </si>
  <si>
    <t>Group</t>
  </si>
  <si>
    <t>Stigma</t>
  </si>
  <si>
    <t>Non-Stigma</t>
  </si>
  <si>
    <t>Source:</t>
  </si>
  <si>
    <t>https://www.forbes.com/advisor/homeowners-insurance/banned-dog-breed-lists/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</si>
</sst>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name val="Calibri"/>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b/>
      <sz val="13"/>
      <color rgb="FF444444"/>
      <name val="Helvetica"/>
      <family val="2"/>
    </font>
    <font>
      <b/>
      <sz val="14"/>
      <color rgb="FF00BADC"/>
      <name val="Helvetica"/>
      <family val="2"/>
    </font>
    <font>
      <b/>
      <u/>
      <sz val="14"/>
      <color rgb="FF00BADC"/>
      <name val="Helvetica"/>
      <family val="2"/>
    </font>
    <font>
      <sz val="13"/>
      <color rgb="FF444444"/>
      <name val="Helvetica"/>
      <family val="2"/>
    </font>
    <font>
      <u/>
      <sz val="13"/>
      <color rgb="FF00BADC"/>
      <name val="Helvetica"/>
      <family val="2"/>
    </font>
    <font>
      <u/>
      <sz val="13"/>
      <color rgb="FF444444"/>
      <name val="Helvetica"/>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2" fillId="0" borderId="0" applyNumberFormat="0" applyFill="0" applyBorder="0" applyAlignment="0" applyProtection="0"/>
    <xf numFmtId="0" fontId="13" fillId="0" borderId="0"/>
    <xf numFmtId="0" fontId="2" fillId="0" borderId="0"/>
    <xf numFmtId="0" fontId="1" fillId="0" borderId="0"/>
  </cellStyleXfs>
  <cellXfs count="59">
    <xf numFmtId="0" fontId="0" fillId="0" borderId="0" xfId="0"/>
    <xf numFmtId="0" fontId="3" fillId="0" borderId="0" xfId="0" applyFont="1"/>
    <xf numFmtId="0" fontId="0" fillId="0" borderId="0" xfId="0" applyAlignment="1">
      <alignment horizontal="left"/>
    </xf>
    <xf numFmtId="3" fontId="0" fillId="0" borderId="0" xfId="0" applyNumberFormat="1"/>
    <xf numFmtId="1" fontId="0" fillId="0" borderId="0" xfId="0" applyNumberFormat="1"/>
    <xf numFmtId="0" fontId="8" fillId="0" borderId="0" xfId="0" applyFont="1"/>
    <xf numFmtId="0" fontId="12" fillId="0" borderId="0" xfId="1"/>
    <xf numFmtId="0" fontId="9" fillId="0" borderId="0" xfId="0" applyFont="1"/>
    <xf numFmtId="0" fontId="11" fillId="0" borderId="0" xfId="0" applyFont="1"/>
    <xf numFmtId="15" fontId="0" fillId="0" borderId="0" xfId="0" applyNumberFormat="1"/>
    <xf numFmtId="15" fontId="9" fillId="0" borderId="0" xfId="0" applyNumberFormat="1" applyFont="1"/>
    <xf numFmtId="10" fontId="0" fillId="0" borderId="0" xfId="0" applyNumberFormat="1"/>
    <xf numFmtId="0" fontId="7" fillId="0" borderId="0" xfId="0" applyFont="1"/>
    <xf numFmtId="0" fontId="13" fillId="0" borderId="0" xfId="2"/>
    <xf numFmtId="0" fontId="14" fillId="2" borderId="0" xfId="2" applyFont="1" applyFill="1"/>
    <xf numFmtId="0" fontId="2" fillId="0" borderId="0" xfId="3"/>
    <xf numFmtId="22" fontId="2" fillId="0" borderId="0" xfId="3" applyNumberFormat="1"/>
    <xf numFmtId="0" fontId="5"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5" fillId="5" borderId="1"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0" fillId="0" borderId="7" xfId="0" applyBorder="1" applyAlignment="1">
      <alignment horizontal="center" wrapText="1"/>
    </xf>
    <xf numFmtId="0" fontId="16" fillId="0" borderId="9" xfId="0" applyFont="1" applyBorder="1" applyAlignment="1">
      <alignment horizontal="center" vertical="center" wrapText="1"/>
    </xf>
    <xf numFmtId="0" fontId="16" fillId="0" borderId="7" xfId="0" applyFont="1" applyBorder="1" applyAlignment="1">
      <alignment horizontal="center" vertic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3" fillId="6" borderId="15" xfId="0" applyFont="1" applyFill="1" applyBorder="1" applyAlignment="1">
      <alignment horizontal="center"/>
    </xf>
    <xf numFmtId="0" fontId="3" fillId="6" borderId="16" xfId="0" applyFont="1" applyFill="1" applyBorder="1" applyAlignment="1">
      <alignment horizontal="center"/>
    </xf>
    <xf numFmtId="0" fontId="3" fillId="6" borderId="17" xfId="0" applyFont="1" applyFill="1" applyBorder="1" applyAlignment="1">
      <alignment horizontal="center"/>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0" fillId="0" borderId="5" xfId="0" applyBorder="1" applyAlignment="1">
      <alignment horizont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0" fillId="0" borderId="12" xfId="0" applyBorder="1" applyAlignment="1">
      <alignment horizontal="center" wrapText="1"/>
    </xf>
    <xf numFmtId="0" fontId="5" fillId="0" borderId="0" xfId="0" applyFont="1" applyAlignment="1">
      <alignment horizontal="center"/>
    </xf>
    <xf numFmtId="0" fontId="0" fillId="0" borderId="0" xfId="0" applyAlignment="1">
      <alignment horizontal="center"/>
    </xf>
    <xf numFmtId="0" fontId="9" fillId="0" borderId="0" xfId="0" applyFont="1"/>
    <xf numFmtId="0" fontId="10" fillId="0" borderId="0" xfId="0" applyFont="1"/>
    <xf numFmtId="0" fontId="6" fillId="0" borderId="0" xfId="0" applyFont="1"/>
    <xf numFmtId="0" fontId="12" fillId="0" borderId="0" xfId="1"/>
    <xf numFmtId="3" fontId="9" fillId="0" borderId="0" xfId="0" applyNumberFormat="1" applyFont="1"/>
    <xf numFmtId="10" fontId="9" fillId="0" borderId="0" xfId="0" applyNumberFormat="1" applyFont="1"/>
    <xf numFmtId="0" fontId="13" fillId="0" borderId="0" xfId="2" applyFill="1"/>
    <xf numFmtId="0" fontId="0" fillId="0" borderId="0" xfId="0" applyNumberFormat="1"/>
    <xf numFmtId="14" fontId="0" fillId="0" borderId="0" xfId="0" applyNumberFormat="1" applyAlignment="1">
      <alignment horizontal="left"/>
    </xf>
    <xf numFmtId="14" fontId="3" fillId="0" borderId="0" xfId="0" applyNumberFormat="1" applyFont="1"/>
  </cellXfs>
  <cellStyles count="5">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s>
  <dxfs count="13">
    <dxf>
      <numFmt numFmtId="19" formatCode="m/d/yy"/>
    </dxf>
    <dxf>
      <numFmt numFmtId="0" formatCode="General"/>
    </dxf>
    <dxf>
      <numFmt numFmtId="19" formatCode="m/d/yy"/>
    </dxf>
    <dxf>
      <numFmt numFmtId="19" formatCode="m/d/yy"/>
    </dxf>
    <dxf>
      <numFmt numFmtId="0" formatCode="General"/>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7"/>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1.7741933793948395E-2"/>
                  <c:y val="-6.962024622543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dLbl>
              <c:idx val="13"/>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79-8A45-95E1-FE8AC029D8DC}"/>
                </c:ext>
              </c:extLst>
            </c:dLbl>
            <c:dLbl>
              <c:idx val="14"/>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D-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Data'!$A$6:$A$21</c:f>
              <c:strCache>
                <c:ptCount val="15"/>
                <c:pt idx="0">
                  <c:v>Available</c:v>
                </c:pt>
                <c:pt idx="1">
                  <c:v>Pending Surgery</c:v>
                </c:pt>
                <c:pt idx="2">
                  <c:v>Pending Behavior Assessment</c:v>
                </c:pt>
                <c:pt idx="3">
                  <c:v>Pending Surgery Foster to Adopt</c:v>
                </c:pt>
                <c:pt idx="4">
                  <c:v>Pending Surgery NeoNate</c:v>
                </c:pt>
                <c:pt idx="5">
                  <c:v>5 day Stray hold</c:v>
                </c:pt>
                <c:pt idx="6">
                  <c:v>Protective Custody</c:v>
                </c:pt>
                <c:pt idx="7">
                  <c:v>Pre-adopted</c:v>
                </c:pt>
                <c:pt idx="8">
                  <c:v>Pending Surgery PreAdopt</c:v>
                </c:pt>
                <c:pt idx="9">
                  <c:v>Foster to Adopt</c:v>
                </c:pt>
                <c:pt idx="10">
                  <c:v>Rescue Commitment</c:v>
                </c:pt>
                <c:pt idx="11">
                  <c:v>Medical Treatment</c:v>
                </c:pt>
                <c:pt idx="12">
                  <c:v>Bite Quarantine</c:v>
                </c:pt>
                <c:pt idx="13">
                  <c:v>10 day stray hold</c:v>
                </c:pt>
                <c:pt idx="14">
                  <c:v>Pending Medical Assessment</c:v>
                </c:pt>
              </c:strCache>
            </c:strRef>
          </c:cat>
          <c:val>
            <c:numRef>
              <c:f>'Pivot Data'!$B$6:$B$21</c:f>
              <c:numCache>
                <c:formatCode>General</c:formatCode>
                <c:ptCount val="15"/>
                <c:pt idx="0">
                  <c:v>61</c:v>
                </c:pt>
                <c:pt idx="1">
                  <c:v>28</c:v>
                </c:pt>
                <c:pt idx="2">
                  <c:v>13</c:v>
                </c:pt>
                <c:pt idx="3">
                  <c:v>10</c:v>
                </c:pt>
                <c:pt idx="4">
                  <c:v>10</c:v>
                </c:pt>
                <c:pt idx="5">
                  <c:v>8</c:v>
                </c:pt>
                <c:pt idx="6">
                  <c:v>7</c:v>
                </c:pt>
                <c:pt idx="7">
                  <c:v>4</c:v>
                </c:pt>
                <c:pt idx="8">
                  <c:v>3</c:v>
                </c:pt>
                <c:pt idx="9">
                  <c:v>3</c:v>
                </c:pt>
                <c:pt idx="10">
                  <c:v>2</c:v>
                </c:pt>
                <c:pt idx="11">
                  <c:v>2</c:v>
                </c:pt>
                <c:pt idx="12">
                  <c:v>1</c:v>
                </c:pt>
                <c:pt idx="13">
                  <c:v>1</c:v>
                </c:pt>
                <c:pt idx="14">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8"/>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5DC-6C47-9076-297A5FEBB20D}"/>
              </c:ext>
            </c:extLst>
          </c:dPt>
          <c:dLbls>
            <c:dLbl>
              <c:idx val="8"/>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D5DC-6C47-9076-297A5FEBB2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Equipment Storage Area</c:v>
                </c:pt>
                <c:pt idx="5">
                  <c:v>Teen Pens</c:v>
                </c:pt>
                <c:pt idx="6">
                  <c:v>Pit Pens</c:v>
                </c:pt>
                <c:pt idx="7">
                  <c:v>Medical Lobby Cages</c:v>
                </c:pt>
                <c:pt idx="8">
                  <c:v>Pawtio</c:v>
                </c:pt>
                <c:pt idx="9">
                  <c:v>Admin Office</c:v>
                </c:pt>
              </c:strCache>
            </c:strRef>
          </c:cat>
          <c:val>
            <c:numRef>
              <c:f>'Pivot Data'!$B$27:$B$37</c:f>
              <c:numCache>
                <c:formatCode>General</c:formatCode>
                <c:ptCount val="10"/>
                <c:pt idx="0">
                  <c:v>56</c:v>
                </c:pt>
                <c:pt idx="1">
                  <c:v>21</c:v>
                </c:pt>
                <c:pt idx="2">
                  <c:v>20</c:v>
                </c:pt>
                <c:pt idx="3">
                  <c:v>19</c:v>
                </c:pt>
                <c:pt idx="4">
                  <c:v>12</c:v>
                </c:pt>
                <c:pt idx="5">
                  <c:v>9</c:v>
                </c:pt>
                <c:pt idx="6">
                  <c:v>7</c:v>
                </c:pt>
                <c:pt idx="7">
                  <c:v>6</c:v>
                </c:pt>
                <c:pt idx="8">
                  <c:v>3</c:v>
                </c:pt>
                <c:pt idx="9">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735746412036"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acheField>
    <cacheField name="Photo" numFmtId="0">
      <sharedItems/>
    </cacheField>
    <cacheField name="Status" numFmtId="0">
      <sharedItems/>
    </cacheField>
    <cacheField name="Stage" numFmtId="0">
      <sharedItems count="17">
        <s v="5 day Stray hold"/>
        <s v="Pending Surgery Foster to Adopt"/>
        <s v="Available"/>
        <s v="10 day stray hold"/>
        <s v="Protective Custody"/>
        <s v="Pending Medical Assessment"/>
        <s v="Rescue Commitment"/>
        <s v="Pending Behavior Assessment"/>
        <s v="Pending Surgery"/>
        <s v="Pending Surgery PreAdopt"/>
        <s v="TNR"/>
        <s v="Medical Treatment"/>
        <s v="Pending Surgery NeoNate"/>
        <s v="On Hold"/>
        <s v="Pre-adopted"/>
        <s v="Foster to Adopt"/>
        <s v="Bite Quarantine"/>
      </sharedItems>
    </cacheField>
    <cacheField name="Species" numFmtId="0">
      <sharedItems count="4">
        <s v="Dog"/>
        <s v="Cat"/>
        <s v="Guinea Pig"/>
        <s v="Pig"/>
      </sharedItems>
    </cacheField>
    <cacheField name="Primary Breed" numFmtId="0">
      <sharedItems/>
    </cacheField>
    <cacheField name="Name" numFmtId="0">
      <sharedItems containsBlank="1"/>
    </cacheField>
    <cacheField name="Age" numFmtId="0">
      <sharedItems/>
    </cacheField>
    <cacheField name="Sex" numFmtId="0">
      <sharedItems/>
    </cacheField>
    <cacheField name="Spay/Neuter" numFmtId="0">
      <sharedItems/>
    </cacheField>
    <cacheField name="Primary Color" numFmtId="0">
      <sharedItems/>
    </cacheField>
    <cacheField name="On Hold" numFmtId="0">
      <sharedItems/>
    </cacheField>
    <cacheField name="Microchip" numFmtId="0">
      <sharedItems containsBlank="1"/>
    </cacheField>
    <cacheField name="Location" numFmtId="0">
      <sharedItems count="20">
        <s v="Equipment Storage Area"/>
        <s v="Foster home"/>
        <s v="Admin Office"/>
        <s v="Cat Intake"/>
        <s v="Medical Cat Cages"/>
        <s v="Pit Pens"/>
        <s v="Teen Pens"/>
        <s v="Pawtio"/>
        <s v="Adoption Kennels"/>
        <s v="Medical Lobby Cages"/>
        <s v="New building 1"/>
        <s v="FoCCAS House"/>
        <s v="Temporary holding"/>
        <s v="Medical Kennel"/>
        <s v="Catio"/>
        <s v="Stable area"/>
        <s v="Cat Adoption"/>
        <s v="Holding Kennel"/>
        <s v="New building 2"/>
        <s v="FoCCAS Adoption Center"/>
      </sharedItems>
    </cacheField>
    <cacheField name="Sublocation" numFmtId="0">
      <sharedItems/>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735746527775"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5970461"/>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String="0" containsBlank="1" containsNumber="1" containsInteger="1" minValue="45022" maxValue="45927"/>
    </cacheField>
    <cacheField name="Date_Adopted" numFmtId="14">
      <sharedItems containsNonDate="0" containsDate="1" containsString="0" containsBlank="1" containsMixedTypes="1" minDate="2024-12-04T00:00:00" maxDate="1900-01-04T09:51:04" count="9">
        <m/>
        <d v="2024-12-04T00:00:00"/>
        <d v="2025-06-02T00:00:00"/>
        <d v="2025-08-08T00:00:00"/>
        <d v="2025-07-22T00:00:00"/>
        <n v="45630" u="1"/>
        <n v="45810" u="1"/>
        <n v="45877" u="1"/>
        <n v="45860" u="1"/>
      </sharedItems>
    </cacheField>
    <cacheField name="Species" numFmtId="0">
      <sharedItems containsBlank="1" count="3">
        <s v="cat"/>
        <s v="dog"/>
        <m/>
      </sharedItems>
    </cacheField>
    <cacheField name="Primary_Breed" numFmtId="0">
      <sharedItems containsBlank="1" count="28">
        <s v="Domestic Shorthair"/>
        <s v="American Pit Bull Terrier"/>
        <s v="American Bulldog"/>
        <s v="Rottweiler"/>
        <s v="Shepherd (Unknown Type)"/>
        <s v="Weimaraner"/>
        <s v="Hound (Unknown Type)"/>
        <s v="American Staffordshire Terrier"/>
        <s v="Plott Hound"/>
        <s v="Bullmastiff"/>
        <s v="American Eskimo Dog"/>
        <s v="Labrador Retriever"/>
        <s v="Boston Terrier"/>
        <s v="Tabby"/>
        <s v="Domestic Mediumhair"/>
        <s v="Treeing Walker Coonhound"/>
        <s v="Boxer"/>
        <s v="Pointer"/>
        <s v="Foxhound"/>
        <s v="Bull Terrier"/>
        <s v="Australian Shepherd"/>
        <s v="Black Mouth Cur"/>
        <s v="Australian Cattle Dog"/>
        <s v="Catahoula Leopard Dog"/>
        <s v="Whippet"/>
        <m/>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737729050925" createdVersion="8" refreshedVersion="8" minRefreshableVersion="3" recordCount="76" xr:uid="{E26EA9C0-332C-164A-9A66-DB158249DC18}">
  <cacheSource type="worksheet">
    <worksheetSource name="Table4"/>
  </cacheSource>
  <cacheFields count="37">
    <cacheField name="Treatment/Control" numFmtId="0">
      <sharedItems containsNonDate="0" containsString="0" containsBlank="1" count="1">
        <m/>
      </sharedItems>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1667618" maxValue="45970275"/>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Yes"/>
        <s v="No"/>
        <m/>
      </sharedItems>
    </cacheField>
    <cacheField name="Stage" numFmtId="0">
      <sharedItems containsBlank="1" count="7">
        <s v="Available"/>
        <s v="Pending Surgery"/>
        <s v="Foster to Adopt"/>
        <m/>
        <s v="Rescue Commitment" u="1"/>
        <s v="Pending Surgery PreAdopt" u="1"/>
        <s v="Pre-adopted" u="1"/>
      </sharedItems>
    </cacheField>
    <cacheField name="Primary Color" numFmtId="0">
      <sharedItems containsBlank="1"/>
    </cacheField>
    <cacheField name="Location" numFmtId="0">
      <sharedItems containsBlank="1" count="9">
        <s v="Adoption Kennels"/>
        <s v="Medical Kennel"/>
        <s v="Holding Kennel"/>
        <s v="Equipment Storage Area"/>
        <s v="Foster home"/>
        <s v="Pit Pens"/>
        <s v="Medical Lobby Cages"/>
        <s v="Teen Pens"/>
        <m/>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3-13T08:00:00" maxDate="2025-09-23T10:36:00"/>
    </cacheField>
    <cacheField name="LOSInDays" numFmtId="0">
      <sharedItems containsString="0" containsBlank="1" containsNumber="1" minValue="12.3" maxValue="573.4" count="111">
        <n v="50.1"/>
        <n v="64.2"/>
        <n v="113.2"/>
        <n v="31.3"/>
        <n v="99.1"/>
        <n v="573.4"/>
        <n v="43.3"/>
        <n v="403.3"/>
        <n v="49.4"/>
        <n v="116.1"/>
        <n v="68"/>
        <n v="66.3"/>
        <n v="62.1"/>
        <n v="49.1"/>
        <n v="46.3"/>
        <n v="361.3"/>
        <n v="229.2"/>
        <n v="107.2"/>
        <n v="169.1"/>
        <n v="90.2"/>
        <n v="25.1"/>
        <n v="187.1"/>
        <n v="89.2"/>
        <n v="82.1"/>
        <n v="118.2"/>
        <n v="109.3"/>
        <n v="112"/>
        <n v="200.3"/>
        <n v="148.30000000000001"/>
        <n v="181.1"/>
        <n v="34.1"/>
        <n v="83.1"/>
        <n v="319"/>
        <n v="67.2"/>
        <n v="14.3"/>
        <n v="178"/>
        <n v="39.4"/>
        <n v="41.1"/>
        <n v="138.1"/>
        <n v="140.1"/>
        <n v="180.3"/>
        <n v="89"/>
        <n v="47.3"/>
        <n v="180.2"/>
        <n v="29.2"/>
        <n v="60.2"/>
        <n v="349"/>
        <n v="40.200000000000003"/>
        <n v="130.19999999999999"/>
        <n v="49"/>
        <n v="62.3"/>
        <n v="238.3"/>
        <n v="85.2"/>
        <n v="188.1"/>
        <n v="207.1"/>
        <m/>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558069"/>
    <s v="Yes"/>
    <s v="Active"/>
    <x v="0"/>
    <x v="0"/>
    <s v="Terrier"/>
    <s v="Lexi"/>
    <s v="0y 4m 0d"/>
    <s v="Female"/>
    <s v="No"/>
    <s v="Black"/>
    <s v="No"/>
    <m/>
    <x v="0"/>
    <s v="Equipment Storage Area"/>
    <s v="HW-3"/>
  </r>
  <r>
    <s v=""/>
    <s v="A0059555933"/>
    <s v="Yes"/>
    <s v="Active"/>
    <x v="0"/>
    <x v="1"/>
    <s v="Domestic Shorthair"/>
    <s v="(J Wigger)"/>
    <s v="0y 1m 11d"/>
    <s v="Female"/>
    <s v="No"/>
    <s v="White"/>
    <s v="No"/>
    <m/>
    <x v="1"/>
    <s v="AdoptAmbassador"/>
    <m/>
  </r>
  <r>
    <s v=""/>
    <s v="A0059555922"/>
    <s v="Yes"/>
    <s v="Active"/>
    <x v="0"/>
    <x v="1"/>
    <s v="Domestic Shorthair"/>
    <s v="Chunky (J Wigger)"/>
    <s v="0y 1m 11d"/>
    <s v="Male"/>
    <s v="No"/>
    <s v="Orange"/>
    <s v="No"/>
    <m/>
    <x v="1"/>
    <s v="AdoptAmbassador"/>
    <m/>
  </r>
  <r>
    <s v=""/>
    <s v="A0059555916"/>
    <s v="Yes"/>
    <s v="Active"/>
    <x v="1"/>
    <x v="1"/>
    <s v="Domestic Shorthair"/>
    <s v="Pumpkin (J Wigger)"/>
    <s v="0y 1m 11d"/>
    <s v="Female"/>
    <s v="No"/>
    <s v="White"/>
    <s v="No"/>
    <m/>
    <x v="1"/>
    <s v="AdoptionTrial"/>
    <m/>
  </r>
  <r>
    <s v=""/>
    <s v="A0059550521"/>
    <s v="Yes"/>
    <s v="Active"/>
    <x v="2"/>
    <x v="2"/>
    <s v="Guinea Pig"/>
    <s v="Smores"/>
    <s v=""/>
    <s v="Female"/>
    <s v="No"/>
    <s v="Beige"/>
    <s v="No"/>
    <m/>
    <x v="2"/>
    <s v="Laura's office"/>
    <m/>
  </r>
  <r>
    <s v=""/>
    <s v="A0059550488"/>
    <s v="Yes"/>
    <s v="Active"/>
    <x v="2"/>
    <x v="2"/>
    <s v="Guinea Pig"/>
    <s v="Coffee"/>
    <s v=""/>
    <s v="Female"/>
    <s v="No"/>
    <s v="Black"/>
    <s v="No"/>
    <m/>
    <x v="2"/>
    <s v="Laura's office"/>
    <m/>
  </r>
  <r>
    <s v=""/>
    <s v="A0059550352"/>
    <s v="Yes"/>
    <s v="Active"/>
    <x v="0"/>
    <x v="1"/>
    <s v="Domestic Shorthair"/>
    <s v="Doja"/>
    <s v="0y 0m 29d"/>
    <s v="Female"/>
    <s v="No"/>
    <s v="Grey"/>
    <s v="No"/>
    <m/>
    <x v="3"/>
    <s v="14"/>
    <m/>
  </r>
  <r>
    <s v=""/>
    <s v="A0059549834"/>
    <s v="Yes"/>
    <s v="Active"/>
    <x v="0"/>
    <x v="1"/>
    <s v="Domestic Shorthair"/>
    <s v="Misty"/>
    <s v="0y 1m 12d"/>
    <s v="Female"/>
    <s v="No"/>
    <s v="Black"/>
    <s v="No"/>
    <m/>
    <x v="3"/>
    <s v="7"/>
    <m/>
  </r>
  <r>
    <s v=""/>
    <s v="A0059549368"/>
    <s v="Yes"/>
    <s v="Active"/>
    <x v="0"/>
    <x v="0"/>
    <s v="Mixed Breed, Medium (up to 44 lbs fully grown)"/>
    <m/>
    <s v=""/>
    <s v="Female"/>
    <s v="No"/>
    <s v="Brindle"/>
    <s v="No"/>
    <m/>
    <x v="0"/>
    <s v="Equipment Storage Area"/>
    <s v="Hw+"/>
  </r>
  <r>
    <s v=""/>
    <s v="A0059548989"/>
    <s v="Yes"/>
    <s v="Active"/>
    <x v="3"/>
    <x v="0"/>
    <s v="Coonhound, Black and Tan"/>
    <s v="Zuko"/>
    <s v="0y 5m 0d"/>
    <s v="Male"/>
    <s v="No"/>
    <s v="Black"/>
    <s v="No"/>
    <s v="985113010196005"/>
    <x v="2"/>
    <s v="Kim's Office"/>
    <m/>
  </r>
  <r>
    <s v=""/>
    <s v="A0059535694"/>
    <s v="Yes"/>
    <s v="Active"/>
    <x v="0"/>
    <x v="1"/>
    <s v="Domestic Shorthair"/>
    <s v="Finley (A. Flynt)"/>
    <s v="0y 0m 6d"/>
    <s v="Unknown"/>
    <s v="No"/>
    <s v="White"/>
    <s v="No"/>
    <m/>
    <x v="1"/>
    <s v="Foster home"/>
    <m/>
  </r>
  <r>
    <s v=""/>
    <s v="A0059535291"/>
    <s v=""/>
    <s v="Active"/>
    <x v="0"/>
    <x v="1"/>
    <s v="Domestic Shorthair"/>
    <m/>
    <s v="1y 0m 4d"/>
    <s v="Male"/>
    <s v="No"/>
    <s v="White"/>
    <s v="No"/>
    <m/>
    <x v="4"/>
    <s v="Medical Cat Cages"/>
    <m/>
  </r>
  <r>
    <s v=""/>
    <s v="A0059533915"/>
    <s v="Yes"/>
    <s v="Active"/>
    <x v="0"/>
    <x v="0"/>
    <s v="German Shepherd"/>
    <m/>
    <s v="0y 6m 4d"/>
    <s v="Female"/>
    <s v="No"/>
    <s v="Black"/>
    <s v="No"/>
    <m/>
    <x v="5"/>
    <s v="Pen 3"/>
    <m/>
  </r>
  <r>
    <s v=""/>
    <s v="A0059533914"/>
    <s v="Yes"/>
    <s v="Active"/>
    <x v="0"/>
    <x v="0"/>
    <s v="German Shepherd"/>
    <m/>
    <s v="0y 6m 4d"/>
    <s v="Female"/>
    <s v="No"/>
    <s v="Black"/>
    <s v="No"/>
    <m/>
    <x v="5"/>
    <s v="Pen 3"/>
    <m/>
  </r>
  <r>
    <s v=""/>
    <s v="A0059533911"/>
    <s v="Yes"/>
    <s v="Active"/>
    <x v="0"/>
    <x v="0"/>
    <s v="German Shepherd"/>
    <m/>
    <s v="0y 6m 4d"/>
    <s v="Female"/>
    <s v="No"/>
    <s v="Black"/>
    <s v="No"/>
    <m/>
    <x v="5"/>
    <s v="Pen 3"/>
    <m/>
  </r>
  <r>
    <s v=""/>
    <s v="A0059533786"/>
    <s v="Yes"/>
    <s v="Active"/>
    <x v="0"/>
    <x v="0"/>
    <s v="Mixed Breed, Large (over 44 lbs fully grown)"/>
    <s v="Joy"/>
    <s v="6y 0m 3d"/>
    <s v="Female"/>
    <s v="No"/>
    <s v="Tan"/>
    <s v="No"/>
    <m/>
    <x v="6"/>
    <s v="4"/>
    <s v="HW-3"/>
  </r>
  <r>
    <s v=""/>
    <s v="A0059533784"/>
    <s v="Yes"/>
    <s v="Active"/>
    <x v="0"/>
    <x v="0"/>
    <s v="Mixed Breed, Large (over 44 lbs fully grown)"/>
    <s v="Earl"/>
    <s v="5y 0m 3d"/>
    <s v="Male"/>
    <s v="No"/>
    <s v="Tan"/>
    <s v="No"/>
    <m/>
    <x v="6"/>
    <s v="4"/>
    <s v="HW-4"/>
  </r>
  <r>
    <s v=""/>
    <s v="A0059533783"/>
    <s v="Yes"/>
    <s v="Active"/>
    <x v="0"/>
    <x v="0"/>
    <s v="Mixed Breed, Large (over 44 lbs fully grown)"/>
    <s v="Randy"/>
    <s v="4y 0m 3d"/>
    <s v="Male"/>
    <s v="No"/>
    <s v="Tan"/>
    <s v="No"/>
    <m/>
    <x v="6"/>
    <s v="4"/>
    <s v="HW+3"/>
  </r>
  <r>
    <s v=""/>
    <s v="A0059531269"/>
    <s v="Yes"/>
    <s v="Active"/>
    <x v="2"/>
    <x v="0"/>
    <s v="Coonhound"/>
    <s v="Earl"/>
    <s v="4y 0m 5d"/>
    <s v="Male"/>
    <s v="Yes"/>
    <s v="Black"/>
    <s v="No"/>
    <s v="941000031784686"/>
    <x v="6"/>
    <s v="2"/>
    <s v="HW-"/>
  </r>
  <r>
    <s v=""/>
    <s v="A0059531197"/>
    <s v="Yes"/>
    <s v="Active"/>
    <x v="2"/>
    <x v="0"/>
    <s v="Hound"/>
    <s v="Rufus"/>
    <s v="4y 0m 5d"/>
    <s v="Male"/>
    <s v="Yes"/>
    <s v="Black"/>
    <s v="No"/>
    <s v="941000031784729"/>
    <x v="6"/>
    <s v="2"/>
    <s v="HW-"/>
  </r>
  <r>
    <s v=""/>
    <s v="A0059530196"/>
    <s v="Yes"/>
    <s v="Active"/>
    <x v="4"/>
    <x v="0"/>
    <s v="Alaskan Malamute"/>
    <m/>
    <s v=""/>
    <s v="Unknown"/>
    <s v="No"/>
    <s v="Black"/>
    <s v="No"/>
    <m/>
    <x v="5"/>
    <s v="Pen 2"/>
    <m/>
  </r>
  <r>
    <s v=""/>
    <s v="A0059530178"/>
    <s v="Yes"/>
    <s v="Active"/>
    <x v="4"/>
    <x v="0"/>
    <s v="Alaskan Malamute"/>
    <m/>
    <s v=""/>
    <s v="Female"/>
    <s v="No"/>
    <s v="Black"/>
    <s v="No"/>
    <m/>
    <x v="5"/>
    <s v="Pen 2"/>
    <m/>
  </r>
  <r>
    <s v=""/>
    <s v="A0059530164"/>
    <s v="Yes"/>
    <s v="Active"/>
    <x v="4"/>
    <x v="0"/>
    <s v="Alaskan Malamute"/>
    <m/>
    <s v=""/>
    <s v="Female"/>
    <s v="No"/>
    <s v="Black"/>
    <s v="No"/>
    <m/>
    <x v="7"/>
    <s v="Run 1"/>
    <m/>
  </r>
  <r>
    <s v=""/>
    <s v="A0059465919"/>
    <s v="Yes"/>
    <s v="Active"/>
    <x v="5"/>
    <x v="1"/>
    <s v="Domestic Shorthair"/>
    <s v="Marla (M. Girardeau)"/>
    <s v="0y 1m 6d"/>
    <s v="Female"/>
    <s v="No"/>
    <s v="Black"/>
    <s v="No"/>
    <m/>
    <x v="1"/>
    <s v="AdoptAmbassador"/>
    <m/>
  </r>
  <r>
    <s v=""/>
    <s v="A0059462158"/>
    <s v="Yes"/>
    <s v="Active"/>
    <x v="4"/>
    <x v="0"/>
    <s v="Alaskan Malamute"/>
    <s v="Everest"/>
    <s v="5y 0m 5d"/>
    <s v="Female"/>
    <s v="No"/>
    <s v="White"/>
    <s v="No"/>
    <m/>
    <x v="0"/>
    <s v="Equipment Storage Area"/>
    <s v="HW+4"/>
  </r>
  <r>
    <s v=""/>
    <s v="A0059460508"/>
    <s v="Yes"/>
    <s v="Active"/>
    <x v="6"/>
    <x v="0"/>
    <s v="Shih Tzu"/>
    <s v="Mulan (J.Plunkett)"/>
    <s v="1y 0m 7d"/>
    <s v="Female"/>
    <s v="No"/>
    <s v="Black"/>
    <s v="No"/>
    <m/>
    <x v="1"/>
    <s v="Foster home"/>
    <s v="HW-"/>
  </r>
  <r>
    <s v=""/>
    <s v="A0059459266"/>
    <s v="Yes"/>
    <s v="Active"/>
    <x v="1"/>
    <x v="1"/>
    <s v="Domestic Shorthair"/>
    <s v="Cheddar (J. Kinard)"/>
    <s v="0y 2m 1d"/>
    <s v="Male"/>
    <s v="No"/>
    <s v="Orange"/>
    <s v="No"/>
    <m/>
    <x v="1"/>
    <s v="AdoptionTrial"/>
    <m/>
  </r>
  <r>
    <s v=""/>
    <s v="A0059459081"/>
    <s v=""/>
    <s v="Active"/>
    <x v="7"/>
    <x v="0"/>
    <s v="Terrier, Pit Bull"/>
    <s v="Fern"/>
    <s v="3y 0m 3d"/>
    <s v="Female"/>
    <s v="No"/>
    <s v="White"/>
    <s v="No"/>
    <m/>
    <x v="0"/>
    <s v="Equipment Storage Area"/>
    <s v="HW-"/>
  </r>
  <r>
    <s v=""/>
    <s v="A0059458893"/>
    <s v="Yes"/>
    <s v="Active"/>
    <x v="8"/>
    <x v="1"/>
    <s v="Domestic Shorthair"/>
    <s v="Hades"/>
    <s v="0y 4m 1d"/>
    <s v="Male"/>
    <s v="No"/>
    <s v="Black"/>
    <s v="No"/>
    <m/>
    <x v="4"/>
    <s v="Medical Cat Cages"/>
    <m/>
  </r>
  <r>
    <s v=""/>
    <s v="A0059458085"/>
    <s v="Yes"/>
    <s v="Active"/>
    <x v="8"/>
    <x v="0"/>
    <s v="Mixed Breed, Medium (up to 44 lbs fully grown)"/>
    <s v="Presley (J. Cahill)"/>
    <s v="0y 2m 2d"/>
    <s v="Male"/>
    <s v="No"/>
    <s v="White"/>
    <s v="No"/>
    <m/>
    <x v="1"/>
    <s v="AdoptAmbassador"/>
    <m/>
  </r>
  <r>
    <s v=""/>
    <s v="A0059456833"/>
    <s v="Yes"/>
    <s v="Active"/>
    <x v="7"/>
    <x v="0"/>
    <s v="Mixed Breed, Large (over 44 lbs fully grown)"/>
    <s v="Pumba"/>
    <s v="3y 0m 7d"/>
    <s v="Male"/>
    <s v="No"/>
    <s v="Black"/>
    <s v="No"/>
    <m/>
    <x v="0"/>
    <s v="Equipment Storage Area"/>
    <s v="HW+3"/>
  </r>
  <r>
    <s v=""/>
    <s v="A0059446004"/>
    <s v=""/>
    <s v="Active"/>
    <x v="7"/>
    <x v="0"/>
    <s v="Mixed Breed, Medium (up to 44 lbs fully grown)"/>
    <s v="Sugarfoot"/>
    <s v="4y 0m 10d"/>
    <s v="Female"/>
    <s v="No"/>
    <s v="Black"/>
    <s v="No"/>
    <m/>
    <x v="6"/>
    <s v="1"/>
    <s v="Hw+"/>
  </r>
  <r>
    <s v=""/>
    <s v="A0059445995"/>
    <s v=""/>
    <s v="Active"/>
    <x v="7"/>
    <x v="0"/>
    <s v="Mixed Breed, Large (over 44 lbs fully grown)"/>
    <s v="Deeno"/>
    <s v="4y 0m 10d"/>
    <s v="Male"/>
    <s v="No"/>
    <s v="Grey"/>
    <s v="No"/>
    <m/>
    <x v="6"/>
    <s v="1"/>
    <s v="Hw+"/>
  </r>
  <r>
    <s v=""/>
    <s v="A0059438661"/>
    <s v="Yes"/>
    <s v="Active"/>
    <x v="8"/>
    <x v="1"/>
    <s v="Domestic Shorthair"/>
    <s v="Bedon (H. Pearce)"/>
    <s v="0y 2m 6d"/>
    <s v="Male"/>
    <s v="No"/>
    <s v="Black"/>
    <s v="No"/>
    <m/>
    <x v="1"/>
    <s v="AdoptAmbassador"/>
    <m/>
  </r>
  <r>
    <s v=""/>
    <s v="A0059438453"/>
    <s v=""/>
    <s v="Active"/>
    <x v="4"/>
    <x v="0"/>
    <s v="Mixed Breed, Large (over 44 lbs fully grown)"/>
    <m/>
    <s v="2y 0m 11d"/>
    <s v="Unknown"/>
    <s v="No"/>
    <s v="White"/>
    <s v="No"/>
    <m/>
    <x v="8"/>
    <s v="16"/>
    <m/>
  </r>
  <r>
    <s v=""/>
    <s v="A0059438447"/>
    <s v=""/>
    <s v="Active"/>
    <x v="4"/>
    <x v="0"/>
    <s v="Mixed Breed, Large (over 44 lbs fully grown)"/>
    <m/>
    <s v="2y 0m 11d"/>
    <s v="Unknown"/>
    <s v="No"/>
    <s v="White"/>
    <s v="No"/>
    <m/>
    <x v="8"/>
    <s v="16"/>
    <m/>
  </r>
  <r>
    <s v=""/>
    <s v="A0059438430"/>
    <s v=""/>
    <s v="Active"/>
    <x v="4"/>
    <x v="0"/>
    <s v="Mixed Breed, Large (over 44 lbs fully grown)"/>
    <m/>
    <s v="2y 0m 11d"/>
    <s v="Unknown"/>
    <s v="No"/>
    <s v="Brindle"/>
    <s v="No"/>
    <m/>
    <x v="8"/>
    <s v="6"/>
    <m/>
  </r>
  <r>
    <s v=""/>
    <s v="A0059431975"/>
    <s v="Yes"/>
    <s v="Active"/>
    <x v="8"/>
    <x v="0"/>
    <s v="Hound"/>
    <s v="Gomez"/>
    <s v="3y 6m 10d"/>
    <s v="Male"/>
    <s v="No"/>
    <s v="Black"/>
    <s v="No"/>
    <m/>
    <x v="8"/>
    <s v="18"/>
    <s v="HW-4"/>
  </r>
  <r>
    <s v=""/>
    <s v="A0059431041"/>
    <s v="Yes"/>
    <s v="Active"/>
    <x v="5"/>
    <x v="1"/>
    <s v="Domestic Shorthair"/>
    <s v="Blair (A. Flynt)"/>
    <s v="0y 1m 3d"/>
    <s v="Female"/>
    <s v="No"/>
    <s v="White"/>
    <s v="No"/>
    <m/>
    <x v="9"/>
    <s v="Medical Lobby Cages"/>
    <m/>
  </r>
  <r>
    <s v=""/>
    <s v="A0059430822"/>
    <s v="Yes"/>
    <s v="Active"/>
    <x v="1"/>
    <x v="0"/>
    <s v="Mixed Breed, Medium (up to 44 lbs fully grown)"/>
    <s v="Bella Grace (R Fail)"/>
    <s v="1y 0m 12d"/>
    <s v="Female"/>
    <s v="No"/>
    <s v="Black"/>
    <s v="No"/>
    <m/>
    <x v="1"/>
    <s v="AdoptionTrial"/>
    <s v="HW-4"/>
  </r>
  <r>
    <s v=""/>
    <s v="A0059429587"/>
    <s v=""/>
    <s v="Active"/>
    <x v="9"/>
    <x v="1"/>
    <s v="Domestic Medium Hair"/>
    <m/>
    <s v="0y 4m 12d"/>
    <s v="Female"/>
    <s v="No"/>
    <s v="Black"/>
    <s v="No"/>
    <m/>
    <x v="1"/>
    <s v="AdoptionTrial"/>
    <m/>
  </r>
  <r>
    <s v=""/>
    <s v="A0059423930"/>
    <s v="Yes"/>
    <s v="Active"/>
    <x v="1"/>
    <x v="0"/>
    <s v="Mixed Breed, Medium (up to 44 lbs fully grown)"/>
    <s v="Spot (J. Bowers)"/>
    <s v="0y 1m 24d"/>
    <s v="Female"/>
    <s v="No"/>
    <s v="White"/>
    <s v="No"/>
    <m/>
    <x v="1"/>
    <s v="AdoptionTrial"/>
    <m/>
  </r>
  <r>
    <s v=""/>
    <s v="A0059423874"/>
    <s v="Yes"/>
    <s v="Active"/>
    <x v="8"/>
    <x v="1"/>
    <s v="Domestic Shorthair"/>
    <s v="Phantom"/>
    <s v="1y 0m 13d"/>
    <s v="Male"/>
    <s v="No"/>
    <s v="Black"/>
    <s v="No"/>
    <m/>
    <x v="10"/>
    <s v="Upper Condo"/>
    <m/>
  </r>
  <r>
    <s v=""/>
    <s v="A0059419683"/>
    <s v="Yes"/>
    <s v="Active"/>
    <x v="5"/>
    <x v="0"/>
    <s v="Terrier, Pit Bull"/>
    <s v="Lorelai"/>
    <s v="5y 0m 13d"/>
    <s v="Female"/>
    <s v="No"/>
    <s v="Brown"/>
    <s v="No"/>
    <m/>
    <x v="0"/>
    <s v="Equipment Storage Area"/>
    <s v="HW+3"/>
  </r>
  <r>
    <s v=""/>
    <s v="A0059409833"/>
    <s v="Yes"/>
    <s v="Active"/>
    <x v="10"/>
    <x v="1"/>
    <s v="Domestic Shorthair"/>
    <m/>
    <s v="0y 9m 15d"/>
    <s v="Unknown"/>
    <s v="No"/>
    <s v="Black"/>
    <s v="No"/>
    <m/>
    <x v="11"/>
    <s v="FoCCAS House"/>
    <m/>
  </r>
  <r>
    <s v=""/>
    <s v="A0059409313"/>
    <s v="Yes"/>
    <s v="Active"/>
    <x v="7"/>
    <x v="1"/>
    <s v="Domestic Shorthair"/>
    <s v="Tommy Barn Cat"/>
    <s v="2y 2m 1d"/>
    <s v="Male"/>
    <s v="Yes"/>
    <s v="Brown"/>
    <s v="No"/>
    <s v="941000031784874"/>
    <x v="12"/>
    <s v="Waiting for kennel"/>
    <m/>
  </r>
  <r>
    <s v=""/>
    <s v="A0059407357"/>
    <s v="Yes"/>
    <s v="Active"/>
    <x v="8"/>
    <x v="0"/>
    <s v="Terrier, Pit Bull"/>
    <s v="Bruno"/>
    <s v="3y 0m 13d"/>
    <s v="Male"/>
    <s v="No"/>
    <s v="Tan"/>
    <s v="No"/>
    <m/>
    <x v="7"/>
    <s v="Run 2"/>
    <s v="HW+4"/>
  </r>
  <r>
    <s v=""/>
    <s v="A0059406803"/>
    <s v="Yes"/>
    <s v="Active"/>
    <x v="8"/>
    <x v="0"/>
    <s v="Terrier, American Pit Bull"/>
    <s v="Rocky"/>
    <s v="4y 0m 14d"/>
    <s v="Male"/>
    <s v="No"/>
    <s v="Brown"/>
    <s v="No"/>
    <m/>
    <x v="7"/>
    <s v="Run 3"/>
    <s v="HW+3"/>
  </r>
  <r>
    <s v=""/>
    <s v="A0059406437"/>
    <s v="Yes"/>
    <s v="Active"/>
    <x v="8"/>
    <x v="1"/>
    <s v="Domestic Shorthair"/>
    <s v="Greta"/>
    <s v="3y 6m 10d"/>
    <s v="Female"/>
    <s v="No"/>
    <s v="Black"/>
    <s v="No"/>
    <m/>
    <x v="3"/>
    <s v="4"/>
    <m/>
  </r>
  <r>
    <s v=""/>
    <s v="A0059405882"/>
    <s v="Yes"/>
    <s v="Active"/>
    <x v="8"/>
    <x v="1"/>
    <s v="Domestic Shorthair"/>
    <s v="Markus"/>
    <s v="2y 6m 10d"/>
    <s v="Male"/>
    <s v="No"/>
    <s v="Black"/>
    <s v="No"/>
    <m/>
    <x v="3"/>
    <s v="13"/>
    <m/>
  </r>
  <r>
    <s v=""/>
    <s v="A0059402798"/>
    <s v="Yes"/>
    <s v="Active"/>
    <x v="11"/>
    <x v="0"/>
    <s v="German Shepherd"/>
    <s v="Jeremiah (N. Shriver)"/>
    <s v="0y 1m 13d"/>
    <s v="Male"/>
    <s v="No"/>
    <s v="Black"/>
    <s v="No"/>
    <m/>
    <x v="1"/>
    <s v="AdoptAmbassador"/>
    <m/>
  </r>
  <r>
    <s v=""/>
    <s v="A0059402792"/>
    <s v="Yes"/>
    <s v="Active"/>
    <x v="11"/>
    <x v="0"/>
    <s v="German Shepherd"/>
    <s v="Conrad (N. Shriver)"/>
    <s v="0y 1m 13d"/>
    <s v="Male"/>
    <s v="No"/>
    <s v="Black"/>
    <s v="No"/>
    <m/>
    <x v="1"/>
    <s v="AdoptAmbassador"/>
    <m/>
  </r>
  <r>
    <s v=""/>
    <s v="A0059398109"/>
    <s v="Yes"/>
    <s v="Active"/>
    <x v="8"/>
    <x v="1"/>
    <s v="Domestic Shorthair"/>
    <s v="Dora (K Robinson)"/>
    <s v="0y 2m 6d"/>
    <s v="Female"/>
    <s v="No"/>
    <s v="Grey"/>
    <s v="No"/>
    <m/>
    <x v="1"/>
    <s v="AdoptAmbassador"/>
    <m/>
  </r>
  <r>
    <s v=""/>
    <s v="A0059398093"/>
    <s v="Yes"/>
    <s v="Active"/>
    <x v="1"/>
    <x v="1"/>
    <s v="Domestic Shorthair"/>
    <s v="Isa (C Black)"/>
    <s v="0y 1m 23d"/>
    <s v="Female"/>
    <s v="No"/>
    <s v="Black"/>
    <s v="No"/>
    <m/>
    <x v="1"/>
    <s v="AdoptionTrial"/>
    <m/>
  </r>
  <r>
    <s v=""/>
    <s v="A0059395399"/>
    <s v="Yes"/>
    <s v="Active"/>
    <x v="8"/>
    <x v="0"/>
    <s v="Terrier"/>
    <s v="Harry"/>
    <s v="1y 0m 18d"/>
    <s v="Male"/>
    <s v="No"/>
    <s v="Black"/>
    <s v="No"/>
    <m/>
    <x v="13"/>
    <s v="7"/>
    <s v="HW -"/>
  </r>
  <r>
    <s v=""/>
    <s v="A0059391437"/>
    <s v="Yes"/>
    <s v="Active"/>
    <x v="7"/>
    <x v="0"/>
    <s v="Terrier, American Pit Bull"/>
    <m/>
    <s v="2y 0m 18d"/>
    <s v="Male"/>
    <s v="No"/>
    <s v="Brown"/>
    <s v="No"/>
    <m/>
    <x v="0"/>
    <s v="Equipment Storage Area"/>
    <m/>
  </r>
  <r>
    <s v=""/>
    <s v="A0059387936"/>
    <s v="Yes"/>
    <s v="Active"/>
    <x v="1"/>
    <x v="0"/>
    <s v="Mixed Breed, Medium (up to 44 lbs fully grown)"/>
    <s v="Prince (A Peterson)"/>
    <s v="0y 3m 19d"/>
    <s v="Male"/>
    <s v="No"/>
    <s v="Brown"/>
    <s v="No"/>
    <s v="941000031735778"/>
    <x v="1"/>
    <s v="AdoptionTrial"/>
    <m/>
  </r>
  <r>
    <s v=""/>
    <s v="A0059385149"/>
    <s v="Yes"/>
    <s v="Active"/>
    <x v="8"/>
    <x v="1"/>
    <s v="Domestic Shorthair"/>
    <s v="Koji"/>
    <s v="5y 0m 12d"/>
    <s v="Male"/>
    <s v="No"/>
    <s v="Orange"/>
    <s v="No"/>
    <m/>
    <x v="3"/>
    <s v="6"/>
    <m/>
  </r>
  <r>
    <s v=""/>
    <s v="A0059384936"/>
    <s v="Yes"/>
    <s v="Active"/>
    <x v="8"/>
    <x v="1"/>
    <s v="Domestic Shorthair"/>
    <s v="Spooky (D Healy)"/>
    <s v="0y 2m 27d"/>
    <s v="Female"/>
    <s v="No"/>
    <s v="Black"/>
    <s v="No"/>
    <s v="941000031735818"/>
    <x v="1"/>
    <s v="AdoptAmbassador"/>
    <m/>
  </r>
  <r>
    <s v=""/>
    <s v="A0059384920"/>
    <s v="Yes"/>
    <s v="Active"/>
    <x v="8"/>
    <x v="1"/>
    <s v="Domestic Shorthair"/>
    <s v="Smokey (D Healy)"/>
    <s v="0y 2m 27d"/>
    <s v="Male"/>
    <s v="No"/>
    <s v="Grey"/>
    <s v="No"/>
    <s v="941000031735779"/>
    <x v="1"/>
    <s v="AdoptAmbassador"/>
    <m/>
  </r>
  <r>
    <s v=""/>
    <s v="A0059384907"/>
    <s v="Yes"/>
    <s v="Active"/>
    <x v="8"/>
    <x v="1"/>
    <s v="Domestic Shorthair"/>
    <s v="Boots (D Healy)"/>
    <s v="0y 2m 27d"/>
    <s v="Female"/>
    <s v="No"/>
    <s v="Black"/>
    <s v="No"/>
    <s v="941000031735533"/>
    <x v="1"/>
    <s v="AdoptAmbassador"/>
    <m/>
  </r>
  <r>
    <s v=""/>
    <s v="A0059371437"/>
    <s v="Yes"/>
    <s v="Active"/>
    <x v="12"/>
    <x v="1"/>
    <s v="Domestic Shorthair"/>
    <s v="Boo (H. Pearce)"/>
    <s v="0y 2m 6d"/>
    <s v="Female"/>
    <s v="No"/>
    <s v="Black"/>
    <s v="No"/>
    <m/>
    <x v="1"/>
    <s v="AdoptAmbassador"/>
    <m/>
  </r>
  <r>
    <s v=""/>
    <s v="A0059366991"/>
    <s v="Yes"/>
    <s v="Active"/>
    <x v="12"/>
    <x v="1"/>
    <s v="Domestic Medium Hair"/>
    <m/>
    <s v="0y 1m 25d"/>
    <s v="Female"/>
    <s v="No"/>
    <s v="Grey"/>
    <s v="No"/>
    <m/>
    <x v="1"/>
    <s v="Foster home"/>
    <m/>
  </r>
  <r>
    <s v=""/>
    <s v="A0059366988"/>
    <s v="Yes"/>
    <s v="Active"/>
    <x v="12"/>
    <x v="1"/>
    <s v="Domestic Shorthair"/>
    <m/>
    <s v="0y 1m 25d"/>
    <s v="Female"/>
    <s v="No"/>
    <s v="Brown"/>
    <s v="No"/>
    <m/>
    <x v="1"/>
    <s v="Foster home"/>
    <m/>
  </r>
  <r>
    <s v=""/>
    <s v="A0059366979"/>
    <s v="Yes"/>
    <s v="Active"/>
    <x v="12"/>
    <x v="1"/>
    <s v="Domestic Shorthair"/>
    <m/>
    <s v="0y 1m 25d"/>
    <s v="Male"/>
    <s v="No"/>
    <s v="Black"/>
    <s v="No"/>
    <m/>
    <x v="1"/>
    <s v="Foster home"/>
    <m/>
  </r>
  <r>
    <s v=""/>
    <s v="A0059366978"/>
    <s v="Yes"/>
    <s v="Active"/>
    <x v="12"/>
    <x v="1"/>
    <s v="Domestic Medium Hair"/>
    <m/>
    <s v="0y 1m 25d"/>
    <s v="Female"/>
    <s v="No"/>
    <s v="Grey"/>
    <s v="No"/>
    <m/>
    <x v="1"/>
    <s v="Foster home"/>
    <m/>
  </r>
  <r>
    <s v=""/>
    <s v="A0059366976"/>
    <s v="Yes"/>
    <s v="Active"/>
    <x v="12"/>
    <x v="1"/>
    <s v="Domestic Shorthair"/>
    <m/>
    <s v="0y 1m 25d"/>
    <s v="Female"/>
    <s v="No"/>
    <s v="Black"/>
    <s v="No"/>
    <m/>
    <x v="1"/>
    <s v="Foster home"/>
    <m/>
  </r>
  <r>
    <s v=""/>
    <s v="A0059364488"/>
    <s v="Yes"/>
    <s v="Active"/>
    <x v="12"/>
    <x v="1"/>
    <s v="Domestic Shorthair"/>
    <s v="Dewey"/>
    <s v="0y 1m 6d"/>
    <s v="Male"/>
    <s v="No"/>
    <s v="Grey"/>
    <s v="No"/>
    <m/>
    <x v="10"/>
    <s v="Pop up cage - no #"/>
    <m/>
  </r>
  <r>
    <s v=""/>
    <s v="A0059364485"/>
    <s v="Yes"/>
    <s v="Active"/>
    <x v="12"/>
    <x v="1"/>
    <s v="Domestic Shorthair"/>
    <s v="Billy"/>
    <s v="0y 1m 6d"/>
    <s v="Male"/>
    <s v="No"/>
    <s v="Grey"/>
    <s v="No"/>
    <m/>
    <x v="10"/>
    <s v="Upper Condo"/>
    <m/>
  </r>
  <r>
    <s v=""/>
    <s v="A0059364482"/>
    <s v="Yes"/>
    <s v="Active"/>
    <x v="9"/>
    <x v="1"/>
    <s v="Domestic Shorthair"/>
    <s v="Stu (preadopted J Kinard)"/>
    <s v="0y 1m 6d"/>
    <s v="Male"/>
    <s v="No"/>
    <s v="Grey"/>
    <s v="No"/>
    <m/>
    <x v="10"/>
    <s v="Pop up cage - no #"/>
    <m/>
  </r>
  <r>
    <s v=""/>
    <s v="A0059364446"/>
    <s v="Yes"/>
    <s v="Active"/>
    <x v="12"/>
    <x v="1"/>
    <s v="Domestic Shorthair"/>
    <s v="Tatum"/>
    <s v="0y 1m 6d"/>
    <s v="Female"/>
    <s v="No"/>
    <s v="Grey"/>
    <s v="No"/>
    <m/>
    <x v="10"/>
    <s v="Pop up cage - no #"/>
    <m/>
  </r>
  <r>
    <s v=""/>
    <s v="A0059364421"/>
    <s v="Yes"/>
    <s v="Active"/>
    <x v="8"/>
    <x v="1"/>
    <s v="Domestic Shorthair"/>
    <s v="Casey"/>
    <s v="3y 0m 6d"/>
    <s v="Female"/>
    <s v="No"/>
    <s v="Grey"/>
    <s v="No"/>
    <m/>
    <x v="10"/>
    <s v="Pop up cage - no #"/>
    <m/>
  </r>
  <r>
    <s v=""/>
    <s v="A0059363522"/>
    <s v=""/>
    <s v="Active"/>
    <x v="12"/>
    <x v="1"/>
    <s v="Domestic Shorthair"/>
    <s v="(L Demers)"/>
    <s v="0y 1m 19d"/>
    <s v="Male"/>
    <s v="No"/>
    <s v="Black"/>
    <s v="No"/>
    <m/>
    <x v="1"/>
    <s v="AdoptAmbassador"/>
    <m/>
  </r>
  <r>
    <s v=""/>
    <s v="A0059363288"/>
    <s v="Yes"/>
    <s v="Active"/>
    <x v="8"/>
    <x v="1"/>
    <s v="Domestic Shorthair"/>
    <s v="(C. Demers)"/>
    <s v=""/>
    <s v="Female"/>
    <s v="No"/>
    <s v="White"/>
    <s v="No"/>
    <m/>
    <x v="1"/>
    <s v="AdoptAmbassador"/>
    <m/>
  </r>
  <r>
    <s v=""/>
    <s v="A0059362072"/>
    <s v="Yes"/>
    <s v="Active"/>
    <x v="8"/>
    <x v="0"/>
    <s v="Retriever, Labrador"/>
    <s v="Hershey"/>
    <s v="2y 0m 22d"/>
    <s v="Male"/>
    <s v="No"/>
    <s v="Brown"/>
    <s v="No"/>
    <m/>
    <x v="13"/>
    <s v="Medical Kennel"/>
    <s v="HW -"/>
  </r>
  <r>
    <s v=""/>
    <s v="A0059358304"/>
    <s v=""/>
    <s v="Active"/>
    <x v="8"/>
    <x v="1"/>
    <s v="Domestic Shorthair"/>
    <s v="Jasmine (C. Young)"/>
    <s v="0y 3m 15d"/>
    <s v="Female"/>
    <s v="No"/>
    <s v="Black"/>
    <s v="No"/>
    <m/>
    <x v="1"/>
    <s v="AdoptAmbassador"/>
    <m/>
  </r>
  <r>
    <s v=""/>
    <s v="A0059358291"/>
    <s v="Yes"/>
    <s v="Active"/>
    <x v="8"/>
    <x v="1"/>
    <s v="Domestic Shorthair"/>
    <s v="Ali (C. Young)"/>
    <s v="0y 3m 15d"/>
    <s v="Female"/>
    <s v="No"/>
    <s v="Orange"/>
    <s v="No"/>
    <m/>
    <x v="1"/>
    <s v="AdoptAmbassador"/>
    <m/>
  </r>
  <r>
    <s v=""/>
    <s v="A0059354378"/>
    <s v="Yes"/>
    <s v="Active"/>
    <x v="8"/>
    <x v="0"/>
    <s v="Mixed Breed, Medium (up to 44 lbs fully grown)"/>
    <s v="Java"/>
    <s v="1y 6m 22d"/>
    <s v="Male"/>
    <s v="No"/>
    <s v="Brown"/>
    <s v="No"/>
    <m/>
    <x v="13"/>
    <s v="13"/>
    <s v="HW-3"/>
  </r>
  <r>
    <s v=""/>
    <s v="A0059350629"/>
    <s v="Yes"/>
    <s v="Active"/>
    <x v="2"/>
    <x v="0"/>
    <s v="Cur, Black-Mouth"/>
    <s v="Homer"/>
    <s v="0y 3m 17d"/>
    <s v="Male"/>
    <s v="Yes"/>
    <s v="Brown"/>
    <s v="No"/>
    <s v="941000028853239"/>
    <x v="13"/>
    <s v="10"/>
    <s v="HW-"/>
  </r>
  <r>
    <s v=""/>
    <s v="A0059350618"/>
    <s v="Yes"/>
    <s v="Active"/>
    <x v="2"/>
    <x v="0"/>
    <s v="Cur, Black-Mouth"/>
    <s v="Marge"/>
    <s v="0y 3m 17d"/>
    <s v="Female"/>
    <s v="Yes"/>
    <s v="Brown"/>
    <s v="No"/>
    <s v="941000028841259"/>
    <x v="13"/>
    <s v="10"/>
    <s v="HW-"/>
  </r>
  <r>
    <s v=""/>
    <s v="A0059350455"/>
    <s v="Yes"/>
    <s v="Active"/>
    <x v="8"/>
    <x v="0"/>
    <s v="Hound"/>
    <s v="Star"/>
    <s v="4y 0m 25d"/>
    <s v="Female"/>
    <s v="No"/>
    <s v="White"/>
    <s v="No"/>
    <m/>
    <x v="9"/>
    <s v="Medical Lobby Cages"/>
    <s v="HW-"/>
  </r>
  <r>
    <s v=""/>
    <s v="A0059348409"/>
    <s v="Yes"/>
    <s v="Active"/>
    <x v="7"/>
    <x v="0"/>
    <s v="Terrier"/>
    <m/>
    <s v="1y 0m 25d"/>
    <s v="Male"/>
    <s v="No"/>
    <s v="Brown"/>
    <s v="No"/>
    <m/>
    <x v="13"/>
    <s v="8"/>
    <s v="HW-"/>
  </r>
  <r>
    <s v=""/>
    <s v="A0059348394"/>
    <s v="Yes"/>
    <s v="Active"/>
    <x v="7"/>
    <x v="0"/>
    <s v="Terrier"/>
    <m/>
    <s v="1y 0m 25d"/>
    <s v="Male"/>
    <s v="No"/>
    <s v="Brindle"/>
    <s v="No"/>
    <m/>
    <x v="13"/>
    <s v="8"/>
    <s v="HW-"/>
  </r>
  <r>
    <s v=""/>
    <s v="A0059348255"/>
    <s v="Yes"/>
    <s v="Active"/>
    <x v="1"/>
    <x v="0"/>
    <s v="Hound"/>
    <s v="Bambi (J Sansbury)"/>
    <s v="2y 0m 25d"/>
    <s v="Female"/>
    <s v="No"/>
    <s v="Black"/>
    <s v="No"/>
    <s v="941000031735519"/>
    <x v="1"/>
    <s v="AdoptionTrial"/>
    <s v="HW-"/>
  </r>
  <r>
    <s v=""/>
    <s v="A0059341621"/>
    <s v="Yes"/>
    <s v="Active"/>
    <x v="8"/>
    <x v="1"/>
    <s v="Domestic Shorthair"/>
    <s v="Griswold (S. Gilroy)"/>
    <s v="0y 1m 17d"/>
    <s v="Male"/>
    <s v="No"/>
    <s v="Grey"/>
    <s v="No"/>
    <m/>
    <x v="1"/>
    <s v="AdoptAmbassador"/>
    <m/>
  </r>
  <r>
    <s v=""/>
    <s v="A0059341245"/>
    <s v="Yes"/>
    <s v="Active"/>
    <x v="0"/>
    <x v="1"/>
    <s v="Domestic Shorthair"/>
    <m/>
    <s v="1y 0m 26d"/>
    <s v="Unknown"/>
    <s v="No"/>
    <s v="Orange"/>
    <s v="No"/>
    <m/>
    <x v="11"/>
    <s v="FoCCAS House"/>
    <m/>
  </r>
  <r>
    <s v=""/>
    <s v="A0059340484"/>
    <s v="Yes"/>
    <s v="Active"/>
    <x v="8"/>
    <x v="0"/>
    <s v="Shepherd"/>
    <s v="Moana"/>
    <s v="1y 6m 23d"/>
    <s v="Female"/>
    <s v="No"/>
    <s v="Brown"/>
    <s v="No"/>
    <m/>
    <x v="9"/>
    <s v="Medical Lobby Cages"/>
    <s v="HW+4"/>
  </r>
  <r>
    <s v=""/>
    <s v="A0059324409"/>
    <s v="Yes"/>
    <s v="Active"/>
    <x v="0"/>
    <x v="1"/>
    <s v="Domestic Shorthair"/>
    <m/>
    <s v="2y 0m 28d"/>
    <s v="Female"/>
    <s v="No"/>
    <s v="White"/>
    <s v="No"/>
    <m/>
    <x v="11"/>
    <s v="FoCCAS House"/>
    <m/>
  </r>
  <r>
    <s v=""/>
    <s v="A0059324403"/>
    <s v="Yes"/>
    <s v="Active"/>
    <x v="0"/>
    <x v="1"/>
    <s v="Domestic Shorthair"/>
    <m/>
    <s v="2y 0m 28d"/>
    <s v="Unknown"/>
    <s v="No"/>
    <s v="White"/>
    <s v="No"/>
    <m/>
    <x v="11"/>
    <s v="FoCCAS House"/>
    <m/>
  </r>
  <r>
    <s v=""/>
    <s v="A0059319390"/>
    <s v="Yes"/>
    <s v="Active"/>
    <x v="8"/>
    <x v="1"/>
    <s v="Domestic Shorthair"/>
    <s v="Jam (J. Neal)"/>
    <s v="0y 2m 2d"/>
    <s v="Female"/>
    <s v="No"/>
    <s v="Brown"/>
    <s v="No"/>
    <m/>
    <x v="1"/>
    <s v="AdoptAmbassador"/>
    <m/>
  </r>
  <r>
    <s v=""/>
    <s v="A0059319379"/>
    <s v="Yes"/>
    <s v="Active"/>
    <x v="8"/>
    <x v="1"/>
    <s v="Domestic Shorthair"/>
    <s v="Toast (J. Neal)"/>
    <s v="0y 2m 2d"/>
    <s v="Male"/>
    <s v="No"/>
    <s v="Tan"/>
    <s v="No"/>
    <m/>
    <x v="1"/>
    <s v="AdoptAmbassador"/>
    <m/>
  </r>
  <r>
    <s v=""/>
    <s v="A0059318502"/>
    <s v="Yes"/>
    <s v="Active"/>
    <x v="9"/>
    <x v="0"/>
    <s v="Terrier"/>
    <s v="Wolfy-Pre Adopted"/>
    <s v="2y 0m 29d"/>
    <s v="Male"/>
    <s v="No"/>
    <s v="Brown"/>
    <s v="No"/>
    <m/>
    <x v="9"/>
    <s v="Medical Lobby Cages"/>
    <s v="Hw+"/>
  </r>
  <r>
    <s v=""/>
    <s v="A0059318212"/>
    <s v="Yes"/>
    <s v="Active"/>
    <x v="5"/>
    <x v="1"/>
    <s v="Domestic Shorthair"/>
    <s v="Clove"/>
    <s v="4y 0m 6d"/>
    <s v="Female"/>
    <s v="No"/>
    <s v="Grey"/>
    <s v="No"/>
    <m/>
    <x v="4"/>
    <s v="2"/>
    <m/>
  </r>
  <r>
    <s v=""/>
    <s v="A0059318148"/>
    <s v="Yes"/>
    <s v="Active"/>
    <x v="8"/>
    <x v="0"/>
    <s v="Hound"/>
    <s v="Rooster"/>
    <s v="1y 0m 29d"/>
    <s v="Male"/>
    <s v="No"/>
    <s v="Black"/>
    <s v="No"/>
    <m/>
    <x v="9"/>
    <s v="Medical Lobby Cages"/>
    <s v="Hw+"/>
  </r>
  <r>
    <s v=""/>
    <s v="A0059317663"/>
    <s v="Yes"/>
    <s v="Active"/>
    <x v="2"/>
    <x v="1"/>
    <s v="Domestic Shorthair"/>
    <s v="Minky"/>
    <s v="14y 0m 29d"/>
    <s v="Female"/>
    <s v="Yes"/>
    <s v="Black"/>
    <s v="No"/>
    <s v="982000365614228"/>
    <x v="10"/>
    <s v="Upper Condo"/>
    <m/>
  </r>
  <r>
    <s v=""/>
    <s v="A0059317645"/>
    <s v="Yes"/>
    <s v="Active"/>
    <x v="8"/>
    <x v="1"/>
    <s v="Domestic Shorthair"/>
    <s v="Ryn (C Stanfield)"/>
    <s v="0y 3m 20d"/>
    <s v="Female"/>
    <s v="No"/>
    <s v="Black"/>
    <s v="No"/>
    <s v="941000031735637"/>
    <x v="1"/>
    <s v="AdoptAmbassador"/>
    <m/>
  </r>
  <r>
    <s v=""/>
    <s v="A0059317640"/>
    <s v="Yes"/>
    <s v="Active"/>
    <x v="2"/>
    <x v="1"/>
    <s v="Domestic Shorthair"/>
    <s v="Scrappy"/>
    <s v="14y 0m 29d"/>
    <s v="Male"/>
    <s v="Yes"/>
    <s v="Orange"/>
    <s v="No"/>
    <s v="982000365449947"/>
    <x v="10"/>
    <s v="Upper Condo"/>
    <m/>
  </r>
  <r>
    <s v=""/>
    <s v="A0059317070"/>
    <s v="Yes"/>
    <s v="Active"/>
    <x v="12"/>
    <x v="1"/>
    <s v="Domestic Shorthair"/>
    <s v="(A. Flynt)"/>
    <s v="0y 1m 25d"/>
    <s v="Male"/>
    <s v="No"/>
    <s v="Orange"/>
    <s v="No"/>
    <m/>
    <x v="1"/>
    <s v="AdoptAmbassador"/>
    <m/>
  </r>
  <r>
    <s v=""/>
    <s v="A0059317055"/>
    <s v="Yes"/>
    <s v="Active"/>
    <x v="12"/>
    <x v="1"/>
    <s v="Domestic Shorthair"/>
    <s v="(A. Flynt)"/>
    <s v="0y 1m 25d"/>
    <s v="Female"/>
    <s v="No"/>
    <s v="Black"/>
    <s v="No"/>
    <m/>
    <x v="1"/>
    <s v="AdoptAmbassador"/>
    <m/>
  </r>
  <r>
    <s v=""/>
    <s v="A0059317045"/>
    <s v="Yes"/>
    <s v="Active"/>
    <x v="6"/>
    <x v="1"/>
    <s v="Domestic Shorthair"/>
    <s v="Fruit snack"/>
    <s v="0y 8m 28d"/>
    <s v="Unknown"/>
    <s v="Yes"/>
    <s v="Orange"/>
    <s v="No"/>
    <s v="941000031683461"/>
    <x v="1"/>
    <s v="AdoptAmbassador"/>
    <m/>
  </r>
  <r>
    <s v=""/>
    <s v="A0059316918"/>
    <s v="Yes"/>
    <s v="Active"/>
    <x v="1"/>
    <x v="0"/>
    <s v="Terrier, American Staffordshire"/>
    <s v="Daisy (D. Cale)"/>
    <s v="0y 4m 29d"/>
    <s v="Female"/>
    <s v="No"/>
    <s v="Tan"/>
    <s v="No"/>
    <s v="941000031735762"/>
    <x v="1"/>
    <s v="AdoptionTrial"/>
    <m/>
  </r>
  <r>
    <s v=""/>
    <s v="A0059309535"/>
    <s v="Yes"/>
    <s v="Active"/>
    <x v="8"/>
    <x v="0"/>
    <s v="Terrier, Pit Bull"/>
    <s v="Baby Doll"/>
    <s v="3y 1m 1d"/>
    <s v="Female"/>
    <s v="No"/>
    <s v="Brown"/>
    <s v="No"/>
    <m/>
    <x v="0"/>
    <s v="Equipment Storage Area"/>
    <s v="Hw+"/>
  </r>
  <r>
    <s v=""/>
    <s v="A0059304713"/>
    <s v="Yes"/>
    <s v="Active"/>
    <x v="7"/>
    <x v="0"/>
    <s v="Retriever, Labrador"/>
    <s v="Gunner"/>
    <s v="4y 1m 2d"/>
    <s v="Male"/>
    <s v="No"/>
    <s v="Black"/>
    <s v="No"/>
    <m/>
    <x v="13"/>
    <s v="1"/>
    <s v="HW-"/>
  </r>
  <r>
    <s v=""/>
    <s v="A0059303191"/>
    <s v="Yes"/>
    <s v="Active"/>
    <x v="6"/>
    <x v="1"/>
    <s v="Domestic Shorthair"/>
    <s v="Pans"/>
    <s v="0y 2m 8d"/>
    <s v="Male"/>
    <s v="No"/>
    <s v="Orange"/>
    <s v="No"/>
    <m/>
    <x v="3"/>
    <s v="8"/>
    <m/>
  </r>
  <r>
    <s v=""/>
    <s v="A0059297671"/>
    <s v="Yes"/>
    <s v="Active"/>
    <x v="13"/>
    <x v="1"/>
    <s v="Domestic Medium Hair"/>
    <s v="Johnny [Barn Cat]"/>
    <s v="4y 1m 3d"/>
    <s v="Male"/>
    <s v="Yes"/>
    <s v="White"/>
    <s v="No"/>
    <m/>
    <x v="14"/>
    <s v="Catio Free Roaming"/>
    <m/>
  </r>
  <r>
    <s v=""/>
    <s v="A0059294662"/>
    <s v="Yes"/>
    <s v="Active"/>
    <x v="12"/>
    <x v="1"/>
    <s v="Domestic Shorthair"/>
    <s v="Shadow (J. Plunkett)"/>
    <s v="0y 2m 0d"/>
    <s v="Male"/>
    <s v="No"/>
    <s v="Grey"/>
    <s v="No"/>
    <m/>
    <x v="1"/>
    <s v="AdoptAmbassador"/>
    <m/>
  </r>
  <r>
    <s v=""/>
    <s v="A0059290520"/>
    <s v="Yes"/>
    <s v="Active"/>
    <x v="8"/>
    <x v="0"/>
    <s v="Terrier"/>
    <s v="Sauerkraut"/>
    <s v="1y 1m 4d"/>
    <s v="Male"/>
    <s v="No"/>
    <s v="Brindle"/>
    <s v="No"/>
    <m/>
    <x v="13"/>
    <s v="11"/>
    <s v="HW-"/>
  </r>
  <r>
    <s v=""/>
    <s v="A0059290499"/>
    <s v="Yes"/>
    <s v="Active"/>
    <x v="8"/>
    <x v="0"/>
    <s v="Terrier"/>
    <s v="Kombucha"/>
    <s v="1y 1m 4d"/>
    <s v="Female"/>
    <s v="No"/>
    <s v="Brown"/>
    <s v="No"/>
    <m/>
    <x v="13"/>
    <s v="11"/>
    <s v="HW-"/>
  </r>
  <r>
    <s v=""/>
    <s v="A0059290255"/>
    <s v="Yes"/>
    <s v="Active"/>
    <x v="1"/>
    <x v="1"/>
    <s v="Domestic Shorthair"/>
    <s v="Birdie (S. Thomason)"/>
    <s v="0y 2m 28d"/>
    <s v="Female"/>
    <s v="No"/>
    <s v="Black"/>
    <s v="No"/>
    <m/>
    <x v="1"/>
    <s v="AdoptionTrial"/>
    <m/>
  </r>
  <r>
    <s v=""/>
    <s v="A0059288140"/>
    <s v="Yes"/>
    <s v="Active"/>
    <x v="7"/>
    <x v="0"/>
    <s v="Terrier"/>
    <s v="Lainey"/>
    <s v="1y 1m 4d"/>
    <s v="Female"/>
    <s v="No"/>
    <s v="Tan"/>
    <s v="No"/>
    <m/>
    <x v="9"/>
    <s v="Medical Lobby Cages"/>
    <s v="HW -"/>
  </r>
  <r>
    <s v=""/>
    <s v="A0059282376"/>
    <s v="Yes"/>
    <s v="Active"/>
    <x v="12"/>
    <x v="1"/>
    <s v="Domestic Shorthair"/>
    <s v="Ebony (D. Ciardi)"/>
    <s v="0y 2m 2d"/>
    <s v="Female"/>
    <s v="No"/>
    <s v="Black"/>
    <s v="No"/>
    <m/>
    <x v="1"/>
    <s v="AdoptAmbassador"/>
    <m/>
  </r>
  <r>
    <s v=""/>
    <s v="A0059282370"/>
    <s v="Yes"/>
    <s v="Active"/>
    <x v="12"/>
    <x v="1"/>
    <s v="Domestic Shorthair"/>
    <s v="Buddy (D. Ciardi)"/>
    <s v="0y 2m 2d"/>
    <s v="Male"/>
    <s v="No"/>
    <s v="Black"/>
    <s v="No"/>
    <m/>
    <x v="1"/>
    <s v="AdoptAmbassador"/>
    <m/>
  </r>
  <r>
    <s v=""/>
    <s v="A0059282360"/>
    <s v="Yes"/>
    <s v="Active"/>
    <x v="12"/>
    <x v="1"/>
    <s v="Domestic Shorthair"/>
    <s v="Ash (D. Ciardi)"/>
    <s v="0y 2m 2d"/>
    <s v="Male"/>
    <s v="No"/>
    <s v="Grey"/>
    <s v="No"/>
    <m/>
    <x v="1"/>
    <s v="AdoptAmbassador"/>
    <m/>
  </r>
  <r>
    <s v=""/>
    <s v="A0059282039"/>
    <s v="Yes"/>
    <s v="Active"/>
    <x v="12"/>
    <x v="0"/>
    <s v="Mixed Breed, Medium (up to 44 lbs fully grown)"/>
    <s v="M.Fraker"/>
    <s v="0y 1m 6d"/>
    <s v="Female"/>
    <s v="No"/>
    <s v="Tan"/>
    <s v="No"/>
    <m/>
    <x v="1"/>
    <s v="AdoptAmbassador"/>
    <m/>
  </r>
  <r>
    <s v=""/>
    <s v="A0059282022"/>
    <s v="Yes"/>
    <s v="Active"/>
    <x v="12"/>
    <x v="0"/>
    <s v="Mixed Breed, Medium (up to 44 lbs fully grown)"/>
    <s v="M.Fraker"/>
    <s v="0y 1m 6d"/>
    <s v="Female"/>
    <s v="No"/>
    <s v="Tan"/>
    <s v="No"/>
    <m/>
    <x v="1"/>
    <s v="AdoptAmbassador"/>
    <m/>
  </r>
  <r>
    <s v=""/>
    <s v="A0059282011"/>
    <s v="Yes"/>
    <s v="Active"/>
    <x v="12"/>
    <x v="0"/>
    <s v="Mixed Breed, Medium (up to 44 lbs fully grown)"/>
    <s v="M.Fraker"/>
    <s v="0y 1m 6d"/>
    <s v="Female"/>
    <s v="No"/>
    <s v="Golden"/>
    <s v="No"/>
    <m/>
    <x v="1"/>
    <s v="AdoptAmbassador"/>
    <m/>
  </r>
  <r>
    <s v=""/>
    <s v="A0059282000"/>
    <s v="Yes"/>
    <s v="Active"/>
    <x v="12"/>
    <x v="0"/>
    <s v="Mixed Breed, Medium (up to 44 lbs fully grown)"/>
    <s v="M.Fraker"/>
    <s v="0y 1m 6d"/>
    <s v="Male"/>
    <s v="No"/>
    <s v="Chocolate"/>
    <s v="No"/>
    <m/>
    <x v="1"/>
    <s v="AdoptAmbassador"/>
    <s v="M. Fraker"/>
  </r>
  <r>
    <s v=""/>
    <s v="A0059281984"/>
    <s v="Yes"/>
    <s v="Active"/>
    <x v="12"/>
    <x v="0"/>
    <s v="Mixed Breed, Medium (up to 44 lbs fully grown)"/>
    <s v="M.Fraker"/>
    <s v="0y 1m 6d"/>
    <s v="Female"/>
    <s v="No"/>
    <s v="Chocolate"/>
    <s v="No"/>
    <m/>
    <x v="1"/>
    <s v="AdoptAmbassador"/>
    <m/>
  </r>
  <r>
    <s v=""/>
    <s v="A0059279443"/>
    <s v="Yes"/>
    <s v="Active"/>
    <x v="12"/>
    <x v="0"/>
    <s v="Mixed Breed, Medium (up to 44 lbs fully grown)"/>
    <s v="(L.Demers)"/>
    <s v="0y 1m 6d"/>
    <s v="Male"/>
    <s v="No"/>
    <s v="White"/>
    <s v="No"/>
    <m/>
    <x v="1"/>
    <s v="Foster home"/>
    <m/>
  </r>
  <r>
    <s v=""/>
    <s v="A0059279435"/>
    <s v="Yes"/>
    <s v="Active"/>
    <x v="12"/>
    <x v="0"/>
    <s v="Mixed Breed, Medium (up to 44 lbs fully grown)"/>
    <s v="(L.Demers)"/>
    <s v="0y 1m 6d"/>
    <s v="Male"/>
    <s v="No"/>
    <s v="Brown"/>
    <s v="No"/>
    <m/>
    <x v="1"/>
    <s v="Foster home"/>
    <m/>
  </r>
  <r>
    <s v=""/>
    <s v="A0059279430"/>
    <s v="Yes"/>
    <s v="Active"/>
    <x v="12"/>
    <x v="0"/>
    <s v="Mixed Breed, Medium (up to 44 lbs fully grown)"/>
    <s v="(L.Demers)"/>
    <s v="0y 1m 6d"/>
    <s v="Male"/>
    <s v="No"/>
    <s v="Black"/>
    <s v="No"/>
    <m/>
    <x v="1"/>
    <s v="Foster home"/>
    <m/>
  </r>
  <r>
    <s v=""/>
    <s v="A0059279424"/>
    <s v="Yes"/>
    <s v="Active"/>
    <x v="12"/>
    <x v="0"/>
    <s v="Mixed Breed, Medium (up to 44 lbs fully grown)"/>
    <s v="(L.Demers)"/>
    <s v="0y 1m 6d"/>
    <s v="Male"/>
    <s v="No"/>
    <s v="Black"/>
    <s v="No"/>
    <m/>
    <x v="1"/>
    <s v="Foster home"/>
    <m/>
  </r>
  <r>
    <s v=""/>
    <s v="A0059279416"/>
    <s v="Yes"/>
    <s v="Active"/>
    <x v="12"/>
    <x v="0"/>
    <s v="Mixed Breed, Medium (up to 44 lbs fully grown)"/>
    <s v="(L.Demers)"/>
    <s v="0y 1m 6d"/>
    <s v="Female"/>
    <s v="No"/>
    <s v="Grey"/>
    <s v="No"/>
    <m/>
    <x v="1"/>
    <s v="Foster home"/>
    <m/>
  </r>
  <r>
    <s v=""/>
    <s v="A0059278153"/>
    <s v="Yes"/>
    <s v="Active"/>
    <x v="11"/>
    <x v="1"/>
    <s v="Domestic Shorthair"/>
    <s v="Oliver"/>
    <s v="2y 1m 5d"/>
    <s v="Male"/>
    <s v="No"/>
    <s v="Brown"/>
    <s v="No"/>
    <m/>
    <x v="4"/>
    <s v="9"/>
    <m/>
  </r>
  <r>
    <s v=""/>
    <s v="A0059267229"/>
    <s v="Yes"/>
    <s v="Active"/>
    <x v="1"/>
    <x v="0"/>
    <s v="Mixed Breed, Medium (up to 44 lbs fully grown)"/>
    <s v="Drama (M Rentz)"/>
    <s v="2y 1m 8d"/>
    <s v="Female"/>
    <s v="No"/>
    <s v="Brown"/>
    <s v="No"/>
    <s v="941000031735595"/>
    <x v="1"/>
    <s v="AdoptionTrial"/>
    <s v="HW-"/>
  </r>
  <r>
    <s v=""/>
    <s v="A0059262241"/>
    <s v="Yes"/>
    <s v="Active"/>
    <x v="8"/>
    <x v="0"/>
    <s v="Mixed Breed, Medium (up to 44 lbs fully grown)"/>
    <s v="Madre (K. Czupek)"/>
    <s v="5y 1m 6d"/>
    <s v="Female"/>
    <s v="No"/>
    <s v="Black"/>
    <s v="No"/>
    <m/>
    <x v="1"/>
    <s v="AdoptAmbassador"/>
    <s v="Hw+"/>
  </r>
  <r>
    <s v=""/>
    <s v="A0059259601"/>
    <s v="Yes"/>
    <s v="Active"/>
    <x v="2"/>
    <x v="0"/>
    <s v="Retriever, Labrador"/>
    <s v="Shadow (L. Notaro)"/>
    <s v="0y 5m 9d"/>
    <s v="Male"/>
    <s v="Yes"/>
    <s v="Black"/>
    <s v="No"/>
    <s v="941000031683861"/>
    <x v="1"/>
    <s v="AdoptAmbassador"/>
    <m/>
  </r>
  <r>
    <s v=""/>
    <s v="A0059258024"/>
    <s v="Yes"/>
    <s v="Active"/>
    <x v="8"/>
    <x v="0"/>
    <s v="Mixed Breed, Large (over 44 lbs fully grown)"/>
    <s v="Shells (P Frank)"/>
    <s v="2y 1m 9d"/>
    <s v="Female"/>
    <s v="No"/>
    <s v="Brown"/>
    <s v="No"/>
    <m/>
    <x v="1"/>
    <s v="AdoptAmbassador"/>
    <s v="HW-"/>
  </r>
  <r>
    <s v=""/>
    <s v="A0059256046"/>
    <s v="Yes"/>
    <s v="Active"/>
    <x v="0"/>
    <x v="3"/>
    <s v="Domestic Pig"/>
    <s v="p2-1"/>
    <s v="0y 1m 16d"/>
    <s v="Male"/>
    <s v="No"/>
    <s v="Brown"/>
    <s v="No"/>
    <m/>
    <x v="15"/>
    <s v="Stable 2"/>
    <s v="p2-1"/>
  </r>
  <r>
    <s v=""/>
    <s v="A0059256039"/>
    <s v="Yes"/>
    <s v="Active"/>
    <x v="0"/>
    <x v="3"/>
    <s v="Domestic Pig"/>
    <s v="p2-4"/>
    <s v="0y 1m 16d"/>
    <s v="Female"/>
    <s v="No"/>
    <s v="Brown"/>
    <s v="No"/>
    <m/>
    <x v="15"/>
    <s v="Stable 2"/>
    <s v="p2-4"/>
  </r>
  <r>
    <s v=""/>
    <s v="A0059256035"/>
    <s v="Yes"/>
    <s v="Active"/>
    <x v="0"/>
    <x v="3"/>
    <s v="Domestic Pig"/>
    <s v="p2-5"/>
    <s v="0y 1m 16d"/>
    <s v="Male"/>
    <s v="No"/>
    <s v="Brown"/>
    <s v="No"/>
    <m/>
    <x v="15"/>
    <s v="Stable 2"/>
    <s v="p2-5"/>
  </r>
  <r>
    <s v=""/>
    <s v="A0059256033"/>
    <s v="Yes"/>
    <s v="Active"/>
    <x v="14"/>
    <x v="3"/>
    <s v="Domestic Pig"/>
    <s v="p2-6"/>
    <s v="0y 1m 16d"/>
    <s v="Female"/>
    <s v="No"/>
    <s v="Brown"/>
    <s v="No"/>
    <m/>
    <x v="15"/>
    <s v="Stable 2"/>
    <s v="p2-6"/>
  </r>
  <r>
    <s v=""/>
    <s v="A0059256031"/>
    <s v="Yes"/>
    <s v="Active"/>
    <x v="0"/>
    <x v="3"/>
    <s v="Domestic Pig"/>
    <s v="p2-2"/>
    <s v="0y 1m 16d"/>
    <s v="Female"/>
    <s v="No"/>
    <s v="Brown"/>
    <s v="No"/>
    <m/>
    <x v="15"/>
    <s v="Stable 2"/>
    <s v="p2-2"/>
  </r>
  <r>
    <s v=""/>
    <s v="A0059256012"/>
    <s v="Yes"/>
    <s v="Active"/>
    <x v="14"/>
    <x v="3"/>
    <s v="Domestic Pig"/>
    <s v="p2-7"/>
    <s v="0y 1m 16d"/>
    <s v="Unknown"/>
    <s v="No"/>
    <s v="White"/>
    <s v="No"/>
    <m/>
    <x v="15"/>
    <s v="Stable 2"/>
    <s v="p2-7"/>
  </r>
  <r>
    <s v=""/>
    <s v="A0059256010"/>
    <s v="Yes"/>
    <s v="Active"/>
    <x v="14"/>
    <x v="3"/>
    <s v="Domestic Pig"/>
    <s v="p2-3"/>
    <s v="0y 1m 16d"/>
    <s v="Female"/>
    <s v="No"/>
    <s v="White"/>
    <s v="No"/>
    <m/>
    <x v="15"/>
    <s v="Stable 2"/>
    <s v="p2-3"/>
  </r>
  <r>
    <s v=""/>
    <s v="A0059255987"/>
    <s v="Yes"/>
    <s v="Active"/>
    <x v="0"/>
    <x v="3"/>
    <s v="Domestic Pig"/>
    <s v="P1-4"/>
    <s v="0y 1m 23d"/>
    <s v="Female"/>
    <s v="No"/>
    <s v="Red"/>
    <s v="No"/>
    <m/>
    <x v="15"/>
    <s v="Stable 1"/>
    <s v="P1-4"/>
  </r>
  <r>
    <s v=""/>
    <s v="A0059255980"/>
    <s v="Yes"/>
    <s v="Active"/>
    <x v="0"/>
    <x v="3"/>
    <s v="Domestic Pig"/>
    <s v="P1-5"/>
    <s v="0y 1m 23d"/>
    <s v="Male"/>
    <s v="No"/>
    <s v="White"/>
    <s v="No"/>
    <m/>
    <x v="15"/>
    <s v="Stable 1"/>
    <s v="P1-5"/>
  </r>
  <r>
    <s v=""/>
    <s v="A0059255979"/>
    <s v="Yes"/>
    <s v="Active"/>
    <x v="0"/>
    <x v="3"/>
    <s v="Domestic Pig"/>
    <s v="p1-3"/>
    <s v="0y 1m 23d"/>
    <s v="Female"/>
    <s v="No"/>
    <s v="White"/>
    <s v="No"/>
    <m/>
    <x v="15"/>
    <s v="Stable 1"/>
    <s v="P1-3"/>
  </r>
  <r>
    <s v=""/>
    <s v="A0059255976"/>
    <s v="Yes"/>
    <s v="Active"/>
    <x v="0"/>
    <x v="3"/>
    <s v="Domestic Pig"/>
    <s v="P1-2"/>
    <s v="0y 1m 23d"/>
    <s v="Male"/>
    <s v="No"/>
    <s v="White"/>
    <s v="No"/>
    <m/>
    <x v="15"/>
    <s v="Stable 1"/>
    <s v="P1-2"/>
  </r>
  <r>
    <s v=""/>
    <s v="A0059255963"/>
    <s v="Yes"/>
    <s v="Active"/>
    <x v="0"/>
    <x v="3"/>
    <s v="Domestic Pig"/>
    <s v="P1-1"/>
    <s v="0y 1m 23d"/>
    <s v="Female"/>
    <s v="No"/>
    <s v="Black"/>
    <s v="No"/>
    <m/>
    <x v="15"/>
    <s v="Stable 1"/>
    <s v="P1-1"/>
  </r>
  <r>
    <s v=""/>
    <s v="A0059250430"/>
    <s v="Yes"/>
    <s v="Active"/>
    <x v="8"/>
    <x v="0"/>
    <s v="Mixed Breed, Medium (up to 44 lbs fully grown)"/>
    <s v="Mary"/>
    <s v="1y 1m 9d"/>
    <s v="Female"/>
    <s v="No"/>
    <s v="White"/>
    <s v="No"/>
    <m/>
    <x v="13"/>
    <s v="5"/>
    <s v="HW-"/>
  </r>
  <r>
    <s v=""/>
    <s v="A0059250424"/>
    <s v="Yes"/>
    <s v="Active"/>
    <x v="8"/>
    <x v="0"/>
    <s v="Mixed Breed, Medium (up to 44 lbs fully grown)"/>
    <s v="Maya"/>
    <s v="1y 1m 9d"/>
    <s v="Female"/>
    <s v="No"/>
    <s v="Brindle"/>
    <s v="No"/>
    <m/>
    <x v="13"/>
    <s v="5"/>
    <s v="HW-"/>
  </r>
  <r>
    <s v=""/>
    <s v="A0059248788"/>
    <s v="Yes"/>
    <s v="Active"/>
    <x v="12"/>
    <x v="1"/>
    <s v="Domestic Shorthair"/>
    <s v="Julie (C. Hansen)"/>
    <s v="0y 2m 10d"/>
    <s v="Female"/>
    <s v="No"/>
    <s v="Buff"/>
    <s v="No"/>
    <m/>
    <x v="1"/>
    <s v="AdoptAmbassador"/>
    <m/>
  </r>
  <r>
    <s v=""/>
    <s v="A0059248767"/>
    <s v="Yes"/>
    <s v="Active"/>
    <x v="12"/>
    <x v="1"/>
    <s v="Domestic Shorthair"/>
    <s v="Jimmy (C. Hansen)"/>
    <s v="0y 2m 10d"/>
    <s v="Male"/>
    <s v="No"/>
    <s v="Black"/>
    <s v="No"/>
    <m/>
    <x v="1"/>
    <s v="AdoptAmbassador"/>
    <m/>
  </r>
  <r>
    <s v=""/>
    <s v="A0059248755"/>
    <s v="Yes"/>
    <s v="Active"/>
    <x v="12"/>
    <x v="1"/>
    <s v="Domestic Shorthair"/>
    <s v="George (C. Hansen)"/>
    <s v="0y 2m 10d"/>
    <s v="Male"/>
    <s v="No"/>
    <s v="Black"/>
    <s v="No"/>
    <m/>
    <x v="1"/>
    <s v="AdoptAmbassador"/>
    <m/>
  </r>
  <r>
    <s v=""/>
    <s v="A0059248732"/>
    <s v="Yes"/>
    <s v="Active"/>
    <x v="12"/>
    <x v="1"/>
    <s v="Domestic Shorthair"/>
    <s v="Grayson (C. Hansen)"/>
    <s v="0y 2m 10d"/>
    <s v="Male"/>
    <s v="No"/>
    <s v="Grey"/>
    <s v="No"/>
    <m/>
    <x v="1"/>
    <s v="AdoptAmbassador"/>
    <m/>
  </r>
  <r>
    <s v=""/>
    <s v="A0059246670"/>
    <s v="Yes"/>
    <s v="Active"/>
    <x v="8"/>
    <x v="0"/>
    <s v="Terrier, Pit Bull"/>
    <s v="Guppy (A. Wahlberg)"/>
    <s v="1y 1m 10d"/>
    <s v="Female"/>
    <s v="No"/>
    <s v="Black"/>
    <s v="No"/>
    <m/>
    <x v="1"/>
    <s v="AdoptAmbassador"/>
    <s v="HW-"/>
  </r>
  <r>
    <s v=""/>
    <s v="A0059240929"/>
    <s v="Yes"/>
    <s v="Active"/>
    <x v="1"/>
    <x v="1"/>
    <s v="Domestic Shorthair"/>
    <s v="Darcy (J. Hutto)"/>
    <s v="0y 2m 20d"/>
    <s v="Female"/>
    <s v="No"/>
    <s v="Grey"/>
    <s v="No"/>
    <s v="941000031735656"/>
    <x v="1"/>
    <s v="AdoptionTrial"/>
    <m/>
  </r>
  <r>
    <s v=""/>
    <s v="A0059240665"/>
    <s v="Yes"/>
    <s v="Active"/>
    <x v="1"/>
    <x v="0"/>
    <s v="Mixed Breed, Medium (up to 44 lbs fully grown)"/>
    <s v="Lady (B. Cares)"/>
    <s v="2y 1m 11d"/>
    <s v="Female"/>
    <s v="No"/>
    <s v="Grey"/>
    <s v="No"/>
    <m/>
    <x v="1"/>
    <s v="AdoptionTrial"/>
    <s v="HW-"/>
  </r>
  <r>
    <s v=""/>
    <s v="A0059240397"/>
    <s v="Yes"/>
    <s v="Active"/>
    <x v="9"/>
    <x v="0"/>
    <s v="Mixed Breed, Medium (up to 44 lbs fully grown)"/>
    <s v="Chong (S Green)"/>
    <s v="1y 1m 9d"/>
    <s v="Male"/>
    <s v="No"/>
    <s v="Tan"/>
    <s v="No"/>
    <m/>
    <x v="13"/>
    <s v="14"/>
    <s v="HW-"/>
  </r>
  <r>
    <s v=""/>
    <s v="A0059240393"/>
    <s v="Yes"/>
    <s v="Active"/>
    <x v="9"/>
    <x v="0"/>
    <s v="Mixed Breed, Medium (up to 44 lbs fully grown)"/>
    <s v="Cheech (S Green)"/>
    <s v="2y 1m 9d"/>
    <s v="Male"/>
    <s v="No"/>
    <s v="Tan"/>
    <s v="No"/>
    <m/>
    <x v="13"/>
    <s v="14"/>
    <s v="HW-"/>
  </r>
  <r>
    <s v=""/>
    <s v="A0059236925"/>
    <s v="Yes"/>
    <s v="Active"/>
    <x v="1"/>
    <x v="0"/>
    <s v="Hound"/>
    <s v="Sasha (J. Mazur)"/>
    <s v="0y 2m 23d"/>
    <s v="Female"/>
    <s v="No"/>
    <s v="Brown"/>
    <s v="No"/>
    <m/>
    <x v="1"/>
    <s v="AdoptionTrial"/>
    <m/>
  </r>
  <r>
    <s v=""/>
    <s v="A0059234101"/>
    <s v="Yes"/>
    <s v="Active"/>
    <x v="6"/>
    <x v="0"/>
    <s v="Coonhound, Redbone"/>
    <s v="Berry"/>
    <s v="3y 1m 12d"/>
    <s v="Female"/>
    <s v="No"/>
    <s v="Brown"/>
    <s v="No"/>
    <m/>
    <x v="1"/>
    <s v="Foster home"/>
    <s v="HW -"/>
  </r>
  <r>
    <s v=""/>
    <s v="A0059233187"/>
    <s v="Yes"/>
    <s v="Active"/>
    <x v="2"/>
    <x v="0"/>
    <s v="Retriever, Golden"/>
    <s v="Captain Crunch (M. Fichera)"/>
    <s v="0y 11m 12d"/>
    <s v="Male"/>
    <s v="Yes"/>
    <s v="Golden"/>
    <s v="No"/>
    <s v="941000031684024"/>
    <x v="1"/>
    <s v="AdoptAmbassador"/>
    <s v="HW -"/>
  </r>
  <r>
    <s v=""/>
    <s v="A0059232843"/>
    <s v="Yes"/>
    <s v="Active"/>
    <x v="2"/>
    <x v="0"/>
    <s v="Hound"/>
    <s v="Hash"/>
    <s v="3y 1m 12d"/>
    <s v="Male"/>
    <s v="Yes"/>
    <s v="White"/>
    <s v="No"/>
    <s v="941000028840857"/>
    <x v="8"/>
    <s v="15"/>
    <s v="HW -"/>
  </r>
  <r>
    <s v=""/>
    <s v="A0059220015"/>
    <s v="Yes"/>
    <s v="Active"/>
    <x v="12"/>
    <x v="1"/>
    <s v="Domestic Shorthair"/>
    <s v="Monica (S. Raimer)"/>
    <s v="0y 2m 19d"/>
    <s v="Female"/>
    <s v="No"/>
    <s v="Brown"/>
    <s v="No"/>
    <m/>
    <x v="1"/>
    <s v="AdoptAmbassador"/>
    <m/>
  </r>
  <r>
    <s v=""/>
    <s v="A0059219851"/>
    <s v="Yes"/>
    <s v="Active"/>
    <x v="8"/>
    <x v="1"/>
    <s v="Domestic Shorthair"/>
    <s v="Mr Midnight"/>
    <s v="5y 0m 12d"/>
    <s v="Male"/>
    <s v="No"/>
    <s v="Black"/>
    <s v="No"/>
    <m/>
    <x v="3"/>
    <s v="9"/>
    <m/>
  </r>
  <r>
    <s v=""/>
    <s v="A0059219292"/>
    <s v="Yes"/>
    <s v="Active"/>
    <x v="2"/>
    <x v="1"/>
    <s v="Domestic Shorthair"/>
    <s v="Mercury"/>
    <s v="0y 9m 15d"/>
    <s v="Female"/>
    <s v="Yes"/>
    <s v="Black"/>
    <s v="No"/>
    <s v="941000031683638"/>
    <x v="16"/>
    <s v="Bank 1 Cage 3"/>
    <m/>
  </r>
  <r>
    <s v=""/>
    <s v="A0059218846"/>
    <s v="Yes"/>
    <s v="Active"/>
    <x v="2"/>
    <x v="0"/>
    <s v="Terrier, American Pit Bull"/>
    <s v="Feta"/>
    <s v="3y 1m 15d"/>
    <s v="Male"/>
    <s v="Yes"/>
    <s v="Yellow"/>
    <s v="No"/>
    <s v="941000031684325"/>
    <x v="17"/>
    <s v="3"/>
    <s v="Hw+"/>
  </r>
  <r>
    <s v=""/>
    <s v="A0059214054"/>
    <s v="Yes"/>
    <s v="Active"/>
    <x v="1"/>
    <x v="1"/>
    <s v="Domestic Shorthair"/>
    <s v="Oreo (W. Aquino)"/>
    <s v="0y 2m 13d"/>
    <s v="Male"/>
    <s v="No"/>
    <s v="Black"/>
    <s v="No"/>
    <m/>
    <x v="1"/>
    <s v="AdoptionTrial"/>
    <m/>
  </r>
  <r>
    <s v=""/>
    <s v="A0059211954"/>
    <s v="Yes"/>
    <s v="Active"/>
    <x v="1"/>
    <x v="1"/>
    <s v="Domestic Shorthair"/>
    <s v="Dunkin (J. Hutto)"/>
    <s v="0y 2m 20d"/>
    <s v="Male"/>
    <s v="No"/>
    <s v="Orange"/>
    <s v="No"/>
    <s v="941000031735494"/>
    <x v="1"/>
    <s v="AdoptionTrial"/>
    <m/>
  </r>
  <r>
    <s v=""/>
    <s v="A0059211945"/>
    <s v="Yes"/>
    <s v="Active"/>
    <x v="1"/>
    <x v="1"/>
    <s v="Domestic Shorthair"/>
    <s v="Demo (J. Hutto)"/>
    <s v="0y 2m 20d"/>
    <s v="Male"/>
    <s v="No"/>
    <s v="Brown"/>
    <s v="No"/>
    <s v="941000031735535"/>
    <x v="1"/>
    <s v="AdoptionTrial"/>
    <m/>
  </r>
  <r>
    <s v=""/>
    <s v="A0059211510"/>
    <s v="Yes"/>
    <s v="Active"/>
    <x v="2"/>
    <x v="0"/>
    <s v="Terrier"/>
    <s v="Pocahontas"/>
    <s v="2y 1m 16d"/>
    <s v="Female"/>
    <s v="Yes"/>
    <s v="Brown"/>
    <s v="No"/>
    <s v="941000031683514"/>
    <x v="8"/>
    <s v="11"/>
    <s v="HW -"/>
  </r>
  <r>
    <s v=""/>
    <s v="A0059205875"/>
    <s v="Yes"/>
    <s v="Active"/>
    <x v="8"/>
    <x v="0"/>
    <s v="Terrier, Pit Bull"/>
    <s v="Josephine (L. Demers)"/>
    <s v="2y 1m 17d"/>
    <s v="Female"/>
    <s v="No"/>
    <s v="Black"/>
    <s v="No"/>
    <m/>
    <x v="1"/>
    <s v="AdoptAmbassador"/>
    <m/>
  </r>
  <r>
    <s v=""/>
    <s v="A0059205340"/>
    <s v="Yes"/>
    <s v="Active"/>
    <x v="2"/>
    <x v="1"/>
    <s v="Domestic Shorthair"/>
    <s v="Amari (G. Henriksson)"/>
    <s v="0y 3m 17d"/>
    <s v="Female"/>
    <s v="Yes"/>
    <s v="Brown"/>
    <s v="No"/>
    <s v="941000031683471"/>
    <x v="1"/>
    <s v="AdoptAmbassador"/>
    <m/>
  </r>
  <r>
    <s v=""/>
    <s v="A0059200388"/>
    <s v="Yes"/>
    <s v="Active"/>
    <x v="2"/>
    <x v="0"/>
    <s v="Mixed Breed, Medium (up to 44 lbs fully grown)"/>
    <s v="Tramp"/>
    <s v="2y 1m 18d"/>
    <s v="Male"/>
    <s v="Yes"/>
    <s v="Black"/>
    <s v="No"/>
    <s v="941000031683509"/>
    <x v="9"/>
    <s v="Medical Lobby Cages"/>
    <s v="Hw+"/>
  </r>
  <r>
    <s v=""/>
    <s v="A0059197970"/>
    <s v="Yes"/>
    <s v="Active"/>
    <x v="8"/>
    <x v="0"/>
    <s v="Mixed Breed, Medium (up to 44 lbs fully grown)"/>
    <s v="Roux"/>
    <s v="3y 1m 18d"/>
    <s v="Female"/>
    <s v="No"/>
    <s v="White"/>
    <s v="No"/>
    <m/>
    <x v="8"/>
    <s v="20"/>
    <s v="HW -"/>
  </r>
  <r>
    <s v=""/>
    <s v="A0059197919"/>
    <s v="Yes"/>
    <s v="Active"/>
    <x v="2"/>
    <x v="0"/>
    <s v="Hound"/>
    <s v="Emmett"/>
    <s v="5y 1m 17d"/>
    <s v="Male"/>
    <s v="Yes"/>
    <s v="Black"/>
    <s v="No"/>
    <s v="941000031684296"/>
    <x v="17"/>
    <s v="17"/>
    <s v="HW+3"/>
  </r>
  <r>
    <s v=""/>
    <s v="A0059193976"/>
    <s v="Yes"/>
    <s v="Active"/>
    <x v="8"/>
    <x v="0"/>
    <s v="Terrier, Pit Bull"/>
    <s v="Claudia"/>
    <s v="1y 1m 18d"/>
    <s v="Female"/>
    <s v="No"/>
    <s v="Brown"/>
    <s v="No"/>
    <m/>
    <x v="13"/>
    <s v="12"/>
    <s v="HW-"/>
  </r>
  <r>
    <s v=""/>
    <s v="A0059190623"/>
    <s v="Yes"/>
    <s v="Active"/>
    <x v="1"/>
    <x v="1"/>
    <s v="Domestic Shorthair"/>
    <s v="Trixie (B. Harmon)"/>
    <s v="0y 2m 9d"/>
    <s v="Female"/>
    <s v="No"/>
    <s v="Black"/>
    <s v="No"/>
    <m/>
    <x v="1"/>
    <s v="AdoptionTrial"/>
    <m/>
  </r>
  <r>
    <s v=""/>
    <s v="A0059190614"/>
    <s v="Yes"/>
    <s v="Active"/>
    <x v="12"/>
    <x v="1"/>
    <s v="Domestic Shorthair"/>
    <s v="(C. Demers)"/>
    <s v="0y 2m 3d"/>
    <s v="Male"/>
    <s v="No"/>
    <s v="Orange"/>
    <s v="No"/>
    <m/>
    <x v="1"/>
    <s v="AdoptAmbassador"/>
    <m/>
  </r>
  <r>
    <s v=""/>
    <s v="A0059190606"/>
    <s v="Yes"/>
    <s v="Active"/>
    <x v="12"/>
    <x v="1"/>
    <s v="Domestic Shorthair"/>
    <s v="(C. Demers)"/>
    <s v="0y 2m 3d"/>
    <s v="Male"/>
    <s v="No"/>
    <s v="Orange"/>
    <s v="No"/>
    <m/>
    <x v="1"/>
    <s v="AdoptAmbassador"/>
    <m/>
  </r>
  <r>
    <s v=""/>
    <s v="A0059189718"/>
    <s v="Yes"/>
    <s v="Active"/>
    <x v="12"/>
    <x v="1"/>
    <s v="Domestic Shorthair"/>
    <s v="Blanch (S. Raimer)"/>
    <s v="0y 2m 0d"/>
    <s v="Female"/>
    <s v="No"/>
    <s v="Black"/>
    <s v="No"/>
    <m/>
    <x v="1"/>
    <s v="AdoptAmbassador"/>
    <m/>
  </r>
  <r>
    <s v=""/>
    <s v="A0059189541"/>
    <s v="Yes"/>
    <s v="Active"/>
    <x v="2"/>
    <x v="1"/>
    <s v="Domestic Shorthair"/>
    <s v="Roxanne"/>
    <s v="3y 1m 11d"/>
    <s v="Female"/>
    <s v="No"/>
    <s v="Black"/>
    <s v="No"/>
    <s v="941000031683923"/>
    <x v="16"/>
    <s v="Bank 2 Cage 5"/>
    <m/>
  </r>
  <r>
    <s v=""/>
    <s v="A0059126376"/>
    <s v="Yes"/>
    <s v="Active"/>
    <x v="12"/>
    <x v="1"/>
    <s v="Domestic Medium Hair"/>
    <s v="Tana (C. Demers)"/>
    <s v="0y 2m 17d"/>
    <s v="Female"/>
    <s v="No"/>
    <s v="Orange"/>
    <s v="No"/>
    <m/>
    <x v="1"/>
    <s v="AdoptAmbassador"/>
    <m/>
  </r>
  <r>
    <s v=""/>
    <s v="A0059126373"/>
    <s v="Yes"/>
    <s v="Active"/>
    <x v="12"/>
    <x v="1"/>
    <s v="Domestic Medium Hair"/>
    <s v="Thor (C. Demers)"/>
    <s v="0y 2m 17d"/>
    <s v="Male"/>
    <s v="No"/>
    <s v="Orange"/>
    <s v="No"/>
    <m/>
    <x v="1"/>
    <s v="AdoptAmbassador"/>
    <m/>
  </r>
  <r>
    <s v=""/>
    <s v="A0059117646"/>
    <s v="Yes"/>
    <s v="Active"/>
    <x v="14"/>
    <x v="0"/>
    <s v="Terrier, Pit Bull"/>
    <s v="Vixey (E. Magera)"/>
    <s v="0y 10m 19d"/>
    <s v="Female"/>
    <s v="Yes"/>
    <s v="Brown"/>
    <s v="No"/>
    <s v="941000031735759"/>
    <x v="1"/>
    <s v="AdoptionTrial"/>
    <s v="HW -"/>
  </r>
  <r>
    <s v=""/>
    <s v="A0059095322"/>
    <s v="Yes"/>
    <s v="Active"/>
    <x v="1"/>
    <x v="1"/>
    <s v="Domestic Shorthair"/>
    <s v="Pumpkin (M Craven)"/>
    <s v="0y 3m 20d"/>
    <s v="Male"/>
    <s v="No"/>
    <s v="Orange"/>
    <s v="No"/>
    <m/>
    <x v="1"/>
    <s v="AdoptionTrial"/>
    <m/>
  </r>
  <r>
    <s v=""/>
    <s v="A0059095311"/>
    <s v="Yes"/>
    <s v="Active"/>
    <x v="1"/>
    <x v="1"/>
    <s v="Domestic Shorthair"/>
    <s v="Winnie (M Craven)"/>
    <s v="0y 2m 27d"/>
    <s v="Male"/>
    <s v="No"/>
    <s v="Orange"/>
    <s v="No"/>
    <m/>
    <x v="1"/>
    <s v="AdoptionTrial"/>
    <m/>
  </r>
  <r>
    <s v=""/>
    <s v="A0059095166"/>
    <s v="Yes"/>
    <s v="Active"/>
    <x v="8"/>
    <x v="0"/>
    <s v="Terrier"/>
    <s v="Sir Wrinklesworth"/>
    <s v="5y 1m 24d"/>
    <s v="Male"/>
    <s v="No"/>
    <s v="Black"/>
    <s v="No"/>
    <s v="941000031749573"/>
    <x v="0"/>
    <s v="Equipment Storage Area"/>
    <s v="HW+4"/>
  </r>
  <r>
    <s v=""/>
    <s v="A0059085846"/>
    <s v="Yes"/>
    <s v="Active"/>
    <x v="2"/>
    <x v="1"/>
    <s v="Domestic Shorthair"/>
    <s v="Leo"/>
    <s v="4y 1m 26d"/>
    <s v="Male"/>
    <s v="Yes"/>
    <s v="Black"/>
    <s v="No"/>
    <m/>
    <x v="16"/>
    <s v="Bank 1 Cage 1"/>
    <m/>
  </r>
  <r>
    <s v=""/>
    <s v="A0059084829"/>
    <s v="Yes"/>
    <s v="Active"/>
    <x v="8"/>
    <x v="1"/>
    <s v="Domestic Shorthair"/>
    <s v="Mochi (F. Henriksson)"/>
    <s v="0y 2m 27d"/>
    <s v="Male"/>
    <s v="No"/>
    <s v="Black"/>
    <s v="No"/>
    <m/>
    <x v="1"/>
    <s v="AdoptAmbassador"/>
    <m/>
  </r>
  <r>
    <s v=""/>
    <s v="A0059072755"/>
    <s v="Yes"/>
    <s v="Active"/>
    <x v="2"/>
    <x v="0"/>
    <s v="Terrier"/>
    <s v="Royal"/>
    <s v="3y 1m 29d"/>
    <s v="Female"/>
    <s v="Yes"/>
    <s v="Tan"/>
    <s v="No"/>
    <s v="985141007345971"/>
    <x v="8"/>
    <s v="17"/>
    <s v="HW +"/>
  </r>
  <r>
    <s v=""/>
    <s v="A0059066282"/>
    <s v="Yes"/>
    <s v="Active"/>
    <x v="2"/>
    <x v="1"/>
    <s v="Domestic Shorthair"/>
    <s v="Mary Jane [Barn Cat]"/>
    <s v="1y 2m 0d"/>
    <s v="Female"/>
    <s v="Yes"/>
    <s v="Black"/>
    <s v="No"/>
    <m/>
    <x v="14"/>
    <s v="Run 2"/>
    <m/>
  </r>
  <r>
    <s v=""/>
    <s v="A0059058634"/>
    <s v="Yes"/>
    <s v="Active"/>
    <x v="2"/>
    <x v="0"/>
    <s v="Mixed Breed, Medium (up to 44 lbs fully grown)"/>
    <s v="Elliott"/>
    <s v="2y 2m 1d"/>
    <s v="Male"/>
    <s v="Yes"/>
    <s v="Brown"/>
    <s v="No"/>
    <s v="941000031684376"/>
    <x v="17"/>
    <s v="2"/>
    <s v="HW-"/>
  </r>
  <r>
    <s v=""/>
    <s v="A0059055443"/>
    <s v="Yes"/>
    <s v="Active"/>
    <x v="11"/>
    <x v="1"/>
    <s v="Domestic Shorthair"/>
    <s v="June"/>
    <s v="1y 2m 1d"/>
    <s v="Female"/>
    <s v="Yes"/>
    <s v="Black"/>
    <s v="No"/>
    <m/>
    <x v="14"/>
    <s v="Run 4"/>
    <m/>
  </r>
  <r>
    <s v=""/>
    <s v="A0059055318"/>
    <s v="Yes"/>
    <s v="Active"/>
    <x v="7"/>
    <x v="0"/>
    <s v="Mixed Breed, Medium (up to 44 lbs fully grown)"/>
    <s v="Lovey"/>
    <s v="5y 0m 7d"/>
    <s v="Female"/>
    <s v="No"/>
    <s v="White"/>
    <s v="No"/>
    <m/>
    <x v="17"/>
    <s v="8"/>
    <s v="HW+4"/>
  </r>
  <r>
    <s v=""/>
    <s v="A0059055262"/>
    <s v="Yes"/>
    <s v="Active"/>
    <x v="7"/>
    <x v="0"/>
    <s v="Mixed Breed, Large (over 44 lbs fully grown)"/>
    <s v="Lola"/>
    <s v="3y 0m 7d"/>
    <s v="Female"/>
    <s v="No"/>
    <s v="White"/>
    <s v="No"/>
    <m/>
    <x v="17"/>
    <s v="9"/>
    <s v="HW+4"/>
  </r>
  <r>
    <s v=""/>
    <s v="A0059055232"/>
    <s v="Yes"/>
    <s v="Active"/>
    <x v="8"/>
    <x v="0"/>
    <s v="Mixed Breed, Large (over 44 lbs fully grown)"/>
    <s v="Vanna"/>
    <s v="1y 2m 1d"/>
    <s v="Female"/>
    <s v="No"/>
    <s v="White"/>
    <s v="No"/>
    <m/>
    <x v="0"/>
    <s v="Equipment Storage Area"/>
    <m/>
  </r>
  <r>
    <s v=""/>
    <s v="A0059055142"/>
    <s v="Yes"/>
    <s v="Active"/>
    <x v="7"/>
    <x v="0"/>
    <s v="Mixed Breed, Large (over 44 lbs fully grown)"/>
    <s v="Una"/>
    <s v="3y 0m 7d"/>
    <s v="Female"/>
    <s v="No"/>
    <s v="Brown"/>
    <s v="No"/>
    <m/>
    <x v="17"/>
    <s v="6"/>
    <s v="HW-3"/>
  </r>
  <r>
    <s v=""/>
    <s v="A0059055106"/>
    <s v="Yes"/>
    <s v="Active"/>
    <x v="8"/>
    <x v="0"/>
    <s v="Mixed Breed, Large (over 44 lbs fully grown)"/>
    <s v="Reno"/>
    <s v="5y 0m 7d"/>
    <s v="Male"/>
    <s v="No"/>
    <s v="White"/>
    <s v="No"/>
    <m/>
    <x v="17"/>
    <s v="7"/>
    <s v="HW-3"/>
  </r>
  <r>
    <s v=""/>
    <s v="A0059048748"/>
    <s v="Yes"/>
    <s v="Active"/>
    <x v="8"/>
    <x v="0"/>
    <s v="Mixed Breed, Medium (up to 44 lbs fully grown)"/>
    <s v="Hellga (N. Skala)"/>
    <s v="10y 2m 2d"/>
    <s v="Female"/>
    <s v="No"/>
    <s v="Black"/>
    <s v="No"/>
    <s v="941000031735652"/>
    <x v="1"/>
    <s v="AdoptAmbassador"/>
    <s v="HW +"/>
  </r>
  <r>
    <s v=""/>
    <s v="A0059041716"/>
    <s v="Yes"/>
    <s v="Active"/>
    <x v="8"/>
    <x v="1"/>
    <s v="Domestic Shorthair"/>
    <s v="Rocky (A. Flynt)"/>
    <s v="0y 3m 0d"/>
    <s v="Male"/>
    <s v="No"/>
    <s v="Black"/>
    <s v="No"/>
    <m/>
    <x v="1"/>
    <s v="AdoptAmbassador"/>
    <m/>
  </r>
  <r>
    <s v=""/>
    <s v="A0059040345"/>
    <s v="Yes"/>
    <s v="Active"/>
    <x v="2"/>
    <x v="0"/>
    <s v="Mixed Breed, Medium (up to 44 lbs fully grown)"/>
    <s v="Deebo"/>
    <s v="1y 2m 3d"/>
    <s v="Male"/>
    <s v="Yes"/>
    <s v="Brindle"/>
    <s v="No"/>
    <s v="941000031683746"/>
    <x v="17"/>
    <s v="10"/>
    <s v="HW -"/>
  </r>
  <r>
    <s v=""/>
    <s v="A0059040308"/>
    <s v="Yes"/>
    <s v="Active"/>
    <x v="2"/>
    <x v="0"/>
    <s v="Mixed Breed, Medium (up to 44 lbs fully grown)"/>
    <s v="Denali"/>
    <s v="1y 2m 3d"/>
    <s v="Male"/>
    <s v="Yes"/>
    <s v="Grey"/>
    <s v="No"/>
    <s v="941000031749883"/>
    <x v="13"/>
    <s v="6"/>
    <s v="HW-"/>
  </r>
  <r>
    <s v=""/>
    <s v="A0059040305"/>
    <s v="Yes"/>
    <s v="Active"/>
    <x v="2"/>
    <x v="0"/>
    <s v="Mixed Breed, Medium (up to 44 lbs fully grown)"/>
    <s v="Auggie"/>
    <s v="1y 2m 3d"/>
    <s v="Male"/>
    <s v="Yes"/>
    <s v="Grey"/>
    <s v="No"/>
    <s v="941000031735776"/>
    <x v="13"/>
    <s v="9"/>
    <s v="HW-"/>
  </r>
  <r>
    <s v=""/>
    <s v="A0059039558"/>
    <s v="Yes"/>
    <s v="Active"/>
    <x v="14"/>
    <x v="0"/>
    <s v="Shepherd"/>
    <s v="Peter (H Spraker)"/>
    <s v="2y 2m 3d"/>
    <s v="Male"/>
    <s v="Yes"/>
    <s v="Blond"/>
    <s v="No"/>
    <s v="941000031683893"/>
    <x v="1"/>
    <s v="AdoptionTrial"/>
    <s v="HW +"/>
  </r>
  <r>
    <s v=""/>
    <s v="A0059031537"/>
    <s v="Yes"/>
    <s v="Active"/>
    <x v="2"/>
    <x v="0"/>
    <s v="Mixed Breed, Medium (up to 44 lbs fully grown)"/>
    <s v="Dingo (A. Cox)"/>
    <s v="1y 2m 2d"/>
    <s v="Male"/>
    <s v="Yes"/>
    <s v="Brown"/>
    <s v="No"/>
    <s v="985113008707018"/>
    <x v="1"/>
    <s v="AdoptAmbassador"/>
    <s v="HW-"/>
  </r>
  <r>
    <s v=""/>
    <s v="A0059026516"/>
    <s v="Yes"/>
    <s v="Active"/>
    <x v="2"/>
    <x v="0"/>
    <s v="Retriever, Labrador"/>
    <s v="Lotus ( E Campbell)"/>
    <s v="1y 2m 6d"/>
    <s v="Female"/>
    <s v="Yes"/>
    <s v="Brown"/>
    <s v="No"/>
    <s v="941000031684004"/>
    <x v="1"/>
    <s v="AdoptAmbassador"/>
    <s v="HW-3"/>
  </r>
  <r>
    <s v=""/>
    <s v="A0059026177"/>
    <s v="Yes"/>
    <s v="Active"/>
    <x v="5"/>
    <x v="1"/>
    <s v="Domestic Shorthair"/>
    <s v="THIS CAT HAS TWO WEEK OLD KITTENS"/>
    <s v="1y 2m 6d"/>
    <s v="Female"/>
    <s v="No"/>
    <s v="Brown"/>
    <s v="No"/>
    <m/>
    <x v="11"/>
    <s v="Cage 2"/>
    <m/>
  </r>
  <r>
    <s v=""/>
    <s v="A0059025019"/>
    <s v="Yes"/>
    <s v="Active"/>
    <x v="1"/>
    <x v="1"/>
    <s v="Domestic Shorthair"/>
    <s v="Charlie (A. Edwards-Pegram)"/>
    <s v="0y 3m 25d"/>
    <s v="Male"/>
    <s v="No"/>
    <s v="Brown"/>
    <s v="No"/>
    <m/>
    <x v="1"/>
    <s v="AdoptionTrial"/>
    <m/>
  </r>
  <r>
    <s v=""/>
    <s v="A0059025008"/>
    <s v="Yes"/>
    <s v="Active"/>
    <x v="1"/>
    <x v="1"/>
    <s v="Domestic Shorthair"/>
    <s v="Echo (A. Edwards-Pegram)"/>
    <s v="0y 3m 25d"/>
    <s v="Female"/>
    <s v="No"/>
    <s v="White"/>
    <s v="No"/>
    <m/>
    <x v="1"/>
    <s v="AdoptionTrial"/>
    <m/>
  </r>
  <r>
    <s v=""/>
    <s v="A0059024997"/>
    <s v="Yes"/>
    <s v="Active"/>
    <x v="1"/>
    <x v="1"/>
    <s v="Domestic Shorthair"/>
    <s v="Delta (A. Edwards-Pegram)"/>
    <s v="0y 3m 25d"/>
    <s v="Female"/>
    <s v="No"/>
    <s v="Black"/>
    <s v="No"/>
    <m/>
    <x v="1"/>
    <s v="AdoptionTrial"/>
    <m/>
  </r>
  <r>
    <s v=""/>
    <s v="A0059024985"/>
    <s v="Yes"/>
    <s v="Active"/>
    <x v="1"/>
    <x v="1"/>
    <s v="Domestic Shorthair"/>
    <s v="Blue (A. Edwards-Pegram)"/>
    <s v="0y 3m 25d"/>
    <s v="Male"/>
    <s v="No"/>
    <s v="Black"/>
    <s v="No"/>
    <m/>
    <x v="1"/>
    <s v="AdoptionTrial"/>
    <m/>
  </r>
  <r>
    <s v=""/>
    <s v="A0059021778"/>
    <s v="Yes"/>
    <s v="Active"/>
    <x v="2"/>
    <x v="0"/>
    <s v="Boxer"/>
    <s v="Craig"/>
    <s v="4y 2m 6d"/>
    <s v="Male"/>
    <s v="Yes"/>
    <s v="Black"/>
    <s v="No"/>
    <s v="941000031684331"/>
    <x v="17"/>
    <s v="16"/>
    <s v="Hw+"/>
  </r>
  <r>
    <s v=""/>
    <s v="A0059020403"/>
    <s v="Yes"/>
    <s v="Active"/>
    <x v="8"/>
    <x v="1"/>
    <s v="Domestic Shorthair"/>
    <s v="Magnolia (Q Morris)"/>
    <s v="0y 3m 18d"/>
    <s v="Female"/>
    <s v="No"/>
    <s v="White"/>
    <s v="No"/>
    <m/>
    <x v="1"/>
    <s v="AdoptAmbassador"/>
    <m/>
  </r>
  <r>
    <s v=""/>
    <s v="A0059020393"/>
    <s v="Yes"/>
    <s v="Active"/>
    <x v="8"/>
    <x v="1"/>
    <s v="Domestic Shorthair"/>
    <s v="Cypress (Q Morris)"/>
    <s v="0y 3m 18d"/>
    <s v="Male"/>
    <s v="No"/>
    <s v="Black"/>
    <s v="No"/>
    <m/>
    <x v="1"/>
    <s v="AdoptAmbassador"/>
    <m/>
  </r>
  <r>
    <s v=""/>
    <s v="A0059018179"/>
    <s v="Yes"/>
    <s v="Active"/>
    <x v="8"/>
    <x v="1"/>
    <s v="Domestic Shorthair"/>
    <s v="Bandit"/>
    <s v="5y 2m 6d"/>
    <s v="Male"/>
    <s v="No"/>
    <s v="Black"/>
    <s v="No"/>
    <m/>
    <x v="4"/>
    <s v="6"/>
    <m/>
  </r>
  <r>
    <s v=""/>
    <s v="A0058991001"/>
    <s v="Yes"/>
    <s v="Active"/>
    <x v="1"/>
    <x v="0"/>
    <s v="Retriever, Labrador"/>
    <s v="Charlie (aka Oreo N.Parker)"/>
    <s v="0y 5m 10d"/>
    <s v="Male"/>
    <s v="No"/>
    <s v="Black"/>
    <s v="No"/>
    <s v="941000031683620"/>
    <x v="0"/>
    <s v="Equipment Storage Area"/>
    <m/>
  </r>
  <r>
    <s v=""/>
    <s v="A0058974308"/>
    <s v="Yes"/>
    <s v="Active"/>
    <x v="8"/>
    <x v="1"/>
    <s v="Domestic Shorthair"/>
    <s v="Kirk (A. Flynt)"/>
    <s v="0y 3m 3d"/>
    <s v="Male"/>
    <s v="No"/>
    <s v="Black"/>
    <s v="No"/>
    <m/>
    <x v="1"/>
    <s v="AdoptAmbassador"/>
    <m/>
  </r>
  <r>
    <s v=""/>
    <s v="A0058974302"/>
    <s v="Yes"/>
    <s v="Active"/>
    <x v="8"/>
    <x v="1"/>
    <s v="Domestic Shorthair"/>
    <s v="Spoc (A. Flynt)"/>
    <s v="0y 3m 3d"/>
    <s v="Male"/>
    <s v="No"/>
    <s v="Black"/>
    <s v="No"/>
    <m/>
    <x v="1"/>
    <s v="AdoptAmbassador"/>
    <m/>
  </r>
  <r>
    <s v=""/>
    <s v="A0058971613"/>
    <s v="Yes"/>
    <s v="Active"/>
    <x v="2"/>
    <x v="1"/>
    <s v="Domestic Shorthair"/>
    <s v="Baker"/>
    <s v="5y 1m 5d"/>
    <s v="Male"/>
    <s v="Yes"/>
    <s v="Black"/>
    <s v="No"/>
    <m/>
    <x v="18"/>
    <s v="5"/>
    <m/>
  </r>
  <r>
    <s v=""/>
    <s v="A0058966537"/>
    <s v="Yes"/>
    <s v="Active"/>
    <x v="2"/>
    <x v="1"/>
    <s v="Domestic Shorthair"/>
    <s v="Larry [Barn Cat]"/>
    <s v="0y 3m 26d"/>
    <s v="Male"/>
    <s v="Yes"/>
    <s v="Grey"/>
    <s v="No"/>
    <m/>
    <x v="14"/>
    <s v="Catio Free Roaming"/>
    <m/>
  </r>
  <r>
    <s v=""/>
    <s v="A0058958880"/>
    <s v="Yes"/>
    <s v="Active"/>
    <x v="5"/>
    <x v="1"/>
    <s v="Domestic Shorthair"/>
    <s v="Lil Debbie (C. Hansen)"/>
    <s v="2y 2m 14d"/>
    <s v="Female"/>
    <s v="No"/>
    <s v="Black"/>
    <s v="No"/>
    <m/>
    <x v="1"/>
    <s v="AdoptAmbassador"/>
    <m/>
  </r>
  <r>
    <s v=""/>
    <s v="A0058929883"/>
    <s v="Yes"/>
    <s v="Active"/>
    <x v="8"/>
    <x v="0"/>
    <s v="Mixed Breed, Large (over 44 lbs fully grown)"/>
    <s v="Max"/>
    <s v="3y 2m 20d"/>
    <s v="Male"/>
    <s v="No"/>
    <s v="Black"/>
    <s v="No"/>
    <m/>
    <x v="5"/>
    <s v="Pen 1"/>
    <s v="HW-3"/>
  </r>
  <r>
    <s v=""/>
    <s v="A0058929579"/>
    <s v="Yes"/>
    <s v="Active"/>
    <x v="1"/>
    <x v="1"/>
    <s v="Domestic Shorthair"/>
    <s v="Mack (K. Kroger)"/>
    <s v="0y 4m 1d"/>
    <s v="Male"/>
    <s v="No"/>
    <s v="Orange"/>
    <s v="No"/>
    <s v="941000030972314"/>
    <x v="1"/>
    <s v="AdoptionTrial"/>
    <m/>
  </r>
  <r>
    <s v=""/>
    <s v="A0058928950"/>
    <s v="Yes"/>
    <s v="Active"/>
    <x v="8"/>
    <x v="0"/>
    <s v="Shepherd"/>
    <s v="Jovi"/>
    <s v="3y 2m 20d"/>
    <s v="Female"/>
    <s v="No"/>
    <s v="Black"/>
    <s v="No"/>
    <m/>
    <x v="5"/>
    <s v="Pen 1"/>
    <s v="HW-4"/>
  </r>
  <r>
    <s v=""/>
    <s v="A0058922485"/>
    <s v="Yes"/>
    <s v="Active"/>
    <x v="2"/>
    <x v="0"/>
    <s v="Boxer"/>
    <s v="Landon"/>
    <s v="3y 2m 21d"/>
    <s v="Male"/>
    <s v="Yes"/>
    <s v="Bronze"/>
    <s v="No"/>
    <s v="982091074519787"/>
    <x v="17"/>
    <s v="15"/>
    <s v="HW +"/>
  </r>
  <r>
    <s v=""/>
    <s v="A0058904337"/>
    <s v="Yes"/>
    <s v="Active"/>
    <x v="2"/>
    <x v="0"/>
    <s v="Rottweiler"/>
    <s v="Yukiko (L. Clark)"/>
    <s v="2y 2m 23d"/>
    <s v="Female"/>
    <s v="Yes"/>
    <s v="Black"/>
    <s v="No"/>
    <s v="941000031683973"/>
    <x v="1"/>
    <s v="AdoptAmbassador"/>
    <s v="Hw+"/>
  </r>
  <r>
    <s v=""/>
    <s v="A0058882239"/>
    <s v="Yes"/>
    <s v="Active"/>
    <x v="2"/>
    <x v="1"/>
    <s v="Domestic Shorthair"/>
    <s v="[Barn Cat]"/>
    <s v="4y 2m 27d"/>
    <s v="Male"/>
    <s v="Yes"/>
    <s v="White"/>
    <s v="No"/>
    <m/>
    <x v="11"/>
    <s v="Cage 3"/>
    <m/>
  </r>
  <r>
    <s v=""/>
    <s v="A0058881642"/>
    <s v="Yes"/>
    <s v="Active"/>
    <x v="2"/>
    <x v="0"/>
    <s v="Hound"/>
    <s v="Journey (S. Nutter)"/>
    <s v="7y 0m 0d"/>
    <s v="Male"/>
    <s v="Yes"/>
    <s v="Black"/>
    <s v="No"/>
    <s v="941000031683518"/>
    <x v="1"/>
    <s v="AdoptAmbassador"/>
    <s v="Hw+"/>
  </r>
  <r>
    <s v=""/>
    <s v="A0058880085"/>
    <s v="Yes"/>
    <s v="Active"/>
    <x v="2"/>
    <x v="1"/>
    <s v="Domestic Shorthair"/>
    <s v="Zoie"/>
    <s v="1y 2m 27d"/>
    <s v="Female"/>
    <s v="Yes"/>
    <s v="Black"/>
    <s v="No"/>
    <s v="941000030951414"/>
    <x v="18"/>
    <s v="1"/>
    <m/>
  </r>
  <r>
    <s v=""/>
    <s v="A0058878837"/>
    <s v="Yes"/>
    <s v="Active"/>
    <x v="8"/>
    <x v="1"/>
    <s v="Domestic Shorthair"/>
    <s v="Edward"/>
    <s v="4y 2m 27d"/>
    <s v="Male"/>
    <s v="No"/>
    <s v="White"/>
    <s v="No"/>
    <m/>
    <x v="18"/>
    <s v="Pop up cage - no #"/>
    <m/>
  </r>
  <r>
    <s v=""/>
    <s v="A0058874559"/>
    <s v="Yes"/>
    <s v="Active"/>
    <x v="2"/>
    <x v="1"/>
    <s v="Domestic Shorthair"/>
    <s v="Victor [Barn Cat]"/>
    <s v="3y 2m 28d"/>
    <s v="Male"/>
    <s v="Yes"/>
    <s v="Black"/>
    <s v="No"/>
    <m/>
    <x v="14"/>
    <s v="Catio Free Roaming"/>
    <m/>
  </r>
  <r>
    <s v=""/>
    <s v="A0058873126"/>
    <s v="Yes"/>
    <s v="Active"/>
    <x v="2"/>
    <x v="0"/>
    <s v="Terrier"/>
    <s v="Gretchen"/>
    <s v="2y 2m 27d"/>
    <s v="Female"/>
    <s v="Yes"/>
    <s v="Grey"/>
    <s v="No"/>
    <s v="941000031683715"/>
    <x v="17"/>
    <s v="12"/>
    <s v="Hw+"/>
  </r>
  <r>
    <s v=""/>
    <s v="A0058872904"/>
    <s v="Yes"/>
    <s v="Active"/>
    <x v="2"/>
    <x v="0"/>
    <s v="American Red Heeler"/>
    <s v="Luca (J. Bowers)"/>
    <s v="5y 2m 28d"/>
    <s v="Male"/>
    <s v="Yes"/>
    <s v="Red"/>
    <s v="No"/>
    <s v="941000030972197"/>
    <x v="1"/>
    <s v="AdoptAmbassador"/>
    <s v="HW-"/>
  </r>
  <r>
    <s v=""/>
    <s v="A0058856423"/>
    <s v="Yes"/>
    <s v="Active"/>
    <x v="2"/>
    <x v="1"/>
    <s v="Domestic Shorthair"/>
    <s v="Berry"/>
    <s v="2y 3m 0d"/>
    <s v="Female"/>
    <s v="Yes"/>
    <s v="Black"/>
    <s v="No"/>
    <s v="941000031684081"/>
    <x v="16"/>
    <s v="Bank 2 Cage 3"/>
    <m/>
  </r>
  <r>
    <s v=""/>
    <s v="A0058855958"/>
    <s v="Yes"/>
    <s v="Active"/>
    <x v="11"/>
    <x v="1"/>
    <s v="Domestic Shorthair"/>
    <s v="Bubby"/>
    <s v="2y 2m 14d"/>
    <s v="Male"/>
    <s v="No"/>
    <s v="Orange"/>
    <s v="No"/>
    <m/>
    <x v="4"/>
    <s v="3"/>
    <m/>
  </r>
  <r>
    <s v=""/>
    <s v="A0058828496"/>
    <s v="Yes"/>
    <s v="Active"/>
    <x v="2"/>
    <x v="0"/>
    <s v="German Shepherd"/>
    <s v="Leilani"/>
    <s v="2y 3m 5d"/>
    <s v="Female"/>
    <s v="Yes"/>
    <s v="Brown"/>
    <s v="No"/>
    <s v="941000031750548"/>
    <x v="17"/>
    <s v="18"/>
    <s v="Hw+"/>
  </r>
  <r>
    <s v=""/>
    <s v="A0058823615"/>
    <s v="Yes"/>
    <s v="Active"/>
    <x v="11"/>
    <x v="1"/>
    <s v="Domestic Shorthair"/>
    <s v="Gronk"/>
    <s v="5y 2m 4d"/>
    <s v="Male"/>
    <s v="Yes"/>
    <s v="Orange"/>
    <s v="No"/>
    <m/>
    <x v="3"/>
    <s v="2"/>
    <m/>
  </r>
  <r>
    <s v=""/>
    <s v="A0058815537"/>
    <s v="Yes"/>
    <s v="Active"/>
    <x v="2"/>
    <x v="0"/>
    <s v="Retriever, Labrador"/>
    <s v="Brownie (K. Maurer)"/>
    <s v="0y 6m 7d"/>
    <s v="Female"/>
    <s v="Yes"/>
    <s v="Brown"/>
    <s v="No"/>
    <s v="941000031683595"/>
    <x v="1"/>
    <s v="AdoptAmbassador"/>
    <m/>
  </r>
  <r>
    <s v=""/>
    <s v="A0058812660"/>
    <s v="Yes"/>
    <s v="Active"/>
    <x v="15"/>
    <x v="0"/>
    <s v="Mixed Breed, Small (under 24 lbs fully grown)"/>
    <s v="Khonsu (D. House)"/>
    <s v="4y 3m 7d"/>
    <s v="Male"/>
    <s v="Yes"/>
    <s v="Black"/>
    <s v="No"/>
    <s v="941000030975929"/>
    <x v="1"/>
    <s v="AdoptionTrial"/>
    <s v="Hw+"/>
  </r>
  <r>
    <s v=""/>
    <s v="A0058801624"/>
    <s v="Yes"/>
    <s v="Active"/>
    <x v="2"/>
    <x v="0"/>
    <s v="Mixed Breed, Small (under 24 lbs fully grown)"/>
    <s v="Peyton (R. Gainey)"/>
    <s v="3y 3m 10d"/>
    <s v="Male"/>
    <s v="Yes"/>
    <s v="White"/>
    <s v="No"/>
    <s v="941000031750153"/>
    <x v="1"/>
    <s v="AdoptAmbassador"/>
    <s v="HWT"/>
  </r>
  <r>
    <s v=""/>
    <s v="A0058764375"/>
    <s v="Yes"/>
    <s v="Active"/>
    <x v="8"/>
    <x v="1"/>
    <s v="Domestic Shorthair"/>
    <s v="Aberdeen"/>
    <s v="0y 5m 14d"/>
    <s v="Male"/>
    <s v="No"/>
    <s v="White"/>
    <s v="No"/>
    <m/>
    <x v="16"/>
    <s v="Bank 1 Cage 6"/>
    <m/>
  </r>
  <r>
    <s v=""/>
    <s v="A0058764361"/>
    <s v="Yes"/>
    <s v="Active"/>
    <x v="2"/>
    <x v="1"/>
    <s v="Domestic Shorthair"/>
    <s v="Atlee"/>
    <s v="0y 4m 25d"/>
    <s v="Female"/>
    <s v="Yes"/>
    <s v="Black"/>
    <s v="No"/>
    <s v="941000031683648"/>
    <x v="16"/>
    <s v="Bank 1 Cage 6"/>
    <m/>
  </r>
  <r>
    <s v=""/>
    <s v="A0058764331"/>
    <s v="Yes"/>
    <s v="Active"/>
    <x v="2"/>
    <x v="1"/>
    <s v="Domestic Shorthair"/>
    <s v="Ripken"/>
    <s v="0y 4m 25d"/>
    <s v="Male"/>
    <s v="Yes"/>
    <s v="Black"/>
    <s v="No"/>
    <s v="941000031683478"/>
    <x v="16"/>
    <s v="Bank 1 Cage 6"/>
    <m/>
  </r>
  <r>
    <s v=""/>
    <s v="A0058762939"/>
    <s v="Yes"/>
    <s v="Active"/>
    <x v="2"/>
    <x v="0"/>
    <s v="Terrier"/>
    <s v="Everlee"/>
    <s v="2y 3m 14d"/>
    <s v="Female"/>
    <s v="Yes"/>
    <s v="Brown"/>
    <s v="No"/>
    <s v="941000030972061"/>
    <x v="8"/>
    <s v="14"/>
    <s v="HWT"/>
  </r>
  <r>
    <s v=""/>
    <s v="A0058760527"/>
    <s v="Yes"/>
    <s v="Active"/>
    <x v="2"/>
    <x v="0"/>
    <s v="Retriever, Labrador"/>
    <s v="Twister"/>
    <s v="6y 2m 27d"/>
    <s v="Male"/>
    <s v="Yes"/>
    <s v="Black"/>
    <s v="No"/>
    <s v="941000031749827"/>
    <x v="6"/>
    <s v="3"/>
    <s v="Hw+"/>
  </r>
  <r>
    <s v=""/>
    <s v="A0058760517"/>
    <s v="Yes"/>
    <s v="Active"/>
    <x v="2"/>
    <x v="0"/>
    <s v="Shepherd"/>
    <s v="Tanya"/>
    <s v="8y 3m 14d"/>
    <s v="Female"/>
    <s v="Yes"/>
    <s v="Tan"/>
    <s v="No"/>
    <s v="941000031683941"/>
    <x v="6"/>
    <s v="3"/>
    <s v="Hw+"/>
  </r>
  <r>
    <s v=""/>
    <s v="A0058760498"/>
    <s v="Yes"/>
    <s v="Active"/>
    <x v="2"/>
    <x v="0"/>
    <s v="Retriever, Labrador"/>
    <s v="Gracie Mae (E. Beam)"/>
    <s v="3y 3m 14d"/>
    <s v="Female"/>
    <s v="Yes"/>
    <s v="Grey"/>
    <s v="No"/>
    <s v="941000031683576"/>
    <x v="1"/>
    <s v="AdoptAmbassador"/>
    <s v="HW -"/>
  </r>
  <r>
    <s v=""/>
    <s v="A0058760472"/>
    <s v="Yes"/>
    <s v="Active"/>
    <x v="2"/>
    <x v="0"/>
    <s v="Hound"/>
    <s v="Kirby"/>
    <s v="3y 3m 14d"/>
    <s v="Male"/>
    <s v="Yes"/>
    <s v="Grey"/>
    <s v="No"/>
    <s v="941000031750068"/>
    <x v="8"/>
    <s v="12"/>
    <s v="HW Trx"/>
  </r>
  <r>
    <s v=""/>
    <s v="A0058748347"/>
    <s v="Yes"/>
    <s v="Active"/>
    <x v="2"/>
    <x v="0"/>
    <s v="Terrier"/>
    <s v="Karma (M Kelly)"/>
    <s v="6y 3m 17d"/>
    <s v="Female"/>
    <s v="Yes"/>
    <s v="Grey"/>
    <s v="No"/>
    <s v="941000031684310"/>
    <x v="1"/>
    <s v="AdoptAmbassador"/>
    <s v="Hw+"/>
  </r>
  <r>
    <s v=""/>
    <s v="A0058730783"/>
    <s v="Yes"/>
    <s v="Active"/>
    <x v="2"/>
    <x v="0"/>
    <s v="Terrier"/>
    <s v="Kim"/>
    <s v="4y 3m 20d"/>
    <s v="Female"/>
    <s v="Yes"/>
    <s v="Black"/>
    <s v="No"/>
    <s v="941000030975999"/>
    <x v="13"/>
    <s v="3"/>
    <s v="Hw+"/>
  </r>
  <r>
    <s v=""/>
    <s v="A0058726011"/>
    <s v="Yes"/>
    <s v="Active"/>
    <x v="8"/>
    <x v="1"/>
    <s v="Domestic Shorthair"/>
    <s v="Pistol"/>
    <s v="0y 4m 4d"/>
    <s v="Male"/>
    <s v="No"/>
    <s v="Black"/>
    <s v="No"/>
    <m/>
    <x v="18"/>
    <s v="Pop up cage - no #"/>
    <m/>
  </r>
  <r>
    <s v=""/>
    <s v="A0058719090"/>
    <s v="Yes"/>
    <s v="Active"/>
    <x v="2"/>
    <x v="0"/>
    <s v="Terrier, American Staffordshire"/>
    <s v="Ava Grace"/>
    <s v="2y 3m 21d"/>
    <s v="Female"/>
    <s v="Yes"/>
    <s v="Brown"/>
    <s v="No"/>
    <s v="941000030951410"/>
    <x v="17"/>
    <s v="14"/>
    <s v="HWTrx"/>
  </r>
  <r>
    <s v=""/>
    <s v="A0058705427"/>
    <s v="Yes"/>
    <s v="Active"/>
    <x v="2"/>
    <x v="0"/>
    <s v="Retriever, Labrador"/>
    <s v="Cole (K. Vogel)"/>
    <s v="1y 3m 24d"/>
    <s v="Male"/>
    <s v="Yes"/>
    <s v="Black"/>
    <s v="No"/>
    <s v="941000031683783"/>
    <x v="1"/>
    <s v="AdoptAmbassador"/>
    <s v="HW-"/>
  </r>
  <r>
    <s v=""/>
    <s v="A0058696819"/>
    <s v="Yes"/>
    <s v="Active"/>
    <x v="2"/>
    <x v="0"/>
    <s v="German Shepherd"/>
    <s v="Henry (N. Shriver)"/>
    <s v="0y 8m 25d"/>
    <s v="Male"/>
    <s v="Yes"/>
    <s v="Brown"/>
    <s v="No"/>
    <s v="941000031749596"/>
    <x v="1"/>
    <s v="AdoptAmbassador"/>
    <m/>
  </r>
  <r>
    <s v=""/>
    <s v="A0058688400"/>
    <s v="Yes"/>
    <s v="Active"/>
    <x v="2"/>
    <x v="0"/>
    <s v="Shepherd"/>
    <s v="Julian"/>
    <s v="3y 3m 26d"/>
    <s v="Male"/>
    <s v="Yes"/>
    <s v="Black"/>
    <s v="No"/>
    <s v="941000031683707"/>
    <x v="8"/>
    <s v="2"/>
    <s v="HWT"/>
  </r>
  <r>
    <s v=""/>
    <s v="A0058687058"/>
    <s v="Yes"/>
    <s v="Active"/>
    <x v="2"/>
    <x v="1"/>
    <s v="Domestic Shorthair"/>
    <s v="Timmy [Barn Cat]"/>
    <s v="4y 1m 15d"/>
    <s v="Male"/>
    <s v="Yes"/>
    <s v="Orange"/>
    <s v="No"/>
    <m/>
    <x v="4"/>
    <s v="4"/>
    <m/>
  </r>
  <r>
    <s v=""/>
    <s v="A0058679788"/>
    <s v="Yes"/>
    <s v="Active"/>
    <x v="2"/>
    <x v="1"/>
    <s v="Domestic Shorthair"/>
    <s v="Trinity"/>
    <s v="0y 5m 10d"/>
    <s v="Female"/>
    <s v="Yes"/>
    <s v="White"/>
    <s v="No"/>
    <s v="941000031683512"/>
    <x v="16"/>
    <s v="Bank 3 Cage 6"/>
    <m/>
  </r>
  <r>
    <s v=""/>
    <s v="A0058673677"/>
    <s v="Yes"/>
    <s v="Active"/>
    <x v="8"/>
    <x v="0"/>
    <s v="Mixed Breed, Medium (up to 44 lbs fully grown)"/>
    <s v="Beth Anne"/>
    <s v="2y 3m 26d"/>
    <s v="Female"/>
    <s v="No"/>
    <s v="Brown"/>
    <s v="No"/>
    <m/>
    <x v="17"/>
    <s v="20"/>
    <s v="HW +"/>
  </r>
  <r>
    <s v=""/>
    <s v="A0058670555"/>
    <s v="Yes"/>
    <s v="Active"/>
    <x v="2"/>
    <x v="1"/>
    <s v="Domestic Shorthair"/>
    <s v="Tilly (A. Watson)"/>
    <s v="2y 3m 28d"/>
    <s v="Female"/>
    <s v="Yes"/>
    <s v="Grey"/>
    <s v="No"/>
    <s v="941000031684313"/>
    <x v="1"/>
    <s v="AdoptAmbassador"/>
    <m/>
  </r>
  <r>
    <s v=""/>
    <s v="A0058669176"/>
    <s v="Yes"/>
    <s v="Active"/>
    <x v="2"/>
    <x v="1"/>
    <s v="Domestic Shorthair"/>
    <s v="Tia [Barn Cat]"/>
    <s v="1y 3m 28d"/>
    <s v="Female"/>
    <s v="Yes"/>
    <s v="White"/>
    <s v="No"/>
    <m/>
    <x v="10"/>
    <s v="Pop up cage - no #"/>
    <m/>
  </r>
  <r>
    <s v=""/>
    <s v="A0058659139"/>
    <s v="Yes"/>
    <s v="Active"/>
    <x v="9"/>
    <x v="1"/>
    <s v="Domestic Shorthair"/>
    <s v="Milo (C. Demers) J.Land"/>
    <s v="0y 5m 12d"/>
    <s v="Male"/>
    <s v="No"/>
    <s v="White"/>
    <s v="No"/>
    <m/>
    <x v="1"/>
    <s v="AdoptAmbassador"/>
    <m/>
  </r>
  <r>
    <s v=""/>
    <s v="A0058657796"/>
    <s v="Yes"/>
    <s v="Active"/>
    <x v="8"/>
    <x v="1"/>
    <s v="Domestic Shorthair"/>
    <s v="Biscuit (Q Morris)"/>
    <s v="0y 6m 7d"/>
    <s v="Male"/>
    <s v="No"/>
    <s v="Black"/>
    <s v="No"/>
    <m/>
    <x v="1"/>
    <s v="AdoptAmbassador"/>
    <m/>
  </r>
  <r>
    <s v=""/>
    <s v="A0058657785"/>
    <s v="Yes"/>
    <s v="Active"/>
    <x v="8"/>
    <x v="1"/>
    <s v="Domestic Shorthair"/>
    <s v="Smudge (Q Morris)"/>
    <s v="0y 6m 7d"/>
    <s v="Male"/>
    <s v="No"/>
    <s v="Black"/>
    <s v="No"/>
    <m/>
    <x v="1"/>
    <s v="AdoptAmbassador"/>
    <m/>
  </r>
  <r>
    <s v=""/>
    <s v="A0058657655"/>
    <s v="Yes"/>
    <s v="Active"/>
    <x v="2"/>
    <x v="1"/>
    <s v="Domestic Shorthair"/>
    <s v="Bessie"/>
    <s v="3y 4m 1d"/>
    <s v="Female"/>
    <s v="Yes"/>
    <s v="Grey"/>
    <s v="No"/>
    <s v="941000028840619"/>
    <x v="16"/>
    <s v="Bank 3 Cage 3"/>
    <m/>
  </r>
  <r>
    <s v=""/>
    <s v="A0058640880"/>
    <s v="Yes"/>
    <s v="Active"/>
    <x v="2"/>
    <x v="1"/>
    <s v="Domestic Shorthair"/>
    <s v="Engel"/>
    <s v="0y 4m 26d"/>
    <s v="Male"/>
    <s v="Yes"/>
    <s v="Grey"/>
    <s v="No"/>
    <s v="941000031683499"/>
    <x v="16"/>
    <s v="Bank 3 Cage 2"/>
    <m/>
  </r>
  <r>
    <s v=""/>
    <s v="A0058640826"/>
    <s v="Yes"/>
    <s v="Active"/>
    <x v="2"/>
    <x v="1"/>
    <s v="Domestic Shorthair"/>
    <s v="Ariel"/>
    <s v="0y 4m 26d"/>
    <s v="Female"/>
    <s v="Yes"/>
    <s v="Grey"/>
    <s v="No"/>
    <s v="941000031684336"/>
    <x v="16"/>
    <s v="Bank 3 Cage 2"/>
    <m/>
  </r>
  <r>
    <s v=""/>
    <s v="A0058640822"/>
    <s v="Yes"/>
    <s v="Active"/>
    <x v="2"/>
    <x v="1"/>
    <s v="Domestic Shorthair"/>
    <s v="Zuko [Barn Cat]"/>
    <s v="2y 4m 3d"/>
    <s v="Male"/>
    <s v="Yes"/>
    <s v="Black"/>
    <s v="No"/>
    <m/>
    <x v="14"/>
    <s v="Catio Free Roaming"/>
    <m/>
  </r>
  <r>
    <s v=""/>
    <s v="A0058640805"/>
    <s v="Yes"/>
    <s v="Active"/>
    <x v="2"/>
    <x v="1"/>
    <s v="Domestic Shorthair"/>
    <s v="Trout"/>
    <s v="0y 4m 26d"/>
    <s v="Male"/>
    <s v="Yes"/>
    <s v="Orange"/>
    <s v="No"/>
    <s v="941000031684261"/>
    <x v="16"/>
    <s v="Bank 2 Cage 6"/>
    <m/>
  </r>
  <r>
    <s v=""/>
    <s v="A0058640772"/>
    <s v="Yes"/>
    <s v="Active"/>
    <x v="2"/>
    <x v="1"/>
    <s v="Domestic Shorthair"/>
    <s v="Sushi"/>
    <s v="0y 4m 26d"/>
    <s v="Female"/>
    <s v="Yes"/>
    <s v="Beige"/>
    <s v="No"/>
    <s v="941000031683710"/>
    <x v="16"/>
    <s v="Bank 2 Cage 6"/>
    <m/>
  </r>
  <r>
    <s v=""/>
    <s v="A0058640722"/>
    <s v="Yes"/>
    <s v="Active"/>
    <x v="2"/>
    <x v="1"/>
    <s v="Domestic Shorthair"/>
    <s v="Gabriel"/>
    <s v="0y 4m 26d"/>
    <s v="Male"/>
    <s v="Yes"/>
    <s v="Orange"/>
    <s v="No"/>
    <s v="941000031684060"/>
    <x v="16"/>
    <s v="Bank 3 Cage 1"/>
    <m/>
  </r>
  <r>
    <s v=""/>
    <s v="A0058640092"/>
    <s v="Yes"/>
    <s v="Active"/>
    <x v="1"/>
    <x v="0"/>
    <s v="Bulldog, French"/>
    <s v="Cookie (A. Gardner)"/>
    <s v="7y 4m 3d"/>
    <s v="Female"/>
    <s v="No"/>
    <s v="Brindle"/>
    <s v="No"/>
    <m/>
    <x v="1"/>
    <s v="AdoptionTrial"/>
    <s v="HW -"/>
  </r>
  <r>
    <s v=""/>
    <s v="A0058632375"/>
    <s v="Yes"/>
    <s v="Active"/>
    <x v="2"/>
    <x v="1"/>
    <s v="Domestic Shorthair"/>
    <s v="Lottie [Barn Cat]"/>
    <s v="6y 3m 26d"/>
    <s v="Female"/>
    <s v="Yes"/>
    <s v="White"/>
    <s v="No"/>
    <m/>
    <x v="14"/>
    <s v="Catio Free Roaming"/>
    <m/>
  </r>
  <r>
    <s v=""/>
    <s v="A0058620547"/>
    <s v="Yes"/>
    <s v="Active"/>
    <x v="2"/>
    <x v="1"/>
    <s v="Domestic Shorthair"/>
    <s v="Judd (K. Michaux)"/>
    <s v="2y 4m 5d"/>
    <s v="Male"/>
    <s v="Yes"/>
    <s v="Black"/>
    <s v="No"/>
    <s v="941000031749682"/>
    <x v="1"/>
    <s v="AdoptAmbassador"/>
    <m/>
  </r>
  <r>
    <s v=""/>
    <s v="A0058605681"/>
    <s v="Yes"/>
    <s v="Active"/>
    <x v="4"/>
    <x v="3"/>
    <s v="Domestic Pig"/>
    <s v="Bitty Boo"/>
    <s v="0y 5m 12d"/>
    <s v="Female"/>
    <s v="No"/>
    <s v="Black"/>
    <s v="No"/>
    <m/>
    <x v="1"/>
    <s v="Foster home"/>
    <m/>
  </r>
  <r>
    <s v=""/>
    <s v="A0058590008"/>
    <s v="Yes"/>
    <s v="Active"/>
    <x v="11"/>
    <x v="1"/>
    <s v="Domestic Shorthair"/>
    <s v="Sweets"/>
    <s v="0y 5m 19d"/>
    <s v="Female"/>
    <s v="No"/>
    <s v="Grey"/>
    <s v="No"/>
    <m/>
    <x v="3"/>
    <s v="11"/>
    <m/>
  </r>
  <r>
    <s v=""/>
    <s v="A0058584267"/>
    <s v="Yes"/>
    <s v="Active"/>
    <x v="1"/>
    <x v="1"/>
    <s v="Domestic Shorthair"/>
    <s v="Stitch (E. Shearouse)"/>
    <s v="0y 3m 12d"/>
    <s v="Male"/>
    <s v="No"/>
    <s v="Black"/>
    <s v="No"/>
    <s v="941000031735842"/>
    <x v="1"/>
    <s v="AdoptionTrial"/>
    <m/>
  </r>
  <r>
    <s v=""/>
    <s v="A0058557091"/>
    <s v="Yes"/>
    <s v="Active"/>
    <x v="15"/>
    <x v="0"/>
    <s v="Mixed Breed, Medium (up to 44 lbs fully grown)"/>
    <s v="Miss White (R. McGeehan)"/>
    <s v="1y 4m 15d"/>
    <s v="Female"/>
    <s v="Yes"/>
    <s v="White"/>
    <s v="No"/>
    <s v="941000031749636"/>
    <x v="1"/>
    <s v="AdoptionTrial"/>
    <s v="HW +"/>
  </r>
  <r>
    <s v=""/>
    <s v="A0058540854"/>
    <s v="Yes"/>
    <s v="Active"/>
    <x v="2"/>
    <x v="0"/>
    <s v="Retriever, Labrador"/>
    <s v="Nash"/>
    <s v="3y 4m 17d"/>
    <s v="Male"/>
    <s v="Yes"/>
    <s v="Brown"/>
    <s v="No"/>
    <s v="941000030972352"/>
    <x v="8"/>
    <s v="8"/>
    <s v="HW -"/>
  </r>
  <r>
    <s v=""/>
    <s v="A0058537933"/>
    <s v="Yes"/>
    <s v="Active"/>
    <x v="2"/>
    <x v="1"/>
    <s v="Domestic Shorthair"/>
    <s v="County"/>
    <s v="1y 4m 17d"/>
    <s v="Female"/>
    <s v="Yes"/>
    <s v="White"/>
    <s v="No"/>
    <m/>
    <x v="19"/>
    <s v="FoCCAS Adoption Cent"/>
    <m/>
  </r>
  <r>
    <s v=""/>
    <s v="A0058533432"/>
    <s v="Yes"/>
    <s v="Active"/>
    <x v="2"/>
    <x v="1"/>
    <s v="Domestic Shorthair"/>
    <s v="Latte"/>
    <s v="0y 5m 23d"/>
    <s v="Female"/>
    <s v="Yes"/>
    <s v="Black"/>
    <s v="No"/>
    <s v="941000030951381"/>
    <x v="16"/>
    <s v="Bank 2 Cage 1"/>
    <m/>
  </r>
  <r>
    <s v=""/>
    <s v="A0058532837"/>
    <s v="Yes"/>
    <s v="Active"/>
    <x v="2"/>
    <x v="1"/>
    <s v="Domestic Shorthair"/>
    <s v="Rain"/>
    <s v="0y 5m 13d"/>
    <s v="Female"/>
    <s v="Yes"/>
    <s v="White"/>
    <s v="No"/>
    <s v="941000031749670"/>
    <x v="16"/>
    <s v="Bank 2 Cage 2"/>
    <m/>
  </r>
  <r>
    <s v=""/>
    <s v="A0058532782"/>
    <s v="Yes"/>
    <s v="Active"/>
    <x v="8"/>
    <x v="1"/>
    <s v="Domestic Shorthair"/>
    <s v="Abbott (A. Flynt)"/>
    <s v="0y 5m 13d"/>
    <s v="Male"/>
    <s v="No"/>
    <s v="Black"/>
    <s v="No"/>
    <m/>
    <x v="1"/>
    <s v="AdoptAmbassador"/>
    <m/>
  </r>
  <r>
    <s v=""/>
    <s v="A0058532682"/>
    <s v="Yes"/>
    <s v="Active"/>
    <x v="2"/>
    <x v="1"/>
    <s v="Domestic Shorthair"/>
    <s v="Bowie"/>
    <s v="0y 5m 13d"/>
    <s v="Male"/>
    <s v="Yes"/>
    <s v="White"/>
    <s v="No"/>
    <s v="941000031749728"/>
    <x v="16"/>
    <s v="Bank 2 Cage 2"/>
    <m/>
  </r>
  <r>
    <s v=""/>
    <s v="A0058532674"/>
    <s v="Yes"/>
    <s v="Active"/>
    <x v="2"/>
    <x v="1"/>
    <s v="Domestic Shorthair"/>
    <s v="Mini"/>
    <s v="0y 5m 13d"/>
    <s v="Female"/>
    <s v="Yes"/>
    <s v="White"/>
    <s v="No"/>
    <s v="941000031749599"/>
    <x v="4"/>
    <s v="1"/>
    <m/>
  </r>
  <r>
    <s v=""/>
    <s v="A0058506205"/>
    <s v="Yes"/>
    <s v="Active"/>
    <x v="2"/>
    <x v="1"/>
    <s v="Domestic Shorthair"/>
    <s v="Tiki"/>
    <s v="0y 5m 13d"/>
    <s v="Female"/>
    <s v="Yes"/>
    <s v="Black"/>
    <s v="No"/>
    <s v="941000031683554"/>
    <x v="16"/>
    <s v="Bank 1 Cage 5"/>
    <m/>
  </r>
  <r>
    <s v=""/>
    <s v="A0058506194"/>
    <s v="Yes"/>
    <s v="Active"/>
    <x v="2"/>
    <x v="1"/>
    <s v="Domestic Shorthair"/>
    <s v="Camille"/>
    <s v="0y 5m 13d"/>
    <s v="Female"/>
    <s v="Yes"/>
    <s v="Black"/>
    <s v="No"/>
    <s v="941000031683525"/>
    <x v="16"/>
    <s v="Bank 1 Cage 5"/>
    <m/>
  </r>
  <r>
    <s v=""/>
    <s v="A0058490000"/>
    <s v="Yes"/>
    <s v="Active"/>
    <x v="1"/>
    <x v="1"/>
    <s v="Domestic Shorthair"/>
    <s v="(Y Peterson)"/>
    <s v="0y 6m 19d"/>
    <s v="Male"/>
    <s v="No"/>
    <s v="White"/>
    <s v="No"/>
    <m/>
    <x v="1"/>
    <s v="AdoptionTrial"/>
    <m/>
  </r>
  <r>
    <s v=""/>
    <s v="A0058481134"/>
    <s v="Yes"/>
    <s v="Active"/>
    <x v="2"/>
    <x v="0"/>
    <s v="Terrier, Pit Bull"/>
    <s v="Kira"/>
    <s v="3y 3m 27d"/>
    <s v="Female"/>
    <s v="Yes"/>
    <s v="Grey"/>
    <s v="No"/>
    <s v="941000030976620"/>
    <x v="8"/>
    <s v="5"/>
    <s v="HW-"/>
  </r>
  <r>
    <s v=""/>
    <s v="A0058478761"/>
    <s v="Yes"/>
    <s v="Active"/>
    <x v="8"/>
    <x v="1"/>
    <s v="Domestic Shorthair"/>
    <s v="Scoops (A. Adams)"/>
    <s v="0y 5m 26d"/>
    <s v="Male"/>
    <s v="No"/>
    <s v="Brown"/>
    <s v="No"/>
    <m/>
    <x v="1"/>
    <s v="AdoptAmbassador"/>
    <m/>
  </r>
  <r>
    <s v=""/>
    <s v="A0058442143"/>
    <s v="Yes"/>
    <s v="Active"/>
    <x v="4"/>
    <x v="3"/>
    <s v="Domestic Pig"/>
    <s v="River pig-A"/>
    <s v=""/>
    <s v="Unknown"/>
    <s v="No"/>
    <s v="Black"/>
    <s v="No"/>
    <m/>
    <x v="15"/>
    <s v="Stable 6"/>
    <m/>
  </r>
  <r>
    <s v=""/>
    <s v="A0058442142"/>
    <s v="Yes"/>
    <s v="Active"/>
    <x v="4"/>
    <x v="3"/>
    <s v="Domestic Pig"/>
    <s v="River pig-B"/>
    <s v=""/>
    <s v="Unknown"/>
    <s v="No"/>
    <s v="Brown"/>
    <s v="No"/>
    <m/>
    <x v="15"/>
    <s v="Stable 6"/>
    <m/>
  </r>
  <r>
    <s v=""/>
    <s v="A0058442130"/>
    <s v="Yes"/>
    <s v="Active"/>
    <x v="4"/>
    <x v="3"/>
    <s v="Domestic Pig"/>
    <s v="River pig-D"/>
    <s v=""/>
    <s v="Unknown"/>
    <s v="No"/>
    <s v="Grey"/>
    <s v="No"/>
    <m/>
    <x v="15"/>
    <s v="Stable 6"/>
    <m/>
  </r>
  <r>
    <s v=""/>
    <s v="A0058442122"/>
    <s v="Yes"/>
    <s v="Active"/>
    <x v="4"/>
    <x v="3"/>
    <s v="Domestic Pig"/>
    <s v="River pig-G"/>
    <s v=""/>
    <s v="Unknown"/>
    <s v="No"/>
    <s v="White"/>
    <s v="No"/>
    <m/>
    <x v="15"/>
    <s v="Stable 6"/>
    <m/>
  </r>
  <r>
    <s v=""/>
    <s v="A0058442118"/>
    <s v="Yes"/>
    <s v="Active"/>
    <x v="4"/>
    <x v="3"/>
    <s v="Domestic Pig"/>
    <s v="River pig-H"/>
    <s v=""/>
    <s v="Unknown"/>
    <s v="No"/>
    <s v="Black"/>
    <s v="No"/>
    <m/>
    <x v="15"/>
    <s v="Stable 6"/>
    <m/>
  </r>
  <r>
    <s v=""/>
    <s v="A0058442115"/>
    <s v="Yes"/>
    <s v="Active"/>
    <x v="4"/>
    <x v="3"/>
    <s v="Domestic Pig"/>
    <s v="River pig-I"/>
    <s v=""/>
    <s v="Unknown"/>
    <s v="No"/>
    <s v="Brown"/>
    <s v="No"/>
    <m/>
    <x v="15"/>
    <s v="Stable 6"/>
    <m/>
  </r>
  <r>
    <s v=""/>
    <s v="A0058442112"/>
    <s v="Yes"/>
    <s v="Active"/>
    <x v="4"/>
    <x v="3"/>
    <s v="Domestic Pig"/>
    <s v="River pig-J"/>
    <s v=""/>
    <s v="Unknown"/>
    <s v="No"/>
    <s v="White"/>
    <s v="No"/>
    <m/>
    <x v="15"/>
    <s v="Stable 6"/>
    <m/>
  </r>
  <r>
    <s v=""/>
    <s v="A0058442109"/>
    <s v="Yes"/>
    <s v="Active"/>
    <x v="4"/>
    <x v="3"/>
    <s v="Domestic Pig"/>
    <s v="River pig-K"/>
    <s v=""/>
    <s v="Unknown"/>
    <s v="No"/>
    <s v="White"/>
    <s v="No"/>
    <m/>
    <x v="15"/>
    <s v="Stable 6"/>
    <m/>
  </r>
  <r>
    <s v=""/>
    <s v="A0058442105"/>
    <s v="Yes"/>
    <s v="Active"/>
    <x v="4"/>
    <x v="3"/>
    <s v="Domestic Pig"/>
    <s v="River pig-L"/>
    <s v=""/>
    <s v="Unknown"/>
    <s v="No"/>
    <s v="White"/>
    <s v="No"/>
    <m/>
    <x v="15"/>
    <s v="Stable 6"/>
    <m/>
  </r>
  <r>
    <s v=""/>
    <s v="A0058442099"/>
    <s v="Yes"/>
    <s v="Active"/>
    <x v="4"/>
    <x v="3"/>
    <s v="Domestic Pig"/>
    <s v="River pig-M"/>
    <s v=""/>
    <s v="Unknown"/>
    <s v="No"/>
    <s v="Black"/>
    <s v="No"/>
    <m/>
    <x v="15"/>
    <s v="Stable 6"/>
    <m/>
  </r>
  <r>
    <s v=""/>
    <s v="A0058436930"/>
    <s v="Yes"/>
    <s v="Active"/>
    <x v="2"/>
    <x v="1"/>
    <s v="Domestic Shorthair"/>
    <s v="Phillip"/>
    <s v="0y 5m 23d"/>
    <s v="Male"/>
    <s v="Yes"/>
    <s v="Black"/>
    <s v="No"/>
    <s v="941000031684380"/>
    <x v="16"/>
    <s v="Bank 4 Cage 3"/>
    <m/>
  </r>
  <r>
    <s v=""/>
    <s v="A0058436912"/>
    <s v="Yes"/>
    <s v="Active"/>
    <x v="2"/>
    <x v="1"/>
    <s v="Domestic Shorthair"/>
    <s v="Dexter"/>
    <s v="0y 5m 23d"/>
    <s v="Male"/>
    <s v="Yes"/>
    <s v="White"/>
    <s v="No"/>
    <s v="941000031683713"/>
    <x v="16"/>
    <s v="Bank 4 Cage 3"/>
    <m/>
  </r>
  <r>
    <s v=""/>
    <s v="A0058435777"/>
    <s v="Yes"/>
    <s v="Active"/>
    <x v="2"/>
    <x v="1"/>
    <s v="Domestic Shorthair"/>
    <s v="Jojo"/>
    <s v="0y 5m 23d"/>
    <s v="Male"/>
    <s v="Yes"/>
    <s v="Black"/>
    <s v="No"/>
    <s v="941000031683613"/>
    <x v="16"/>
    <s v="Bank 4 Cage 2"/>
    <m/>
  </r>
  <r>
    <s v=""/>
    <s v="A0058435745"/>
    <s v="Yes"/>
    <s v="Active"/>
    <x v="2"/>
    <x v="1"/>
    <s v="Domestic Shorthair"/>
    <s v="Kobe"/>
    <s v="0y 5m 23d"/>
    <s v="Male"/>
    <s v="Yes"/>
    <s v="White"/>
    <s v="No"/>
    <s v="941000031683459"/>
    <x v="16"/>
    <s v="Bank 4 Cage 2"/>
    <m/>
  </r>
  <r>
    <s v=""/>
    <s v="A0058435738"/>
    <s v="Yes"/>
    <s v="Active"/>
    <x v="2"/>
    <x v="1"/>
    <s v="Domestic Shorthair"/>
    <s v="Lady"/>
    <s v="2y 5m 2d"/>
    <s v="Female"/>
    <s v="Yes"/>
    <s v="Black"/>
    <s v="No"/>
    <s v="941000031683780"/>
    <x v="16"/>
    <s v="Bank 1 Cage 2"/>
    <m/>
  </r>
  <r>
    <s v=""/>
    <s v="A0058424253"/>
    <s v="Yes"/>
    <s v="Active"/>
    <x v="8"/>
    <x v="1"/>
    <s v="Domestic Shorthair"/>
    <s v="Seoul (A. Adams)"/>
    <s v="0y 6m 16d"/>
    <s v="Unknown"/>
    <s v="No"/>
    <s v="Black"/>
    <s v="No"/>
    <m/>
    <x v="1"/>
    <s v="AdoptAmbassador"/>
    <m/>
  </r>
  <r>
    <s v=""/>
    <s v="A0058422062"/>
    <s v="Yes"/>
    <s v="Active"/>
    <x v="2"/>
    <x v="1"/>
    <s v="Domestic Medium Hair"/>
    <s v="Bee [Barn Cat]"/>
    <s v="2y 5m 5d"/>
    <s v="Female"/>
    <s v="Yes"/>
    <s v="Black"/>
    <s v="No"/>
    <m/>
    <x v="14"/>
    <s v="Run 4"/>
    <m/>
  </r>
  <r>
    <s v=""/>
    <s v="A0058421093"/>
    <s v="Yes"/>
    <s v="Active"/>
    <x v="2"/>
    <x v="1"/>
    <s v="Domestic Shorthair"/>
    <s v="Donna"/>
    <s v="1y 1m 27d"/>
    <s v="Female"/>
    <s v="Yes"/>
    <s v="Black"/>
    <s v="No"/>
    <s v="941000030976670"/>
    <x v="16"/>
    <s v="Bank 4 Cage 1"/>
    <m/>
  </r>
  <r>
    <s v=""/>
    <s v="A0058420918"/>
    <s v="Yes"/>
    <s v="Active"/>
    <x v="8"/>
    <x v="1"/>
    <s v="Domestic Shorthair"/>
    <s v="Smudge (A. Adams)"/>
    <s v="0y 6m 3d"/>
    <s v="Male"/>
    <s v="No"/>
    <s v="Black"/>
    <s v="No"/>
    <m/>
    <x v="1"/>
    <s v="AdoptAmbassador"/>
    <m/>
  </r>
  <r>
    <s v=""/>
    <s v="A0058415737"/>
    <s v="Yes"/>
    <s v="Active"/>
    <x v="8"/>
    <x v="1"/>
    <s v="Domestic Shorthair"/>
    <s v="[Feral Cat]"/>
    <s v="1y 5m 6d"/>
    <s v="Male"/>
    <s v="No"/>
    <s v="Black"/>
    <s v="No"/>
    <m/>
    <x v="10"/>
    <s v="Pop up cage - no #"/>
    <m/>
  </r>
  <r>
    <s v=""/>
    <s v="A0058368673"/>
    <s v="Yes"/>
    <s v="Active"/>
    <x v="2"/>
    <x v="1"/>
    <s v="Domestic Shorthair"/>
    <s v="Edith [Barn Cat]"/>
    <s v="2y 5m 13d"/>
    <s v="Female"/>
    <s v="Yes"/>
    <s v="Black"/>
    <s v="No"/>
    <m/>
    <x v="14"/>
    <s v="Catio Free Roaming"/>
    <m/>
  </r>
  <r>
    <s v=""/>
    <s v="A0058353818"/>
    <s v="Yes"/>
    <s v="Active"/>
    <x v="2"/>
    <x v="1"/>
    <s v="Domestic Medium Hair"/>
    <s v="Gus (C Warren)"/>
    <s v="2y 5m 15d"/>
    <s v="Male"/>
    <s v="Yes"/>
    <s v="Black"/>
    <s v="No"/>
    <s v="941000030972068"/>
    <x v="1"/>
    <s v="AdoptAmbassador"/>
    <m/>
  </r>
  <r>
    <s v=""/>
    <s v="A0058345913"/>
    <s v="Yes"/>
    <s v="Active"/>
    <x v="2"/>
    <x v="0"/>
    <s v="Terrier, American Pit Bull"/>
    <s v="Grasshopper (E. Beam)"/>
    <s v="2y 5m 16d"/>
    <s v="Male"/>
    <s v="Yes"/>
    <s v="White"/>
    <s v="No"/>
    <s v="941000030951402"/>
    <x v="1"/>
    <s v="AdoptAmbassador"/>
    <s v="HW -"/>
  </r>
  <r>
    <s v=""/>
    <s v="A0058345817"/>
    <s v="Yes"/>
    <s v="Active"/>
    <x v="2"/>
    <x v="1"/>
    <s v="Domestic Medium Hair"/>
    <s v="Leah [Barn Cat]"/>
    <s v="8y 5m 9d"/>
    <s v="Female"/>
    <s v="Yes"/>
    <s v="Black"/>
    <s v="No"/>
    <s v="941000030971951"/>
    <x v="14"/>
    <s v="Run 1"/>
    <m/>
  </r>
  <r>
    <s v=""/>
    <s v="A0058345457"/>
    <s v="Yes"/>
    <s v="Active"/>
    <x v="2"/>
    <x v="1"/>
    <s v="Domestic Shorthair"/>
    <s v="Kevin (L. Hautmaki)"/>
    <s v="0y 6m 9d"/>
    <s v="Male"/>
    <s v="Yes"/>
    <s v="Black"/>
    <s v="No"/>
    <s v="941000030976414"/>
    <x v="1"/>
    <s v="AdoptAmbassador"/>
    <m/>
  </r>
  <r>
    <s v=""/>
    <s v="A0058345452"/>
    <s v="Yes"/>
    <s v="Active"/>
    <x v="2"/>
    <x v="1"/>
    <s v="Domestic Shorthair"/>
    <s v="Kat (L. Hautmaki)"/>
    <s v="0y 6m 9d"/>
    <s v="Female"/>
    <s v="Yes"/>
    <s v="Black"/>
    <s v="No"/>
    <s v="941000030951091"/>
    <x v="1"/>
    <s v="AdoptAmbassador"/>
    <m/>
  </r>
  <r>
    <s v=""/>
    <s v="A0058297139"/>
    <s v="Yes"/>
    <s v="Active"/>
    <x v="2"/>
    <x v="0"/>
    <s v="Terrier, American Pit Bull"/>
    <s v="Luke"/>
    <s v="4y 5m 16d"/>
    <s v="Male"/>
    <s v="Yes"/>
    <s v="Brown"/>
    <s v="No"/>
    <s v="941000031684008"/>
    <x v="8"/>
    <s v="1"/>
    <s v="HWtxr"/>
  </r>
  <r>
    <s v=""/>
    <s v="A0058282139"/>
    <s v="Yes"/>
    <s v="Active"/>
    <x v="14"/>
    <x v="0"/>
    <s v="Retriever, Labrador"/>
    <s v="Mario (A. Franken)"/>
    <s v="1y 5m 27d"/>
    <s v="Male"/>
    <s v="Yes"/>
    <s v="Black"/>
    <s v="No"/>
    <s v="941000031684070"/>
    <x v="1"/>
    <s v="AdoptionTrial"/>
    <s v="HW-"/>
  </r>
  <r>
    <s v=""/>
    <s v="A0058282132"/>
    <s v="Yes"/>
    <s v="Active"/>
    <x v="2"/>
    <x v="0"/>
    <s v="Terrier, American Pit Bull"/>
    <s v="Radar"/>
    <s v="6y 5m 27d"/>
    <s v="Male"/>
    <s v="Yes"/>
    <s v="Black"/>
    <s v="No"/>
    <s v="941000031750106"/>
    <x v="17"/>
    <s v="4"/>
    <s v="HW-"/>
  </r>
  <r>
    <s v=""/>
    <s v="A0058280488"/>
    <s v="Yes"/>
    <s v="Active"/>
    <x v="2"/>
    <x v="0"/>
    <s v="Hound"/>
    <s v="Odin (C. Bucknam)"/>
    <s v="1y 11m 27d"/>
    <s v="Male"/>
    <s v="Yes"/>
    <s v="Tan"/>
    <s v="No"/>
    <s v="941000030972568"/>
    <x v="1"/>
    <s v="AdoptAmbassador"/>
    <s v="HW -"/>
  </r>
  <r>
    <s v=""/>
    <s v="A0058276398"/>
    <s v="Yes"/>
    <s v="Active"/>
    <x v="2"/>
    <x v="0"/>
    <s v="Terrier, American Pit Bull"/>
    <s v="Koko"/>
    <s v="1y 5m 28d"/>
    <s v="Female"/>
    <s v="Yes"/>
    <s v="Blue"/>
    <s v="No"/>
    <s v="941000031750462"/>
    <x v="17"/>
    <s v="13"/>
    <s v="HW -"/>
  </r>
  <r>
    <s v=""/>
    <s v="A0058240635"/>
    <s v="Yes"/>
    <s v="Active"/>
    <x v="2"/>
    <x v="0"/>
    <s v="Terrier, Pit Bull"/>
    <s v="Jacob"/>
    <s v="3y 6m 4d"/>
    <s v="Male"/>
    <s v="Yes"/>
    <s v="Brown"/>
    <s v="No"/>
    <s v="941000030951287"/>
    <x v="8"/>
    <s v="4"/>
    <s v="HW-"/>
  </r>
  <r>
    <s v=""/>
    <s v="A0058233547"/>
    <s v="Yes"/>
    <s v="Active"/>
    <x v="2"/>
    <x v="0"/>
    <s v="Terrier, American Pit Bull"/>
    <s v="Zane (C. Seward)"/>
    <s v="2y 6m 5d"/>
    <s v="Male"/>
    <s v="Yes"/>
    <s v="Brown"/>
    <s v="No"/>
    <s v="941000030971791"/>
    <x v="1"/>
    <s v="AdoptAmbassador"/>
    <s v="HWTrx"/>
  </r>
  <r>
    <s v=""/>
    <s v="A0058224570"/>
    <s v="Yes"/>
    <s v="Active"/>
    <x v="2"/>
    <x v="1"/>
    <s v="Domestic Shorthair"/>
    <s v="Midge [Barn Cat]"/>
    <s v="1y 6m 6d"/>
    <s v="Male"/>
    <s v="Yes"/>
    <s v="Black"/>
    <s v="No"/>
    <m/>
    <x v="14"/>
    <s v="Catio Free Roaming"/>
    <m/>
  </r>
  <r>
    <s v=""/>
    <s v="A0058089692"/>
    <s v="Yes"/>
    <s v="Active"/>
    <x v="16"/>
    <x v="0"/>
    <s v="Terrier"/>
    <s v="Rajah"/>
    <s v="1y 6m 10d"/>
    <s v="Male"/>
    <s v="Yes"/>
    <s v="Black"/>
    <s v="No"/>
    <s v="982091074518525"/>
    <x v="13"/>
    <s v="4"/>
    <s v="HWTrx"/>
  </r>
  <r>
    <s v=""/>
    <s v="A0058055574"/>
    <s v="Yes"/>
    <s v="Active"/>
    <x v="2"/>
    <x v="0"/>
    <s v="Mixed Breed, Medium (up to 44 lbs fully grown)"/>
    <s v="Kimmie"/>
    <s v="2y 6m 16d"/>
    <s v="Female"/>
    <s v="Yes"/>
    <s v="Brown"/>
    <s v="No"/>
    <s v="941000030971896"/>
    <x v="8"/>
    <s v="19"/>
    <s v="HW -"/>
  </r>
  <r>
    <s v=""/>
    <s v="A0058018080"/>
    <s v="Yes"/>
    <s v="Active"/>
    <x v="2"/>
    <x v="0"/>
    <s v="Terrier"/>
    <s v="Zorua (C. Lester)"/>
    <s v="2y 6m 23d"/>
    <s v="Female"/>
    <s v="Yes"/>
    <s v="Black"/>
    <s v="No"/>
    <s v="941000031749716"/>
    <x v="1"/>
    <s v="AdoptAmbassador"/>
    <s v="HWTrx"/>
  </r>
  <r>
    <s v=""/>
    <s v="A0057890580"/>
    <s v="Yes"/>
    <s v="Active"/>
    <x v="2"/>
    <x v="0"/>
    <s v="Terrier, American Pit Bull"/>
    <s v="Myrtle"/>
    <s v="1y 7m 16d"/>
    <s v="Female"/>
    <s v="Yes"/>
    <s v="Grey"/>
    <s v="No"/>
    <s v="982091074347787"/>
    <x v="8"/>
    <s v="3"/>
    <s v="HWTrx"/>
  </r>
  <r>
    <s v=""/>
    <s v="A0057851597"/>
    <s v="Yes"/>
    <s v="Active"/>
    <x v="8"/>
    <x v="1"/>
    <s v="Domestic Shorthair"/>
    <s v="Torti"/>
    <s v="0y 10m 23d"/>
    <s v="Female"/>
    <s v="No"/>
    <s v="Grey"/>
    <s v="No"/>
    <m/>
    <x v="10"/>
    <s v="Pop up cage - no #"/>
    <m/>
  </r>
  <r>
    <s v=""/>
    <s v="A0057829377"/>
    <s v="Yes"/>
    <s v="Active"/>
    <x v="2"/>
    <x v="0"/>
    <s v="Terrier, Pit Bull"/>
    <s v="Woodstock"/>
    <s v="2y 7m 26d"/>
    <s v="Male"/>
    <s v="Yes"/>
    <s v="Grey"/>
    <s v="No"/>
    <s v="941000030951283"/>
    <x v="17"/>
    <s v="11"/>
    <s v="HW-"/>
  </r>
  <r>
    <s v=""/>
    <s v="A0057718939"/>
    <s v="Yes"/>
    <s v="Active"/>
    <x v="2"/>
    <x v="0"/>
    <s v="Bullmastiff"/>
    <s v="Goose"/>
    <s v="10y 7m 16d"/>
    <s v="Male"/>
    <s v="Yes"/>
    <s v="Brindle"/>
    <s v="No"/>
    <s v="982091074435993"/>
    <x v="17"/>
    <s v="1"/>
    <s v="HW +"/>
  </r>
  <r>
    <s v=""/>
    <s v="A0057637575"/>
    <s v="Yes"/>
    <s v="Active"/>
    <x v="2"/>
    <x v="1"/>
    <s v="Domestic Shorthair"/>
    <s v="Kathy (A. Flynt)"/>
    <s v="1y 8m 23d"/>
    <s v="Female"/>
    <s v="Yes"/>
    <s v="Black"/>
    <s v="No"/>
    <s v="982091074519645"/>
    <x v="1"/>
    <s v="AdoptAmbassador"/>
    <m/>
  </r>
  <r>
    <s v=""/>
    <s v="A0057330368"/>
    <s v="Yes"/>
    <s v="Active"/>
    <x v="2"/>
    <x v="0"/>
    <s v="Terrier, American Pit Bull"/>
    <s v="Lloyd (S. Miller)"/>
    <s v="5y 9m 29d"/>
    <s v="Male"/>
    <s v="Yes"/>
    <s v="Black"/>
    <s v="No"/>
    <s v="982091074517107"/>
    <x v="1"/>
    <s v="AdoptAmbassador"/>
    <s v="HWTX"/>
  </r>
  <r>
    <s v=""/>
    <s v="A0057142369"/>
    <s v="Yes"/>
    <s v="Active"/>
    <x v="2"/>
    <x v="0"/>
    <s v="Rottweiler"/>
    <s v="Sebastian"/>
    <s v="4y 11m 13d"/>
    <s v="Male"/>
    <s v="Yes"/>
    <s v="Black"/>
    <s v="No"/>
    <s v="941000031749603"/>
    <x v="17"/>
    <s v="19"/>
    <s v="Hw+"/>
  </r>
  <r>
    <s v=""/>
    <s v="A0057060359"/>
    <s v="Yes"/>
    <s v="Active"/>
    <x v="2"/>
    <x v="0"/>
    <s v="Terrier"/>
    <s v="Fonzie"/>
    <s v="2y 4m 29d"/>
    <s v="Male"/>
    <s v="Yes"/>
    <s v="Brindle"/>
    <s v="No"/>
    <s v="982091074516639"/>
    <x v="8"/>
    <s v="13"/>
    <s v="HWTrx"/>
  </r>
  <r>
    <s v=""/>
    <s v="A0056684348"/>
    <s v="Yes"/>
    <s v="Active"/>
    <x v="2"/>
    <x v="0"/>
    <s v="Terrier, American Pit Bull"/>
    <s v="Chucky (J. Maher)"/>
    <s v="4y 1m 4d"/>
    <s v="Male"/>
    <s v="Yes"/>
    <s v="Brown"/>
    <s v="No"/>
    <s v="941000029787399"/>
    <x v="1"/>
    <s v="AdoptAmbassador"/>
    <s v="HW-"/>
  </r>
  <r>
    <s v=""/>
    <s v="A0056472536"/>
    <s v="Yes"/>
    <s v="Active"/>
    <x v="2"/>
    <x v="1"/>
    <s v="Domestic Shorthair"/>
    <s v="Lindsey (T. Myers)"/>
    <s v="1y 3m 4d"/>
    <s v="Female"/>
    <s v="Yes"/>
    <s v="Orange"/>
    <s v="No"/>
    <s v="941000031683466"/>
    <x v="1"/>
    <s v="AdoptAmbassador"/>
    <m/>
  </r>
  <r>
    <s v=""/>
    <s v="A0056440784"/>
    <s v="Yes"/>
    <s v="Active"/>
    <x v="8"/>
    <x v="1"/>
    <s v="Domestic Shorthair"/>
    <s v="Carolyn"/>
    <s v="1y 6m 11d"/>
    <s v="Female"/>
    <s v="No"/>
    <s v="Black"/>
    <s v="No"/>
    <m/>
    <x v="10"/>
    <s v="Pop up cage - no #"/>
    <m/>
  </r>
  <r>
    <s v=""/>
    <s v="A0056059524"/>
    <s v="Yes"/>
    <s v="Active"/>
    <x v="11"/>
    <x v="1"/>
    <s v="Domestic Shorthair"/>
    <s v="Faye"/>
    <s v="1y 6m 4d"/>
    <s v="Female"/>
    <s v="Yes"/>
    <s v="Brown"/>
    <s v="No"/>
    <s v="941000029786880"/>
    <x v="4"/>
    <s v="8"/>
    <m/>
  </r>
  <r>
    <s v=""/>
    <s v="A0056010520"/>
    <s v="Yes"/>
    <s v="Active"/>
    <x v="8"/>
    <x v="1"/>
    <s v="Domestic Shorthair"/>
    <s v="(J. Pulido)"/>
    <s v="1y 4m 24d"/>
    <s v="Female"/>
    <s v="No"/>
    <s v="Grey"/>
    <s v="No"/>
    <m/>
    <x v="1"/>
    <s v="Foster home"/>
    <m/>
  </r>
  <r>
    <s v=""/>
    <s v="A0055990071"/>
    <s v="Yes"/>
    <s v="Active"/>
    <x v="2"/>
    <x v="0"/>
    <s v="Terrier, American Pit Bull"/>
    <s v="Mimir"/>
    <s v="3y 4m 10d"/>
    <s v="Male"/>
    <s v="Yes"/>
    <s v="Blue"/>
    <s v="No"/>
    <s v="982091074516862"/>
    <x v="17"/>
    <s v="5"/>
    <s v="HW+ 3"/>
  </r>
  <r>
    <s v=""/>
    <s v="A0055784207"/>
    <s v="Yes"/>
    <s v="Active"/>
    <x v="14"/>
    <x v="0"/>
    <s v="Mixed Breed, Large (over 44 lbs fully grown)"/>
    <s v="Lisa (J Seal)"/>
    <s v="3y 5m 8d"/>
    <s v="Female"/>
    <s v="Yes"/>
    <s v="Brown"/>
    <s v="No"/>
    <s v="941000029787938"/>
    <x v="1"/>
    <s v="AdoptionTrial"/>
    <s v="HW- 3"/>
  </r>
  <r>
    <s v=""/>
    <s v="A0055525300"/>
    <s v="Yes"/>
    <s v="Active"/>
    <x v="2"/>
    <x v="1"/>
    <s v="Domestic Shorthair"/>
    <s v="Gabber [Barn Cat]"/>
    <s v="3y 4m 24d"/>
    <s v="Female"/>
    <s v="Yes"/>
    <s v="Grey"/>
    <s v="No"/>
    <s v="941000028852735"/>
    <x v="14"/>
    <s v="Catio Free Roaming"/>
    <m/>
  </r>
  <r>
    <s v=""/>
    <s v="A0055524062"/>
    <s v="Yes"/>
    <s v="Active"/>
    <x v="2"/>
    <x v="0"/>
    <s v="Terrier, Pit Bull"/>
    <s v="Cameron (E. Wilson)"/>
    <s v="3y 4m 16d"/>
    <s v="Male"/>
    <s v="Yes"/>
    <s v="Rust"/>
    <s v="No"/>
    <s v="941000028853270"/>
    <x v="1"/>
    <s v="AdoptAmbassador"/>
    <s v="HW- 3"/>
  </r>
  <r>
    <s v=""/>
    <s v="A0055486470"/>
    <s v="Yes"/>
    <s v="Active"/>
    <x v="2"/>
    <x v="1"/>
    <s v="Domestic Shorthair"/>
    <s v="Mafia [Barn Cat]"/>
    <s v="2y 4m 8d"/>
    <s v="Male"/>
    <s v="Yes"/>
    <s v="Grey"/>
    <s v="No"/>
    <s v="941000028853363"/>
    <x v="14"/>
    <s v="Catio Free Roaming"/>
    <m/>
  </r>
  <r>
    <s v=""/>
    <s v="A0054750803"/>
    <s v="Yes"/>
    <s v="Active"/>
    <x v="2"/>
    <x v="1"/>
    <s v="Domestic Shorthair"/>
    <s v="Slate [Barn Cat]"/>
    <s v="2y 0m 29d"/>
    <s v="Male"/>
    <s v="Yes"/>
    <s v="Grey"/>
    <s v="No"/>
    <s v="941000028841335"/>
    <x v="14"/>
    <s v="Run 1"/>
    <m/>
  </r>
  <r>
    <s v=""/>
    <s v="A0054707397"/>
    <s v="Yes"/>
    <s v="Active"/>
    <x v="2"/>
    <x v="0"/>
    <s v="Terrier, American Pit Bull"/>
    <s v="Artemis"/>
    <s v="5y 11m 6d"/>
    <s v="Female"/>
    <s v="Yes"/>
    <s v="Blue"/>
    <s v="No"/>
    <s v="941000028840680"/>
    <x v="8"/>
    <s v="7"/>
    <s v="HW-3"/>
  </r>
  <r>
    <s v=""/>
    <s v="A0054696092"/>
    <s v="Yes"/>
    <s v="Active"/>
    <x v="7"/>
    <x v="0"/>
    <s v="Retriever, Labrador"/>
    <s v="Bella"/>
    <s v="2y 2m 6d"/>
    <s v="Female"/>
    <s v="No"/>
    <s v="Brown"/>
    <s v="No"/>
    <s v="941000028841118"/>
    <x v="0"/>
    <s v="Equipment Storage Area"/>
    <m/>
  </r>
  <r>
    <s v=""/>
    <s v="A0053756095"/>
    <s v="Yes"/>
    <s v="Active"/>
    <x v="2"/>
    <x v="0"/>
    <s v="Terrier, Pit Bull"/>
    <s v="Taz"/>
    <s v="2y 6m 22d"/>
    <s v="Male"/>
    <s v="Yes"/>
    <s v="Black"/>
    <s v="No"/>
    <s v="982091073934095"/>
    <x v="8"/>
    <s v="9"/>
    <s v="HW -"/>
  </r>
  <r>
    <s v=""/>
    <s v="A0052239691"/>
    <s v="Yes"/>
    <s v="Active"/>
    <x v="2"/>
    <x v="1"/>
    <s v="Domestic Shorthair"/>
    <s v="Jackie [Barn Cat]"/>
    <s v="3y 6m 23d"/>
    <s v="Female"/>
    <s v="Yes"/>
    <s v="Black"/>
    <s v="No"/>
    <s v="982091070185820"/>
    <x v="14"/>
    <s v="Catio Free Roaming"/>
    <m/>
  </r>
  <r>
    <s v=""/>
    <s v="A0051746637"/>
    <s v="Yes"/>
    <s v="Active"/>
    <x v="2"/>
    <x v="0"/>
    <s v="Retriever, Labrador"/>
    <s v="Ralph"/>
    <s v="3y 6m 6d"/>
    <s v="Male"/>
    <s v="Yes"/>
    <s v="White"/>
    <s v="No"/>
    <s v="941000028888795"/>
    <x v="8"/>
    <s v="10"/>
    <s v="HW-"/>
  </r>
  <r>
    <m/>
    <s v="A0050342883"/>
    <s v="Yes"/>
    <s v="Active"/>
    <x v="15"/>
    <x v="0"/>
    <s v="Terrier, American Pit Bull"/>
    <s v="Phoebe (J. McLeroy)"/>
    <s v="11y 4m 1d"/>
    <s v="Female"/>
    <s v="Yes"/>
    <s v="Brown"/>
    <s v="No"/>
    <s v="982091071833720"/>
    <x v="1"/>
    <s v="AdoptionTrial"/>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n v="45022"/>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n v="4545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n v="45574"/>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n v="45591"/>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n v="45604"/>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n v="45604"/>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n v="45678"/>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n v="45701"/>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n v="45761"/>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6162"/>
    <s v="A0058055574"/>
    <s v="Kimmie"/>
    <s v="available"/>
    <n v="45779"/>
    <x v="0"/>
    <x v="1"/>
    <x v="6"/>
    <s v="Husky"/>
    <s v="Tan/Yellow/Fawn - with Black"/>
    <s v="female"/>
    <x v="1"/>
    <s v="Med. 26-60 lbs (12-27 kg)"/>
    <m/>
    <s v="Yes"/>
    <s v="Yes"/>
    <s v="Yes"/>
    <s v="No"/>
    <s v="Unknown"/>
    <s v="No"/>
    <s v="Yes"/>
    <s v="Yes"/>
    <s v="Unknown"/>
    <s v="Meet Kimmie ‚Äì Our Longest-Running Ray of Sunshine üíõ  Kimmie has been waiting patiently‚Äîone of our longest shelter residents‚Äîbut her spirit is just as bright and joyful as ever. This adventure-loving girl is ready to find the forever home she truly deserves.    Kimmie is a dog‚Äôs best friend‚Äîshe thrives in playgroups and loves going on group walks with her canine pals. She‚Äôs happiest when she‚Äôs splashing in the water, chasing toys, or exploring new places with her people. If you're into hiking, trail walking, or just spontaneous fun, Kimmie is the adventure buddy you've been looking for!    While she adores dogs and humans alike, Kimmie would prefer a home without cats‚Äîbut with her big heart and boundless enthusiasm, she‚Äôll more than fill your world with love and joy.    She‚Äôs waited long enough‚Äîcould you be the one to finally bring Kimmie home?"/>
    <m/>
    <m/>
    <m/>
    <s v="https://pet-uploads.adoptapet.com/6/6/9/1223892950.jpg"/>
    <s v="https://pet-uploads.adoptapet.com/a/f/5/1223892971.jpg"/>
    <s v="https://pet-uploads.adoptapet.com/d/7/4/1223892978.jpg"/>
    <m/>
    <m/>
  </r>
  <r>
    <n v="44475813"/>
    <s v="A0057829377"/>
    <s v="Woodstock"/>
    <s v="available"/>
    <n v="45779"/>
    <x v="0"/>
    <x v="1"/>
    <x v="7"/>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n v="45779"/>
    <x v="0"/>
    <x v="1"/>
    <x v="8"/>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s v="available"/>
    <n v="45785"/>
    <x v="0"/>
    <x v="0"/>
    <x v="0"/>
    <m/>
    <s v="Black &amp; White or Tuxedo"/>
    <s v="male"/>
    <x v="1"/>
    <m/>
    <s v="short"/>
    <s v="Unknown"/>
    <s v="Yes"/>
    <s v="Yes"/>
    <s v="Unknown"/>
    <s v="No"/>
    <s v="No"/>
    <s v="Unknown"/>
    <s v="Unknown"/>
    <s v="Unknown"/>
    <m/>
    <m/>
    <m/>
    <m/>
    <s v="https://pet-uploads.adoptapet.com/0/7/9/1225002239.jpg"/>
    <m/>
    <m/>
    <m/>
    <m/>
  </r>
  <r>
    <n v="44937909"/>
    <s v="A0057718939"/>
    <s v="Goose"/>
    <s v="available"/>
    <n v="45827"/>
    <x v="0"/>
    <x v="1"/>
    <x v="9"/>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n v="45827"/>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n v="45827"/>
    <x v="0"/>
    <x v="1"/>
    <x v="10"/>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n v="45827"/>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n v="45827"/>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s v="available"/>
    <n v="45827"/>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38871"/>
    <s v="A0058282139"/>
    <s v="Mario [Foster To Adopt]"/>
    <s v="available"/>
    <n v="45827"/>
    <x v="0"/>
    <x v="1"/>
    <x v="11"/>
    <m/>
    <s v="Black"/>
    <s v="male"/>
    <x v="1"/>
    <s v="Med. 26-60 lbs (12-27 kg)"/>
    <m/>
    <s v="Yes"/>
    <s v="No"/>
    <s v="Yes"/>
    <s v="No"/>
    <s v="Unknown"/>
    <s v="No"/>
    <s v="Yes"/>
    <s v="Yes"/>
    <s v="Unknown"/>
    <m/>
    <m/>
    <m/>
    <m/>
    <s v="https://pet-uploads.adoptapet.com/0/2/b/1234116704.jpg"/>
    <s v="https://pet-uploads.adoptapet.com/9/1/9/1234116713.jpg"/>
    <s v="https://pet-uploads.adoptapet.com/2/e/0/1234116719.jpg"/>
    <m/>
    <m/>
  </r>
  <r>
    <n v="44941336"/>
    <s v="A0058557091"/>
    <s v="Miss White [Foster Home]"/>
    <s v="available"/>
    <n v="45827"/>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n v="45827"/>
    <x v="0"/>
    <x v="1"/>
    <x v="11"/>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n v="45827"/>
    <x v="3"/>
    <x v="1"/>
    <x v="12"/>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s v="available"/>
    <n v="45827"/>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n v="45827"/>
    <x v="0"/>
    <x v="1"/>
    <x v="7"/>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n v="45833"/>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n v="45833"/>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n v="45851"/>
    <x v="0"/>
    <x v="1"/>
    <x v="7"/>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n v="45851"/>
    <x v="0"/>
    <x v="1"/>
    <x v="11"/>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n v="45851"/>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n v="45851"/>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n v="45851"/>
    <x v="0"/>
    <x v="1"/>
    <x v="11"/>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n v="45851"/>
    <x v="0"/>
    <x v="1"/>
    <x v="11"/>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n v="45851"/>
    <x v="0"/>
    <x v="1"/>
    <x v="7"/>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n v="45853"/>
    <x v="0"/>
    <x v="1"/>
    <x v="6"/>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n v="45862"/>
    <x v="0"/>
    <x v="0"/>
    <x v="13"/>
    <m/>
    <s v="Gray, Blue or Silver Tabby"/>
    <s v="male"/>
    <x v="2"/>
    <m/>
    <s v="short"/>
    <s v="Unknown"/>
    <s v="Yes"/>
    <s v="Yes"/>
    <s v="Unknown"/>
    <s v="No"/>
    <s v="No"/>
    <s v="Yes"/>
    <s v="Unknown"/>
    <s v="Yes"/>
    <m/>
    <m/>
    <m/>
    <m/>
    <s v="https://pet-uploads.adoptapet.com/3/f/9/1242433312.jpg"/>
    <m/>
    <m/>
    <m/>
    <m/>
  </r>
  <r>
    <n v="45345832"/>
    <s v="A0058815537"/>
    <s v="Brownie [Foster Home]"/>
    <s v="available"/>
    <n v="45866"/>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592"/>
    <s v="A0058435777"/>
    <s v="Jojo"/>
    <s v="available"/>
    <n v="45866"/>
    <x v="0"/>
    <x v="0"/>
    <x v="13"/>
    <m/>
    <s v="Brown Tabby"/>
    <s v="female"/>
    <x v="2"/>
    <m/>
    <s v="short"/>
    <s v="Unknown"/>
    <s v="Yes"/>
    <s v="Yes"/>
    <s v="Unknown"/>
    <s v="No"/>
    <s v="No"/>
    <s v="Yes"/>
    <s v="Unknown"/>
    <s v="Yes"/>
    <m/>
    <m/>
    <m/>
    <m/>
    <s v="https://pet-uploads.adoptapet.com/9/a/e/1243267174.jpg"/>
    <m/>
    <m/>
    <m/>
    <m/>
  </r>
  <r>
    <n v="45346652"/>
    <s v="A0058436930"/>
    <s v="Phillip"/>
    <s v="available"/>
    <n v="45866"/>
    <x v="0"/>
    <x v="0"/>
    <x v="0"/>
    <m/>
    <s v="White (Mostly)"/>
    <s v="male"/>
    <x v="2"/>
    <m/>
    <s v="short"/>
    <s v="Unknown"/>
    <s v="Yes"/>
    <s v="Yes"/>
    <s v="Unknown"/>
    <s v="No"/>
    <s v="No"/>
    <s v="Yes"/>
    <s v="Unknown"/>
    <s v="Yes"/>
    <m/>
    <m/>
    <m/>
    <m/>
    <s v="https://pet-uploads.adoptapet.com/9/f/b/1243269146.jpg"/>
    <s v="https://pet-uploads.adoptapet.com/8/5/b/1243269155.jpg"/>
    <m/>
    <m/>
    <m/>
  </r>
  <r>
    <n v="45346221"/>
    <s v="A0058760517"/>
    <s v="Tanya"/>
    <s v="available"/>
    <n v="45866"/>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756"/>
    <s v="A0058421093"/>
    <s v="Donna"/>
    <s v="available"/>
    <n v="45869"/>
    <x v="0"/>
    <x v="0"/>
    <x v="0"/>
    <m/>
    <s v="All Black"/>
    <s v="female"/>
    <x v="0"/>
    <m/>
    <s v="medium"/>
    <s v="Unknown"/>
    <s v="Yes"/>
    <s v="Yes"/>
    <s v="Unknown"/>
    <s v="No"/>
    <s v="No"/>
    <s v="Yes"/>
    <s v="Unknown"/>
    <s v="Yes"/>
    <m/>
    <m/>
    <m/>
    <m/>
    <s v="https://pet-uploads.adoptapet.com/1/b/f/1243923360.jpg"/>
    <s v="https://pet-uploads.adoptapet.com/5/9/6/1243923369.jpg"/>
    <s v="https://pet-uploads.adoptapet.com/2/e/d/1243923384.jpg"/>
    <m/>
    <m/>
  </r>
  <r>
    <n v="45376732"/>
    <s v="A0058435745"/>
    <s v="Kobe"/>
    <s v="available"/>
    <n v="45869"/>
    <x v="0"/>
    <x v="0"/>
    <x v="0"/>
    <m/>
    <s v="White (Mostly)"/>
    <s v="male"/>
    <x v="2"/>
    <m/>
    <s v="short"/>
    <s v="Unknown"/>
    <s v="Yes"/>
    <s v="Yes"/>
    <s v="Unknown"/>
    <s v="No"/>
    <s v="No"/>
    <s v="Yes"/>
    <s v="Unknown"/>
    <s v="Yes"/>
    <m/>
    <m/>
    <m/>
    <m/>
    <s v="https://pet-uploads.adoptapet.com/0/4/8/1243922805.jpg"/>
    <s v="https://pet-uploads.adoptapet.com/3/1/3/1243922814.jpg"/>
    <s v="https://pet-uploads.adoptapet.com/6/5/4/1243922823.jpg"/>
    <m/>
    <m/>
  </r>
  <r>
    <n v="45376748"/>
    <s v="A0058435738"/>
    <s v="Lady"/>
    <s v="available"/>
    <n v="45869"/>
    <x v="0"/>
    <x v="0"/>
    <x v="0"/>
    <m/>
    <s v="Spotted Tabby/Leopard Spotted"/>
    <s v="female"/>
    <x v="2"/>
    <m/>
    <s v="short"/>
    <s v="Unknown"/>
    <s v="Yes"/>
    <s v="Yes"/>
    <s v="Unknown"/>
    <s v="No"/>
    <s v="No"/>
    <s v="Yes"/>
    <s v="Unknown"/>
    <s v="Yes"/>
    <m/>
    <m/>
    <m/>
    <m/>
    <s v="https://pet-uploads.adoptapet.com/1/0/1/1243923156.jpg"/>
    <s v="https://pet-uploads.adoptapet.com/3/8/6/1243923165.jpg"/>
    <m/>
    <m/>
    <m/>
  </r>
  <r>
    <n v="45376835"/>
    <s v="A0055486470"/>
    <s v="Mafia [Barn Cat]"/>
    <s v="available"/>
    <n v="45869"/>
    <x v="0"/>
    <x v="0"/>
    <x v="0"/>
    <m/>
    <s v="Gray, Blue or Silver Tabby"/>
    <s v="male"/>
    <x v="1"/>
    <m/>
    <s v="short"/>
    <s v="Unknown"/>
    <s v="Yes"/>
    <s v="Yes"/>
    <s v="Unknown"/>
    <s v="No"/>
    <s v="No"/>
    <s v="Unknown"/>
    <s v="Unknown"/>
    <s v="Yes"/>
    <m/>
    <m/>
    <m/>
    <m/>
    <s v="https://pet-uploads.adoptapet.com/0/2/a/1243925992.jpg"/>
    <m/>
    <m/>
    <m/>
    <m/>
  </r>
  <r>
    <n v="45376820"/>
    <s v="A0058224570"/>
    <s v="Midge [Barn Cat]"/>
    <s v="available"/>
    <n v="45869"/>
    <x v="0"/>
    <x v="0"/>
    <x v="14"/>
    <m/>
    <s v="All Black"/>
    <s v="male"/>
    <x v="0"/>
    <m/>
    <s v="medium"/>
    <s v="Unknown"/>
    <s v="Yes"/>
    <s v="Yes"/>
    <s v="Unknown"/>
    <s v="No"/>
    <s v="No"/>
    <s v="Unknown"/>
    <s v="Unknown"/>
    <s v="Yes"/>
    <m/>
    <m/>
    <m/>
    <m/>
    <s v="https://pet-uploads.adoptapet.com/d/5/3/1243925156.jpg"/>
    <m/>
    <m/>
    <m/>
    <m/>
  </r>
  <r>
    <n v="45472627"/>
    <s v="A0058760498"/>
    <s v="Gracie Mae [Foster Home]"/>
    <s v="available"/>
    <n v="45877"/>
    <x v="0"/>
    <x v="1"/>
    <x v="11"/>
    <s v="Weimaraner"/>
    <s v="Gray/Blue/Silver/Salt &amp; Pepper"/>
    <s v="female"/>
    <x v="1"/>
    <s v="Large 61-100 lbs (28-45 kg)"/>
    <m/>
    <s v="Yes"/>
    <s v="Yes"/>
    <s v="Yes"/>
    <s v="No"/>
    <s v="Unknown"/>
    <s v="No"/>
    <s v="Yes"/>
    <s v="Yes"/>
    <s v="Unknown"/>
    <s v="Meet Gracie Mae ‚Äì A Sweet Survivor with a Heart of Gold üíñ  Gracie Mae‚Äôs journey hasn‚Äôt been easy‚Äîshe came from a tough hoarding situation with four other dogs, living in very challenging conditions. But despite it all, Gracie Mae is sweet as pie and full of love to give.    She‚Äôs a bit timid at first, but once she warms up to you, she becomes a devoted and affectionate friend. Gracie Mae is great on leash, enjoys the company of other dogs, and would thrive in a calm, quiet family home where she can feel safe and cherished.    If you‚Äôre looking for a gentle soul ready to blossom with the right love and patience, Gracie Mae is waiting to fill your life with sweetness and loyalty."/>
    <m/>
    <m/>
    <m/>
    <s v="https://pet-uploads.adoptapet.com/2/d/2/1246032067.jpg"/>
    <s v="https://pet-uploads.adoptapet.com/4/d/9/1246032118.jpg"/>
    <s v="https://pet-uploads.adoptapet.com/e/f/a/1246032151.jpg"/>
    <s v="https://pet-uploads.adoptapet.com/5/9/8/1246032174.jpg"/>
    <m/>
  </r>
  <r>
    <n v="45472786"/>
    <s v="A0058873126"/>
    <s v="Gretchen"/>
    <s v="available"/>
    <n v="45877"/>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n v="45877"/>
    <x v="0"/>
    <x v="1"/>
    <x v="15"/>
    <s v="Foxhound"/>
    <s v="Tricolor (Tan/Brown &amp; Black &amp; White)"/>
    <s v="male"/>
    <x v="1"/>
    <s v="Large 61-100 lbs (28-45 kg)"/>
    <m/>
    <s v="Yes"/>
    <s v="Yes"/>
    <s v="Yes"/>
    <s v="No"/>
    <s v="Unknown"/>
    <s v="No"/>
    <s v="Yes"/>
    <s v="Yes"/>
    <s v="Unknown"/>
    <m/>
    <m/>
    <m/>
    <m/>
    <s v="https://pet-uploads.adoptapet.com/e/2/c/1246034809.jpg"/>
    <s v="https://pet-uploads.adoptapet.com/0/5/7/1246034818.jpg"/>
    <s v="https://pet-uploads.adoptapet.com/4/3/c/1246034824.jpg"/>
    <m/>
    <m/>
  </r>
  <r>
    <n v="45472546"/>
    <s v="A0058760472"/>
    <s v="Kirby"/>
    <s v="available"/>
    <n v="45877"/>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n v="45877"/>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755"/>
    <s v="A0058861989"/>
    <s v="Quincy [Foster To Adopt]"/>
    <s v="available"/>
    <n v="45877"/>
    <x v="0"/>
    <x v="1"/>
    <x v="4"/>
    <s v="Hound (Unknown Type)"/>
    <s v="Black - with Tan, Yellow or Fawn"/>
    <s v="male"/>
    <x v="1"/>
    <s v="Large 61-100 lbs (28-45 kg)"/>
    <m/>
    <s v="Yes"/>
    <s v="Yes"/>
    <s v="Yes"/>
    <s v="No"/>
    <s v="Unknown"/>
    <s v="No"/>
    <s v="Yes"/>
    <s v="Yes"/>
    <s v="Unknown"/>
    <m/>
    <m/>
    <m/>
    <m/>
    <s v="https://pet-uploads.adoptapet.com/3/b/4/1246034575.jpg"/>
    <s v="https://pet-uploads.adoptapet.com/e/5/a/1246034590.jpg"/>
    <s v="https://pet-uploads.adoptapet.com/d/2/a/1246034604.jpg"/>
    <s v="https://pet-uploads.adoptapet.com/0/7/e/1246034620.jpg"/>
    <m/>
  </r>
  <r>
    <n v="45472996"/>
    <s v="A0051746637"/>
    <s v="Ralph"/>
    <s v="available"/>
    <n v="45877"/>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n v="45877"/>
    <x v="0"/>
    <x v="1"/>
    <x v="11"/>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n v="45877"/>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n v="45881"/>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n v="45890"/>
    <x v="0"/>
    <x v="1"/>
    <x v="7"/>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n v="45890"/>
    <x v="0"/>
    <x v="1"/>
    <x v="7"/>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s v="available"/>
    <n v="45890"/>
    <x v="0"/>
    <x v="1"/>
    <x v="7"/>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n v="45891"/>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m/>
    <m/>
    <m/>
    <m/>
  </r>
  <r>
    <n v="45619099"/>
    <s v="A0058640805"/>
    <s v="Trout"/>
    <s v="available"/>
    <n v="45891"/>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m/>
    <m/>
    <m/>
    <m/>
  </r>
  <r>
    <n v="45762303"/>
    <s v="A0059205340"/>
    <s v="Amari [Foster Home]"/>
    <s v="available"/>
    <n v="45905"/>
    <x v="0"/>
    <x v="0"/>
    <x v="13"/>
    <m/>
    <s v="Spotted Tabby/Leopard Spotted"/>
    <s v="female"/>
    <x v="2"/>
    <m/>
    <s v="short"/>
    <s v="Unknown"/>
    <s v="No"/>
    <s v="Yes"/>
    <s v="Unknown"/>
    <s v="No"/>
    <s v="No"/>
    <s v="Yes"/>
    <s v="Yes"/>
    <s v="Yes"/>
    <m/>
    <m/>
    <m/>
    <m/>
    <s v="https://pet-uploads.adoptapet.com/8/8/c/1252348586.jpg"/>
    <s v="https://pet-uploads.adoptapet.com/9/2/2/1252348595.jpg"/>
    <s v="https://pet-uploads.adoptapet.com/1/3/9/1252348601.jpg"/>
    <m/>
    <m/>
  </r>
  <r>
    <n v="45763878"/>
    <s v="A0054707397"/>
    <s v="Artemis"/>
    <s v="available"/>
    <n v="45905"/>
    <x v="0"/>
    <x v="1"/>
    <x v="7"/>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n v="45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n v="45905"/>
    <x v="0"/>
    <x v="1"/>
    <x v="6"/>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n v="45905"/>
    <x v="0"/>
    <x v="1"/>
    <x v="7"/>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n v="45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n v="45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3858"/>
    <s v="A0059117646"/>
    <s v="Vixey [Foster To Adopt]"/>
    <s v="available"/>
    <n v="45905"/>
    <x v="0"/>
    <x v="1"/>
    <x v="11"/>
    <s v="Australian Shepherd"/>
    <s v="Red/Golden/Orange/Chestnut"/>
    <s v="female"/>
    <x v="0"/>
    <s v="Med. 26-60 lbs (12-27 kg)"/>
    <m/>
    <s v="Yes"/>
    <s v="Yes"/>
    <s v="Yes"/>
    <s v="No"/>
    <s v="Unknown"/>
    <s v="No"/>
    <s v="Yes"/>
    <s v="Yes"/>
    <s v="Unknown"/>
    <m/>
    <m/>
    <m/>
    <m/>
    <s v="https://pet-uploads.adoptapet.com/c/f/8/1252382027.jpg"/>
    <s v="https://pet-uploads.adoptapet.com/d/a/b/1252382061.jpg"/>
    <s v="https://pet-uploads.adoptapet.com/1/4/c/1252382069.jpg"/>
    <m/>
    <m/>
  </r>
  <r>
    <n v="45764084"/>
    <s v="A0058640826"/>
    <s v="Ariel"/>
    <s v="available"/>
    <n v="45906"/>
    <x v="0"/>
    <x v="0"/>
    <x v="0"/>
    <m/>
    <s v="Gray, Blue or Silver Tabby"/>
    <s v="female"/>
    <x v="2"/>
    <m/>
    <s v="short"/>
    <s v="Unknown"/>
    <s v="Yes"/>
    <s v="Yes"/>
    <s v="Unknown"/>
    <s v="No"/>
    <s v="No"/>
    <s v="Yes"/>
    <s v="Yes"/>
    <s v="Yes"/>
    <m/>
    <m/>
    <m/>
    <m/>
    <s v="https://pet-uploads.adoptapet.com/2/e/8/1252389941.jpg"/>
    <m/>
    <m/>
    <m/>
    <m/>
  </r>
  <r>
    <n v="45764087"/>
    <s v="A0058640880"/>
    <s v="Engel"/>
    <s v="available"/>
    <n v="45906"/>
    <x v="0"/>
    <x v="0"/>
    <x v="0"/>
    <m/>
    <s v="Spotted Tabby/Leopard Spotted"/>
    <s v="male"/>
    <x v="2"/>
    <m/>
    <s v="short"/>
    <s v="Unknown"/>
    <s v="Yes"/>
    <s v="Yes"/>
    <s v="Unknown"/>
    <s v="No"/>
    <s v="No"/>
    <s v="Yes"/>
    <s v="Yes"/>
    <s v="Yes"/>
    <m/>
    <m/>
    <m/>
    <m/>
    <s v="https://pet-uploads.adoptapet.com/f/5/c/1252390013.jpg"/>
    <m/>
    <m/>
    <m/>
    <m/>
  </r>
  <r>
    <n v="45767897"/>
    <s v="A0058620547"/>
    <s v="Judd [Foster Home]"/>
    <s v="available"/>
    <n v="45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s v="available"/>
    <n v="45906"/>
    <x v="0"/>
    <x v="1"/>
    <x v="11"/>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n v="45906"/>
    <x v="0"/>
    <x v="1"/>
    <x v="7"/>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n v="45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64097"/>
    <s v="A0058402927"/>
    <s v="Toby"/>
    <s v="available"/>
    <n v="45906"/>
    <x v="0"/>
    <x v="0"/>
    <x v="0"/>
    <m/>
    <s v="Gray, Blue or Silver Tabby"/>
    <s v="male"/>
    <x v="1"/>
    <m/>
    <s v="short"/>
    <s v="Unknown"/>
    <s v="Yes"/>
    <s v="Yes"/>
    <s v="Unknown"/>
    <s v="No"/>
    <s v="No"/>
    <s v="Yes"/>
    <s v="Unknown"/>
    <s v="Unknown"/>
    <m/>
    <m/>
    <m/>
    <m/>
    <s v="https://pet-uploads.adoptapet.com/8/c/e/1252390169.jpg"/>
    <s v="https://pet-uploads.adoptapet.com/5/a/7/1252390178.jpg"/>
    <m/>
    <m/>
    <m/>
  </r>
  <r>
    <n v="45793976"/>
    <s v="A0059040345"/>
    <s v="Deebo"/>
    <s v="available"/>
    <n v="45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794015"/>
    <s v="A0059232843"/>
    <s v="Hash"/>
    <s v="available"/>
    <n v="45909"/>
    <x v="0"/>
    <x v="1"/>
    <x v="15"/>
    <s v="Foxhound"/>
    <s v="Tricolor (Tan/Brown &amp; Black &amp; White)"/>
    <s v="male"/>
    <x v="1"/>
    <s v="Med. 26-60 lbs (12-27 kg)"/>
    <m/>
    <s v="Yes"/>
    <s v="Yes"/>
    <s v="Yes"/>
    <s v="No"/>
    <s v="Unknown"/>
    <s v="No"/>
    <s v="Yes"/>
    <s v="Yes"/>
    <s v="Unknown"/>
    <m/>
    <m/>
    <m/>
    <m/>
    <s v="https://pet-uploads.adoptapet.com/e/d/8/1253089907.jpg"/>
    <s v="https://pet-uploads.adoptapet.com/7/0/8/1253089930.jpg"/>
    <s v="https://pet-uploads.adoptapet.com/e/f/b/1253089943.jpg"/>
    <m/>
    <m/>
  </r>
  <r>
    <n v="45970157"/>
    <s v="A0059309535"/>
    <s v="Baby Doll"/>
    <s v="available"/>
    <n v="45927"/>
    <x v="0"/>
    <x v="1"/>
    <x v="1"/>
    <s v="Labrador Retriever"/>
    <s v="Red/Golden/Orange/Chestnut"/>
    <s v="female"/>
    <x v="1"/>
    <s v="Med. 26-60 lbs (12-27 kg)"/>
    <m/>
    <s v="Yes"/>
    <s v="No"/>
    <s v="Yes"/>
    <s v="No"/>
    <s v="Unknown"/>
    <s v="No"/>
    <s v="Yes"/>
    <s v="Yes"/>
    <s v="Unknown"/>
    <m/>
    <m/>
    <m/>
    <m/>
    <s v="https://pet-uploads.adoptapet.com/e/d/7/1257113944.jpg"/>
    <s v="https://pet-uploads.adoptapet.com/0/f/9/1257113963.jpg"/>
    <s v="https://pet-uploads.adoptapet.com/3/2/7/1257113972.jpg"/>
    <s v="https://pet-uploads.adoptapet.com/2/b/3/1257113978.jpg"/>
    <m/>
  </r>
  <r>
    <n v="45968241"/>
    <s v="A0059233187"/>
    <s v="Captain Crunch [Foster Home]"/>
    <s v="available"/>
    <n v="45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n v="45927"/>
    <x v="0"/>
    <x v="1"/>
    <x v="21"/>
    <s v="American Staffordshire Terrier"/>
    <s v="Tan/Yellow/Fawn - with Black"/>
    <s v="male"/>
    <x v="0"/>
    <s v="Med. 26-60 lbs (12-27 kg)"/>
    <m/>
    <s v="Yes"/>
    <s v="No"/>
    <s v="Yes"/>
    <s v="No"/>
    <s v="Unknown"/>
    <s v="No"/>
    <s v="Yes"/>
    <s v="Yes"/>
    <s v="Unknown"/>
    <m/>
    <m/>
    <m/>
    <m/>
    <s v="https://pet-uploads.adoptapet.com/0/0/d/1257120938.jpg"/>
    <s v="https://pet-uploads.adoptapet.com/2/9/8/1257120947.jpg"/>
    <s v="https://pet-uploads.adoptapet.com/c/0/7/1257120953.jpg"/>
    <s v="https://pet-uploads.adoptapet.com/6/6/4/1257120959.jpg"/>
    <m/>
  </r>
  <r>
    <n v="45970461"/>
    <s v="A0059240397"/>
    <s v="Chong"/>
    <s v="available"/>
    <n v="45927"/>
    <x v="0"/>
    <x v="1"/>
    <x v="2"/>
    <s v="American Staffordshire Terrier"/>
    <s v="Tan/Yellow/Fawn - with Black"/>
    <s v="male"/>
    <x v="1"/>
    <s v="Med. 26-60 lbs (12-27 kg)"/>
    <m/>
    <s v="Yes"/>
    <s v="No"/>
    <s v="Yes"/>
    <s v="No"/>
    <s v="Unknown"/>
    <s v="No"/>
    <s v="Yes"/>
    <s v="Yes"/>
    <s v="Unknown"/>
    <m/>
    <m/>
    <m/>
    <m/>
    <s v="https://pet-uploads.adoptapet.com/4/5/3/1257121353.jpg"/>
    <s v="https://pet-uploads.adoptapet.com/5/1/a/1257121362.jpg"/>
    <s v="https://pet-uploads.adoptapet.com/e/d/3/1257121380.jpg"/>
    <s v="https://pet-uploads.adoptapet.com/f/2/8/1257121395.jpg"/>
    <m/>
  </r>
  <r>
    <n v="45968065"/>
    <s v="A0059193976"/>
    <s v="Claudia"/>
    <s v="available"/>
    <n v="45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n v="45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n v="45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544"/>
    <s v="A0059290499"/>
    <s v="Kombucha"/>
    <s v="available"/>
    <n v="45927"/>
    <x v="0"/>
    <x v="1"/>
    <x v="1"/>
    <s v="American Staffordshire Terrier"/>
    <s v="Brown/Chocolate"/>
    <s v="female"/>
    <x v="0"/>
    <s v="Small 25 lbs (11 kg) or less"/>
    <m/>
    <s v="Yes"/>
    <s v="No"/>
    <s v="Yes"/>
    <s v="No"/>
    <s v="Unknown"/>
    <s v="No"/>
    <s v="Yes"/>
    <s v="Yes"/>
    <s v="Yes"/>
    <m/>
    <m/>
    <m/>
    <m/>
    <s v="https://pet-uploads.adoptapet.com/c/0/6/1257104813.jpg"/>
    <s v="https://pet-uploads.adoptapet.com/5/2/4/1257104822.jpg"/>
    <s v="https://pet-uploads.adoptapet.com/b/8/3/1257104828.jpg"/>
    <s v="https://pet-uploads.adoptapet.com/6/7/3/1257104834.jpg"/>
    <m/>
  </r>
  <r>
    <n v="45969286"/>
    <s v="A0058872904"/>
    <s v="Luca [Foster Home]"/>
    <s v="available"/>
    <n v="45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n v="45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n v="45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s v="available"/>
    <n v="45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n v="45927"/>
    <x v="0"/>
    <x v="1"/>
    <x v="4"/>
    <s v="Rottweiler"/>
    <s v="Black - with Tan, Yellow or Fawn"/>
    <s v="male"/>
    <x v="1"/>
    <s v="Large 61-100 lbs (28-45 kg)"/>
    <m/>
    <s v="Yes"/>
    <s v="No"/>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s v="available"/>
    <n v="45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n v="45927"/>
    <x v="0"/>
    <x v="1"/>
    <x v="15"/>
    <s v="Black and Tan Coonhound"/>
    <s v="Black - with Tan, Yellow or Fawn"/>
    <s v="male"/>
    <x v="1"/>
    <s v="Med. 26-60 lbs (12-27 kg)"/>
    <m/>
    <s v="Yes"/>
    <s v="No"/>
    <s v="Yes"/>
    <s v="No"/>
    <s v="Unknown"/>
    <s v="No"/>
    <s v="Yes"/>
    <s v="Yes"/>
    <s v="Unknown"/>
    <m/>
    <m/>
    <m/>
    <m/>
    <s v="https://pet-uploads.adoptapet.com/2/e/f/1257114724.jpg"/>
    <s v="https://pet-uploads.adoptapet.com/0/0/6/1257114733.jpg"/>
    <s v="https://pet-uploads.adoptapet.com/3/9/5/1257114739.jpg"/>
    <s v="https://pet-uploads.adoptapet.com/8/5/8/1257114745.jpg"/>
    <m/>
  </r>
  <r>
    <n v="45969556"/>
    <s v="A0059290520"/>
    <s v="Sauerkraut"/>
    <s v="available"/>
    <n v="45927"/>
    <x v="0"/>
    <x v="1"/>
    <x v="1"/>
    <s v="American Staffordshire Terrier"/>
    <s v="Brindle - with White"/>
    <s v="male"/>
    <x v="0"/>
    <s v="Small 25 lbs (11 kg) or less"/>
    <m/>
    <s v="Yes"/>
    <s v="No"/>
    <s v="Yes"/>
    <s v="No"/>
    <s v="Unknown"/>
    <s v="No"/>
    <s v="Yes"/>
    <s v="Yes"/>
    <s v="Yes"/>
    <m/>
    <m/>
    <m/>
    <m/>
    <s v="https://pet-uploads.adoptapet.com/4/6/8/1257105124.jpg"/>
    <s v="https://pet-uploads.adoptapet.com/1/5/0/1257105150.jpg"/>
    <s v="https://pet-uploads.adoptapet.com/3/e/a/1257105184.jpg"/>
    <s v="https://pet-uploads.adoptapet.com/5/0/2/1257105198.jpg"/>
    <m/>
  </r>
  <r>
    <n v="45969530"/>
    <s v="A0059258024"/>
    <s v="Shells [Foster Home]"/>
    <s v="available"/>
    <n v="45927"/>
    <x v="0"/>
    <x v="1"/>
    <x v="7"/>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70222"/>
    <s v="A0059350455"/>
    <s v="Star"/>
    <s v="available"/>
    <n v="45927"/>
    <x v="0"/>
    <x v="1"/>
    <x v="23"/>
    <s v="Hound (Unknown Type)"/>
    <s v="White - with Gray or Silver"/>
    <s v="female"/>
    <x v="1"/>
    <s v="Med. 26-60 lbs (12-27 kg)"/>
    <m/>
    <s v="Yes"/>
    <s v="No"/>
    <s v="Yes"/>
    <s v="No"/>
    <s v="Unknown"/>
    <s v="No"/>
    <s v="Yes"/>
    <s v="Yes"/>
    <s v="Unknown"/>
    <m/>
    <m/>
    <m/>
    <m/>
    <s v="https://pet-uploads.adoptapet.com/0/4/0/1257115207.jpg"/>
    <s v="https://pet-uploads.adoptapet.com/a/f/a/1257115216.jpg"/>
    <s v="https://pet-uploads.adoptapet.com/4/8/3/1257115222.jpg"/>
    <s v="https://pet-uploads.adoptapet.com/d/1/9/1257115228.jpg"/>
    <m/>
  </r>
  <r>
    <n v="45968103"/>
    <s v="A0059200388"/>
    <s v="Tramp"/>
    <s v="available"/>
    <n v="45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n v="45927"/>
    <x v="0"/>
    <x v="1"/>
    <x v="24"/>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m/>
    <m/>
    <m/>
    <m/>
    <x v="0"/>
    <s v="Record Match"/>
    <n v="45763878"/>
    <s v="A0054707397"/>
    <s v="Artemis"/>
    <s v="Artemis"/>
    <s v="Artemis"/>
    <s v="American Staffordshire Terrier"/>
    <s v="American Bulldog"/>
    <s v="White - with Gray or Silver"/>
    <s v="female"/>
    <s v="adult"/>
    <s v="Large 61-100 lbs (28-45 kg)"/>
    <s v="Yes"/>
    <s v="Yes"/>
    <s v="Yes"/>
    <s v="Yes"/>
    <s v="No"/>
    <s v="Yes"/>
    <s v="Yes"/>
    <s v="Yes"/>
    <x v="0"/>
    <x v="0"/>
    <s v="Blue"/>
    <x v="0"/>
    <s v="Owner/Guardian Surrender/Euthanasia Request"/>
    <d v="1899-12-30T00:00:00"/>
    <d v="2025-08-18T15:06:00"/>
    <x v="0"/>
    <n v="0"/>
    <s v="67.00 pound"/>
    <n v="3"/>
  </r>
  <r>
    <x v="0"/>
    <m/>
    <m/>
    <m/>
    <m/>
    <x v="0"/>
    <s v="Record Match"/>
    <n v="45606391"/>
    <s v="A0059040305"/>
    <s v="Auggie"/>
    <s v="Auggie"/>
    <s v="Auggie"/>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5.00 pound"/>
    <n v="3"/>
  </r>
  <r>
    <x v="0"/>
    <m/>
    <m/>
    <m/>
    <m/>
    <x v="0"/>
    <s v="Record Match"/>
    <n v="45190855"/>
    <s v="A0058719090"/>
    <s v="Ava Grace"/>
    <s v="Ava Grace"/>
    <s v="Ava Grace"/>
    <s v="American Staffordshire Terrier"/>
    <s v="Cane Corso"/>
    <s v="Brindle - with White"/>
    <s v="female"/>
    <s v="adult"/>
    <s v="Large 61-100 lbs (28-45 kg)"/>
    <s v="Yes"/>
    <s v="Yes"/>
    <s v="Yes"/>
    <s v="No"/>
    <s v="No"/>
    <s v="Yes"/>
    <s v="Yes"/>
    <s v="Unknown"/>
    <x v="1"/>
    <x v="0"/>
    <s v="Brown"/>
    <x v="2"/>
    <s v="Stray/Police Pickup / Drop Off"/>
    <d v="2025-06-21T13:18:00"/>
    <d v="2025-06-16T13:18:00"/>
    <x v="2"/>
    <n v="0"/>
    <s v="81.00 pound"/>
    <n v="3"/>
  </r>
  <r>
    <x v="0"/>
    <m/>
    <m/>
    <m/>
    <m/>
    <x v="0"/>
    <s v="Record Match"/>
    <n v="45970157"/>
    <s v="A0059309535"/>
    <s v="Baby Doll"/>
    <s v="Baby Doll"/>
    <s v="Baby Doll"/>
    <s v="American Pit Bull Terrier"/>
    <s v="Labrador Retriever"/>
    <s v="Red/Golden/Orange/Chestnut"/>
    <s v="female"/>
    <s v="adult"/>
    <s v="Med. 26-60 lbs (12-27 kg)"/>
    <s v="Yes"/>
    <s v="No"/>
    <s v="Yes"/>
    <s v="No"/>
    <s v="No"/>
    <s v="Yes"/>
    <s v="Yes"/>
    <s v="Unknown"/>
    <x v="1"/>
    <x v="1"/>
    <s v="Brown"/>
    <x v="3"/>
    <s v="Stray/ACO Pickup / Drop Off"/>
    <d v="2025-09-11T11:40:00"/>
    <d v="2025-09-06T11:40:00"/>
    <x v="3"/>
    <n v="0"/>
    <s v="33.00 pound"/>
    <n v="2"/>
  </r>
  <r>
    <x v="0"/>
    <m/>
    <m/>
    <m/>
    <m/>
    <x v="0"/>
    <s v="Record Match"/>
    <n v="45345832"/>
    <s v="A0058815537"/>
    <s v="Brownie [Foster Home]"/>
    <s v="Brownie (K. Maurer)"/>
    <s v="Brownie (K. Maurer)"/>
    <s v="American Pit Bull Terrier"/>
    <s v="Labrador Retriever"/>
    <s v="Brown/Chocolate - with White"/>
    <s v="female"/>
    <s v="young"/>
    <s v="Med. 26-60 lbs (12-27 kg)"/>
    <s v="Yes"/>
    <s v="Yes"/>
    <s v="Yes"/>
    <s v="No"/>
    <s v="No"/>
    <s v="Yes"/>
    <s v="Yes"/>
    <s v="Unknown"/>
    <x v="0"/>
    <x v="0"/>
    <s v="Brown"/>
    <x v="4"/>
    <s v="Stray/ACO Pickup / Drop Off"/>
    <d v="2025-07-05T14:46:00"/>
    <d v="2025-06-30T14:46:00"/>
    <x v="4"/>
    <n v="0"/>
    <s v="23.00 pound"/>
    <n v="3"/>
  </r>
  <r>
    <x v="0"/>
    <m/>
    <m/>
    <m/>
    <m/>
    <x v="0"/>
    <s v="Record Match"/>
    <n v="41667618"/>
    <s v="A0055524062"/>
    <s v="Cameron [Foster Home]"/>
    <s v="Cameron (E. Wilson)"/>
    <s v="Cameron (E. Wilson)"/>
    <s v="American Pit Bull Terrier"/>
    <n v="0"/>
    <s v="Tan/Yellow/Fawn"/>
    <s v="male"/>
    <s v="adult"/>
    <s v="Med. 26-60 lbs (12-27 kg)"/>
    <s v="Yes"/>
    <s v="Yes"/>
    <s v="Yes"/>
    <s v="No"/>
    <s v="No"/>
    <s v="Yes"/>
    <s v="Yes"/>
    <s v="Unknown"/>
    <x v="0"/>
    <x v="0"/>
    <s v="Rust"/>
    <x v="4"/>
    <s v="Stray/ACO Pickup / Drop Off"/>
    <d v="2024-03-18T08:00:00"/>
    <d v="2024-03-13T08:00:00"/>
    <x v="5"/>
    <n v="0"/>
    <s v="43.00 pound"/>
    <n v="3"/>
  </r>
  <r>
    <x v="0"/>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1"/>
    <x v="0"/>
    <s v="Golden"/>
    <x v="4"/>
    <s v="Stray/Public Drop Off"/>
    <d v="2025-08-30T11:46:00"/>
    <d v="2025-08-25T11:46:00"/>
    <x v="6"/>
    <n v="0"/>
    <s v="45.00 pound"/>
    <n v="3"/>
  </r>
  <r>
    <x v="0"/>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1"/>
    <x v="0"/>
    <s v="Brown"/>
    <x v="4"/>
    <s v="Stray/ACO Pickup / Drop Off"/>
    <d v="2024-09-04T10:03:00"/>
    <d v="2024-08-30T10:03:00"/>
    <x v="7"/>
    <n v="0"/>
    <s v="52.00 pound"/>
    <n v="3"/>
  </r>
  <r>
    <x v="0"/>
    <m/>
    <m/>
    <m/>
    <m/>
    <x v="0"/>
    <s v="Record Match"/>
    <n v="45968065"/>
    <s v="A0059193976"/>
    <s v="Claudia"/>
    <s v="Claudia"/>
    <s v="Claudia"/>
    <s v="American Pit Bull Terrier"/>
    <s v="Labrador Retriever"/>
    <s v="White - with Tan, Yellow or Fawn"/>
    <s v="female"/>
    <s v="young"/>
    <s v="Med. 26-60 lbs (12-27 kg)"/>
    <s v="Yes"/>
    <s v="No"/>
    <s v="Yes"/>
    <s v="No"/>
    <s v="No"/>
    <s v="Yes"/>
    <s v="Yes"/>
    <s v="Unknown"/>
    <x v="1"/>
    <x v="1"/>
    <s v="Brown"/>
    <x v="1"/>
    <s v="Stray/ACO Pickup / Drop Off"/>
    <d v="2025-08-24T08:58:00"/>
    <d v="2025-08-19T08:58:00"/>
    <x v="8"/>
    <n v="0"/>
    <s v="45.00 pound"/>
    <n v="3"/>
  </r>
  <r>
    <x v="0"/>
    <m/>
    <m/>
    <m/>
    <m/>
    <x v="1"/>
    <s v="Record Match"/>
    <n v="45190845"/>
    <s v="A0058705427"/>
    <s v="Cole [Foster Home]"/>
    <s v="Cole (K. Vogel)"/>
    <s v="Cole (K. Vogel)"/>
    <s v="Labrador Retriever"/>
    <s v="Hound (Unknown Type)"/>
    <s v="Black"/>
    <s v="male"/>
    <s v="young"/>
    <s v="Med. 26-60 lbs (12-27 kg)"/>
    <s v="Yes"/>
    <s v="Yes"/>
    <s v="Yes"/>
    <s v="No"/>
    <s v="No"/>
    <s v="Yes"/>
    <s v="Yes"/>
    <s v="Yes"/>
    <x v="1"/>
    <x v="0"/>
    <s v="Black"/>
    <x v="4"/>
    <s v="Stray/Public Drop Off"/>
    <d v="2025-06-18T14:07:00"/>
    <d v="2025-06-13T14:07:00"/>
    <x v="9"/>
    <n v="0"/>
    <s v="39.10 pound"/>
    <n v="3"/>
  </r>
  <r>
    <x v="0"/>
    <m/>
    <m/>
    <m/>
    <m/>
    <x v="1"/>
    <s v="Record Match"/>
    <n v="45763896"/>
    <s v="A0059021778"/>
    <s v="Craig"/>
    <s v="Craig"/>
    <s v="Craig"/>
    <s v="Boxer"/>
    <s v="American Bulldog"/>
    <s v="Black"/>
    <s v="male"/>
    <s v="adult"/>
    <s v="Med. 26-60 lbs (12-27 kg)"/>
    <s v="Yes"/>
    <s v="Yes"/>
    <s v="Yes"/>
    <s v="No"/>
    <s v="No"/>
    <s v="Yes"/>
    <s v="Yes"/>
    <s v="Unknown"/>
    <x v="1"/>
    <x v="0"/>
    <s v="Black"/>
    <x v="2"/>
    <s v="Stray/ACO Pickup / Drop Off"/>
    <d v="2025-08-05T16:29:00"/>
    <d v="2025-07-31T16:29:00"/>
    <x v="10"/>
    <n v="0"/>
    <s v="48.20 pound"/>
    <n v="3"/>
  </r>
  <r>
    <x v="0"/>
    <m/>
    <m/>
    <m/>
    <m/>
    <x v="0"/>
    <s v="Record Match"/>
    <n v="45793976"/>
    <s v="A0059040345"/>
    <s v="Deebo"/>
    <s v="Deebo"/>
    <s v="Deebo"/>
    <s v="American Pit Bull Terrier"/>
    <s v="Plott Hound"/>
    <s v="Brindle"/>
    <s v="male"/>
    <s v="young"/>
    <s v="Med. 26-60 lbs (12-27 kg)"/>
    <s v="Yes"/>
    <s v="Yes"/>
    <s v="Yes"/>
    <s v="No"/>
    <s v="No"/>
    <s v="Yes"/>
    <s v="Yes"/>
    <s v="Unknown"/>
    <x v="1"/>
    <x v="0"/>
    <s v="Brindle"/>
    <x v="2"/>
    <s v="Stray/ACO Pickup / Drop Off"/>
    <d v="2025-08-09T12:27:00"/>
    <d v="2025-08-04T12:27:00"/>
    <x v="1"/>
    <n v="0"/>
    <s v="44.20 pound"/>
    <n v="3"/>
  </r>
  <r>
    <x v="0"/>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4.60 pound"/>
    <n v="3"/>
  </r>
  <r>
    <x v="0"/>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1"/>
    <x v="0"/>
    <s v="Brown"/>
    <x v="4"/>
    <s v="Stray/ACO Pickup / Drop Off"/>
    <d v="2025-08-07T09:57:00"/>
    <d v="2025-08-02T09:57:00"/>
    <x v="11"/>
    <n v="0"/>
    <s v="37.00 pound"/>
    <n v="3"/>
  </r>
  <r>
    <x v="0"/>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1"/>
    <x v="0"/>
    <s v="Brown"/>
    <x v="2"/>
    <s v="Stray/ACO Pickup / Drop Off"/>
    <d v="2025-08-11T15:18:00"/>
    <d v="2025-08-06T15:18:00"/>
    <x v="12"/>
    <n v="0"/>
    <s v="56.00 pound"/>
    <n v="3"/>
  </r>
  <r>
    <x v="0"/>
    <m/>
    <m/>
    <m/>
    <m/>
    <x v="1"/>
    <s v="Record Match"/>
    <n v="45764020"/>
    <s v="A0059197919"/>
    <s v="Emmett"/>
    <s v="Emmett"/>
    <s v="Emmett"/>
    <s v="Foxhound"/>
    <s v="Treeing Walker Coonhound"/>
    <s v="Tricolor (Tan/Brown &amp; Black &amp; White)"/>
    <s v="male"/>
    <s v="adult"/>
    <s v="Med. 26-60 lbs (12-27 kg)"/>
    <s v="Yes"/>
    <s v="Yes"/>
    <s v="Yes"/>
    <s v="No"/>
    <s v="No"/>
    <s v="Yes"/>
    <s v="Yes"/>
    <s v="Unknown"/>
    <x v="1"/>
    <x v="0"/>
    <s v="Black"/>
    <x v="2"/>
    <s v="Stray/ACO Pickup / Drop Off"/>
    <d v="2025-08-24T14:09:00"/>
    <d v="2025-08-19T14:09:00"/>
    <x v="13"/>
    <n v="0"/>
    <s v="44.80 pound"/>
    <n v="3"/>
  </r>
  <r>
    <x v="0"/>
    <m/>
    <m/>
    <m/>
    <m/>
    <x v="1"/>
    <s v="Record Match"/>
    <n v="45764028"/>
    <s v="A0059218846"/>
    <s v="Feta"/>
    <s v="Feta"/>
    <s v="Feta"/>
    <s v="Bull Terrier"/>
    <s v="Carolina Dog"/>
    <s v="White - with Tan, Yellow or Fawn"/>
    <s v="male"/>
    <s v="adult"/>
    <s v="Med. 26-60 lbs (12-27 kg)"/>
    <s v="Yes"/>
    <s v="Yes"/>
    <s v="Yes"/>
    <s v="No"/>
    <s v="No"/>
    <s v="Yes"/>
    <s v="Yes"/>
    <s v="Unknown"/>
    <x v="1"/>
    <x v="0"/>
    <s v="Yellow"/>
    <x v="2"/>
    <s v="Stray/Public Drop Off"/>
    <d v="2025-08-27T11:14:00"/>
    <d v="2025-08-22T11:14:00"/>
    <x v="14"/>
    <n v="0"/>
    <s v="44.00 pound"/>
    <n v="3"/>
  </r>
  <r>
    <x v="0"/>
    <m/>
    <m/>
    <m/>
    <m/>
    <x v="1"/>
    <s v="Record Match"/>
    <n v="43045647"/>
    <s v="A0057060359"/>
    <s v="Fonzie"/>
    <s v="Fonzie"/>
    <s v="Fonzie"/>
    <s v="American Bulldog"/>
    <s v="Boxer"/>
    <s v="Brindle - with White"/>
    <s v="male"/>
    <s v="young"/>
    <s v="Med. 26-60 lbs (12-27 kg)"/>
    <s v="Yes"/>
    <s v="Yes"/>
    <s v="Yes"/>
    <s v="No"/>
    <s v="No"/>
    <s v="Yes"/>
    <s v="Yes"/>
    <s v="Unknown"/>
    <x v="0"/>
    <x v="0"/>
    <s v="Brindle"/>
    <x v="0"/>
    <s v="Stray/Public Drop Off"/>
    <d v="2024-10-16T11:30:00"/>
    <d v="2024-10-11T11:30:00"/>
    <x v="15"/>
    <s v="REturned from foster"/>
    <s v="50.00 pound"/>
    <n v="3"/>
  </r>
  <r>
    <x v="0"/>
    <m/>
    <m/>
    <m/>
    <m/>
    <x v="0"/>
    <s v="Record Match"/>
    <n v="44937909"/>
    <s v="A0057718939"/>
    <s v="Goose"/>
    <s v="Goose"/>
    <s v="Goose"/>
    <s v="Bullmastiff"/>
    <n v="0"/>
    <s v="Brindle"/>
    <s v="male"/>
    <s v="adult"/>
    <s v="Large 61-100 lbs (28-45 kg)"/>
    <s v="Yes"/>
    <s v="Yes"/>
    <s v="Yes"/>
    <s v="No"/>
    <s v="No"/>
    <s v="Yes"/>
    <s v="Yes"/>
    <s v="Unknown"/>
    <x v="1"/>
    <x v="0"/>
    <s v="Brindle"/>
    <x v="2"/>
    <s v="Return/Returned Adoption"/>
    <d v="1899-12-30T00:00:00"/>
    <d v="2025-02-20T13:00:00"/>
    <x v="16"/>
    <n v="0"/>
    <s v="69.00 pound"/>
    <n v="3"/>
  </r>
  <r>
    <x v="0"/>
    <m/>
    <m/>
    <m/>
    <m/>
    <x v="1"/>
    <s v="Record Match"/>
    <n v="45472627"/>
    <s v="A0058760498"/>
    <s v="Gracie Mae [Foster Home]"/>
    <s v="Gracie Mae (E. Beam)"/>
    <s v="Gracie Mae (E. Beam)"/>
    <s v="Labrador Retriever"/>
    <s v="Weimaraner"/>
    <s v="Gray/Blue/Silver/Salt &amp; Pepper"/>
    <s v="female"/>
    <s v="adult"/>
    <s v="Large 61-100 lbs (28-45 kg)"/>
    <s v="Yes"/>
    <s v="Yes"/>
    <s v="Yes"/>
    <s v="No"/>
    <s v="No"/>
    <s v="Yes"/>
    <s v="Yes"/>
    <s v="Unknown"/>
    <x v="0"/>
    <x v="0"/>
    <s v="Grey"/>
    <x v="4"/>
    <s v="Seized/Court Order"/>
    <d v="1899-12-30T00:00:00"/>
    <d v="2025-06-22T13:13:00"/>
    <x v="17"/>
    <n v="0"/>
    <s v="64.00 pound"/>
    <n v="3"/>
  </r>
  <r>
    <x v="0"/>
    <m/>
    <m/>
    <m/>
    <m/>
    <x v="0"/>
    <s v="Record Match"/>
    <n v="44937100"/>
    <s v="A0058345913"/>
    <s v="Grasshopper [Foster Home]"/>
    <s v="Grasshopper (E. Beam)"/>
    <s v="Grasshopper (E. Beam)"/>
    <s v="American Pit Bull Terrier"/>
    <n v="0"/>
    <s v="White - with Tan, Yellow or Fawn"/>
    <s v="male"/>
    <s v="adult"/>
    <s v="Med. 26-60 lbs (12-27 kg)"/>
    <s v="Yes"/>
    <s v="Yes"/>
    <s v="Yes"/>
    <s v="Yes"/>
    <s v="No"/>
    <s v="Yes"/>
    <s v="Yes"/>
    <s v="Yes"/>
    <x v="0"/>
    <x v="0"/>
    <s v="White"/>
    <x v="4"/>
    <s v="Stray/ACO Pickup / Drop Off"/>
    <d v="2025-04-26T14:47:00"/>
    <d v="2025-04-21T14:47:00"/>
    <x v="18"/>
    <n v="0"/>
    <s v="48.00 pound"/>
    <n v="2"/>
  </r>
  <r>
    <x v="0"/>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1"/>
    <x v="0"/>
    <s v="Grey"/>
    <x v="2"/>
    <s v="Stray/Public Drop Off"/>
    <d v="2025-07-14T12:18:00"/>
    <d v="2025-07-09T12:18:00"/>
    <x v="19"/>
    <s v="Returned foster"/>
    <s v="43.00 pound"/>
    <n v="1"/>
  </r>
  <r>
    <x v="0"/>
    <m/>
    <m/>
    <m/>
    <m/>
    <x v="1"/>
    <s v="Record Match"/>
    <n v="45794015"/>
    <s v="A0059232843"/>
    <s v="Hash"/>
    <s v="Hash"/>
    <s v="Hash"/>
    <s v="Treeing Walker Coonhound"/>
    <s v="Foxhound"/>
    <s v="Tricolor (Tan/Brown &amp; Black &amp; White)"/>
    <s v="male"/>
    <s v="adult"/>
    <s v="Med. 26-60 lbs (12-27 kg)"/>
    <s v="Yes"/>
    <s v="Yes"/>
    <s v="Yes"/>
    <s v="No"/>
    <s v="No"/>
    <s v="Yes"/>
    <s v="Yes"/>
    <s v="Unknown"/>
    <x v="1"/>
    <x v="0"/>
    <s v="White"/>
    <x v="0"/>
    <s v="Stray/Public Drop Off"/>
    <d v="2025-08-30T11:15:00"/>
    <d v="2025-08-25T11:15:00"/>
    <x v="6"/>
    <n v="0"/>
    <s v="49.00 pound"/>
    <n v="2"/>
  </r>
  <r>
    <x v="0"/>
    <m/>
    <m/>
    <m/>
    <m/>
    <x v="1"/>
    <s v="Record Match"/>
    <n v="45970275"/>
    <s v="A0059350629"/>
    <s v="Homer"/>
    <s v="Homer"/>
    <s v="Homer"/>
    <s v="Black Mouth Cur"/>
    <s v="Rhodesian Ridgeback"/>
    <s v="Tan/Yellow/Fawn - with Black"/>
    <s v="male"/>
    <s v="puppy"/>
    <s v="Med. 26-60 lbs (12-27 kg)"/>
    <s v="Yes"/>
    <s v="Yes"/>
    <s v="Yes"/>
    <s v="No"/>
    <s v="No"/>
    <s v="Yes"/>
    <s v="Yes"/>
    <s v="Yes"/>
    <x v="1"/>
    <x v="0"/>
    <s v="Brown"/>
    <x v="1"/>
    <s v="Stray/ACO Pickup / Drop Off"/>
    <d v="2025-09-17T14:39:00"/>
    <d v="2025-09-12T14:39:00"/>
    <x v="20"/>
    <n v="0"/>
    <s v="49.00 pound"/>
    <n v="3"/>
  </r>
  <r>
    <x v="0"/>
    <m/>
    <m/>
    <m/>
    <m/>
    <x v="1"/>
    <s v="Record Match"/>
    <n v="44936854"/>
    <s v="A0058240635"/>
    <s v="Jacob"/>
    <s v="Jacob"/>
    <s v="Jacob"/>
    <s v="American Eskimo Dog"/>
    <s v="American Pit Bull Terrier"/>
    <s v="Tan/Yellow/Fawn - with White"/>
    <s v="male"/>
    <s v="adult"/>
    <s v="Med. 26-60 lbs (12-27 kg)"/>
    <s v="Yes"/>
    <s v="Yes"/>
    <s v="Yes"/>
    <s v="No"/>
    <s v="No"/>
    <s v="Yes"/>
    <s v="Yes"/>
    <s v="Unknown"/>
    <x v="0"/>
    <x v="0"/>
    <s v="Brown"/>
    <x v="0"/>
    <s v="Stray/ACO Pickup / Drop Off"/>
    <d v="2025-04-08T14:08:00"/>
    <d v="2025-04-03T14:08:00"/>
    <x v="21"/>
    <n v="0"/>
    <s v="56.00 pound"/>
    <n v="3"/>
  </r>
  <r>
    <x v="0"/>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Unknown"/>
    <x v="1"/>
    <x v="0"/>
    <s v="Black"/>
    <x v="4"/>
    <s v="Stray/Public Drop Off"/>
    <d v="2025-07-15T13:13:00"/>
    <d v="2025-07-10T13:13:00"/>
    <x v="22"/>
    <n v="0"/>
    <s v="75.60 pound"/>
    <n v="1"/>
  </r>
  <r>
    <x v="0"/>
    <m/>
    <m/>
    <m/>
    <m/>
    <x v="1"/>
    <s v="Record Match"/>
    <n v="45968028"/>
    <s v="A0058928950"/>
    <s v="Jovi"/>
    <s v="Jovi"/>
    <s v="Jovi"/>
    <s v="Shepherd (Unknown Type)"/>
    <n v="0"/>
    <s v="Black - with Tan, Yellow or Fawn"/>
    <s v="female"/>
    <s v="adult"/>
    <s v="Med. 26-60 lbs (12-27 kg)"/>
    <s v="Yes"/>
    <s v="No"/>
    <s v="Yes"/>
    <s v="No"/>
    <s v="No"/>
    <s v="Yes"/>
    <s v="Yes"/>
    <s v="Unknown"/>
    <x v="1"/>
    <x v="1"/>
    <s v="Black"/>
    <x v="5"/>
    <s v="Stray/ACO Pickup / Drop Off"/>
    <d v="2025-07-22T14:05:00"/>
    <d v="2025-07-17T14:05:00"/>
    <x v="23"/>
    <n v="0"/>
    <s v="60.00 pound"/>
    <n v="1"/>
  </r>
  <r>
    <x v="0"/>
    <m/>
    <m/>
    <m/>
    <m/>
    <x v="1"/>
    <s v="Record Match"/>
    <n v="45190824"/>
    <s v="A0058688400"/>
    <s v="Julian"/>
    <s v="Julian"/>
    <s v="Julian"/>
    <s v="Shepherd (Unknown Type)"/>
    <s v="Plott Hound"/>
    <s v="Brindle"/>
    <s v="male"/>
    <s v="adult"/>
    <s v="Med. 26-60 lbs (12-27 kg)"/>
    <s v="Yes"/>
    <s v="Yes"/>
    <s v="Yes"/>
    <s v="No"/>
    <s v="No"/>
    <s v="Yes"/>
    <s v="Yes"/>
    <s v="Yes"/>
    <x v="0"/>
    <x v="0"/>
    <s v="Black"/>
    <x v="0"/>
    <s v="Stray/ACO Pickup / Drop Off"/>
    <d v="2025-06-16T13:40:00"/>
    <d v="2025-06-11T13:40:00"/>
    <x v="24"/>
    <n v="0"/>
    <s v="61.00 pound"/>
    <n v="3"/>
  </r>
  <r>
    <x v="0"/>
    <m/>
    <m/>
    <m/>
    <m/>
    <x v="1"/>
    <s v="Record Match"/>
    <n v="45190904"/>
    <s v="A0058748347"/>
    <s v="Karma [Foster Home]"/>
    <s v="Karma (M Kelly)"/>
    <s v="Karma (M Kelly)"/>
    <s v="Labrador Retriever"/>
    <s v="Weimaraner"/>
    <s v="Gray/Silver/Salt &amp; Pepper - with White"/>
    <s v="female"/>
    <s v="adult"/>
    <s v="Med. 26-60 lbs (12-27 kg)"/>
    <s v="Yes"/>
    <s v="Yes"/>
    <s v="Yes"/>
    <s v="Yes"/>
    <s v="No"/>
    <s v="Yes"/>
    <s v="Yes"/>
    <s v="Yes"/>
    <x v="0"/>
    <x v="0"/>
    <s v="Grey"/>
    <x v="4"/>
    <s v="Stray/Public Drop Off"/>
    <d v="2025-06-25T10:51:00"/>
    <d v="2025-06-20T10:51:00"/>
    <x v="25"/>
    <n v="0"/>
    <s v="52.60 pound"/>
    <n v="3"/>
  </r>
  <r>
    <x v="0"/>
    <m/>
    <m/>
    <m/>
    <m/>
    <x v="1"/>
    <s v="Record Match"/>
    <n v="45190901"/>
    <s v="A0058730783"/>
    <s v="Kim"/>
    <s v="Kim"/>
    <s v="Kim"/>
    <s v="Labrador Retriever"/>
    <s v="American Pit Bull Terrier"/>
    <s v="Black"/>
    <s v="female"/>
    <s v="adult"/>
    <s v="Med. 26-60 lbs (12-27 kg)"/>
    <s v="Yes"/>
    <s v="Yes"/>
    <s v="Yes"/>
    <s v="No"/>
    <s v="No"/>
    <s v="Yes"/>
    <s v="Yes"/>
    <s v="Unknown"/>
    <x v="1"/>
    <x v="0"/>
    <s v="Black"/>
    <x v="1"/>
    <s v="Stray/Abandoned"/>
    <d v="2025-06-22T16:53:00"/>
    <d v="2025-06-17T16:53:00"/>
    <x v="26"/>
    <n v="0"/>
    <s v="48.00 pound"/>
    <n v="3"/>
  </r>
  <r>
    <x v="0"/>
    <m/>
    <m/>
    <m/>
    <m/>
    <x v="1"/>
    <s v="Record Match"/>
    <n v="44476162"/>
    <s v="A0058055574"/>
    <s v="Kimmie"/>
    <s v="Kimmie"/>
    <s v="Kimmie"/>
    <s v="Hound (Unknown Type)"/>
    <s v="Husky"/>
    <s v="Tan/Yellow/Fawn - with Black"/>
    <s v="female"/>
    <s v="adult"/>
    <s v="Med. 26-60 lbs (12-27 kg)"/>
    <s v="Yes"/>
    <s v="Yes"/>
    <s v="Yes"/>
    <s v="No"/>
    <s v="No"/>
    <s v="Yes"/>
    <s v="Yes"/>
    <s v="Unknown"/>
    <x v="0"/>
    <x v="0"/>
    <s v="Brown"/>
    <x v="0"/>
    <s v="Stray/Public Drop Off"/>
    <d v="2025-03-26T11:14:00"/>
    <d v="2025-03-21T11:14:00"/>
    <x v="27"/>
    <n v="0"/>
    <s v="42.00 pound"/>
    <n v="3"/>
  </r>
  <r>
    <x v="0"/>
    <m/>
    <m/>
    <m/>
    <m/>
    <x v="0"/>
    <s v="Record Match"/>
    <n v="44940352"/>
    <s v="A0058481134"/>
    <s v="Kira"/>
    <s v="Kira"/>
    <s v="Kira"/>
    <s v="American Pit Bull Terrier"/>
    <n v="0"/>
    <s v="Gray/Silver/Salt &amp; Pepper - with White"/>
    <s v="female"/>
    <s v="adult"/>
    <s v="Med. 26-60 lbs (12-27 kg)"/>
    <s v="Yes"/>
    <s v="Yes"/>
    <s v="Yes"/>
    <s v="No"/>
    <s v="No"/>
    <s v="Yes"/>
    <s v="Yes"/>
    <s v="Yes"/>
    <x v="0"/>
    <x v="0"/>
    <s v="Grey"/>
    <x v="0"/>
    <s v="Stray/ACO Pickup / Drop Off"/>
    <d v="2025-05-17T10:24:00"/>
    <d v="2025-05-12T10:24:00"/>
    <x v="28"/>
    <n v="0"/>
    <s v="59.00 pound"/>
    <n v="3"/>
  </r>
  <r>
    <x v="0"/>
    <m/>
    <m/>
    <m/>
    <m/>
    <x v="0"/>
    <s v="Record Match"/>
    <n v="45472546"/>
    <s v="A0058760472"/>
    <s v="Kirby"/>
    <s v="Kirby"/>
    <s v="Kirby"/>
    <s v="Rottweiler"/>
    <s v="Cane Corso"/>
    <s v="Gray/Silver/Salt &amp; Pepper - with White"/>
    <s v="male"/>
    <s v="adult"/>
    <s v="Large 61-100 lbs (28-45 kg)"/>
    <s v="Yes"/>
    <s v="Yes"/>
    <s v="Yes"/>
    <s v="No"/>
    <s v="No"/>
    <s v="Yes"/>
    <s v="Yes"/>
    <s v="Unknown"/>
    <x v="1"/>
    <x v="0"/>
    <s v="Grey"/>
    <x v="0"/>
    <s v="Seized/Cruelty"/>
    <d v="1899-12-30T00:00:00"/>
    <d v="2025-06-22T13:07:00"/>
    <x v="17"/>
    <n v="0"/>
    <s v="84.00 pound"/>
    <n v="3"/>
  </r>
  <r>
    <x v="0"/>
    <m/>
    <m/>
    <m/>
    <m/>
    <x v="0"/>
    <s v="Record Match"/>
    <n v="44938825"/>
    <s v="A0058276398"/>
    <s v="Koko"/>
    <s v="Koko"/>
    <s v="Koko"/>
    <s v="American Pit Bull Terrier"/>
    <n v="0"/>
    <s v="Gray/Blue/Silver/Salt &amp; Pepper"/>
    <s v="female"/>
    <s v="adult"/>
    <s v="Med. 26-60 lbs (12-27 kg)"/>
    <s v="Yes"/>
    <s v="Yes"/>
    <s v="Yes"/>
    <s v="No"/>
    <s v="No"/>
    <s v="Yes"/>
    <s v="Yes"/>
    <s v="Unknown"/>
    <x v="1"/>
    <x v="0"/>
    <s v="Blue"/>
    <x v="2"/>
    <s v="Stray/ACO Pickup / Drop Off"/>
    <d v="2025-04-14T14:33:00"/>
    <d v="2025-04-09T14:33:00"/>
    <x v="29"/>
    <n v="0"/>
    <s v="40.00 pound"/>
    <n v="3"/>
  </r>
  <r>
    <x v="0"/>
    <m/>
    <m/>
    <m/>
    <m/>
    <x v="0"/>
    <s v="Record Match"/>
    <n v="45969544"/>
    <s v="A0059290499"/>
    <s v="Kombucha"/>
    <s v="Kombucha"/>
    <s v="Kombucha"/>
    <s v="American Pit Bull Terrier"/>
    <s v="American Staffordshire Terrier"/>
    <s v="Brown/Chocolate"/>
    <s v="female"/>
    <s v="young"/>
    <s v="Small 25 lbs (11 kg) or less"/>
    <s v="Yes"/>
    <s v="No"/>
    <s v="Yes"/>
    <s v="No"/>
    <s v="No"/>
    <s v="Yes"/>
    <s v="Yes"/>
    <s v="Yes"/>
    <x v="1"/>
    <x v="1"/>
    <s v="Brown"/>
    <x v="1"/>
    <s v="Stray/Public Drop Off"/>
    <d v="2025-09-08T14:49:00"/>
    <d v="2025-09-03T14:49:00"/>
    <x v="30"/>
    <n v="0"/>
    <s v="17.00 pound"/>
    <n v="3"/>
  </r>
  <r>
    <x v="0"/>
    <m/>
    <m/>
    <m/>
    <m/>
    <x v="1"/>
    <s v="Record Match"/>
    <n v="45472971"/>
    <s v="A0058922485"/>
    <s v="Landon"/>
    <s v="Landon"/>
    <s v="Landon"/>
    <s v="Boxer"/>
    <s v="American Pit Bull Terrier"/>
    <s v="Brown/Chocolate - with White"/>
    <s v="male"/>
    <s v="adult"/>
    <s v="Med. 26-60 lbs (12-27 kg)"/>
    <s v="Yes"/>
    <s v="Yes"/>
    <s v="Yes"/>
    <s v="No"/>
    <s v="No"/>
    <s v="Yes"/>
    <s v="Yes"/>
    <s v="Unknown"/>
    <x v="1"/>
    <x v="0"/>
    <s v="Bronze"/>
    <x v="2"/>
    <s v="Stray/ACO Pickup / Drop Off"/>
    <d v="2025-07-21T15:39:00"/>
    <d v="2025-07-16T15:39:00"/>
    <x v="31"/>
    <n v="0"/>
    <s v="52.00 pound"/>
    <n v="3"/>
  </r>
  <r>
    <x v="0"/>
    <m/>
    <m/>
    <m/>
    <m/>
    <x v="1"/>
    <s v="Record Match"/>
    <n v="43830374"/>
    <s v="A0057330368"/>
    <s v="Lloyd [Foster Home]"/>
    <s v="Lloyd (S. Miller)"/>
    <s v="Lloyd (S. Miller)"/>
    <s v="Shepherd (Unknown Type)"/>
    <s v="Terrier (Unknown Type, Medium)"/>
    <s v="Gray/Blue/Silver/Salt &amp; Pepper"/>
    <s v="male"/>
    <s v="adult"/>
    <s v="Med. 26-60 lbs (12-27 kg)"/>
    <s v="Yes"/>
    <s v="Yes"/>
    <s v="Yes"/>
    <s v="No"/>
    <s v="No"/>
    <s v="Yes"/>
    <s v="Yes"/>
    <s v="Unknown"/>
    <x v="0"/>
    <x v="0"/>
    <s v="Black"/>
    <x v="4"/>
    <s v="Stray/ACO Pickup / Drop Off"/>
    <d v="2024-11-27T17:03:00"/>
    <d v="2024-11-22T17:03:00"/>
    <x v="32"/>
    <n v="0"/>
    <s v="60.50 pound"/>
    <n v="3"/>
  </r>
  <r>
    <x v="0"/>
    <m/>
    <m/>
    <m/>
    <m/>
    <x v="0"/>
    <s v="Record Match"/>
    <n v="45606729"/>
    <s v="A0059026516"/>
    <s v="Lotus"/>
    <s v="Lotus ( E Campbell)"/>
    <s v="Lotus ( E Campbell)"/>
    <s v="American Staffordshire Terrier"/>
    <n v="0"/>
    <s v="Brown/Chocolate"/>
    <s v="male"/>
    <s v="young"/>
    <s v="Med. 26-60 lbs (12-27 kg)"/>
    <s v="Yes"/>
    <s v="Yes"/>
    <s v="Yes"/>
    <s v="No"/>
    <s v="No"/>
    <s v="Yes"/>
    <s v="Yes"/>
    <s v="Unknown"/>
    <x v="1"/>
    <x v="0"/>
    <s v="Brown"/>
    <x v="4"/>
    <s v="Stray/Public Drop Off"/>
    <d v="2025-08-06T12:46:00"/>
    <d v="2025-08-01T12:46:00"/>
    <x v="33"/>
    <n v="0"/>
    <s v="46.40 pound"/>
    <n v="3"/>
  </r>
  <r>
    <x v="0"/>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1"/>
    <x v="0"/>
    <s v="Red"/>
    <x v="4"/>
    <s v="Transfer In/Coalition Partner"/>
    <d v="1899-12-30T00:00:00"/>
    <d v="2025-09-23T10:36:00"/>
    <x v="34"/>
    <n v="0"/>
    <s v="46.00 pound"/>
    <n v="2"/>
  </r>
  <r>
    <x v="0"/>
    <m/>
    <m/>
    <m/>
    <m/>
    <x v="1"/>
    <s v="Record Match"/>
    <n v="44938981"/>
    <s v="A0058297139"/>
    <s v="Luke"/>
    <s v="Luke"/>
    <s v="Luke"/>
    <s v="Shepherd (Unknown Type)"/>
    <s v="Retriever (Unknown Type)"/>
    <s v="Red/Golden/Orange/Chestnut - with White"/>
    <s v="male"/>
    <s v="adult"/>
    <s v="Med. 26-60 lbs (12-27 kg)"/>
    <s v="Yes"/>
    <s v="Yes"/>
    <s v="Yes"/>
    <s v="No"/>
    <s v="No"/>
    <s v="Yes"/>
    <s v="Yes"/>
    <s v="Unknown"/>
    <x v="0"/>
    <x v="0"/>
    <s v="Brown"/>
    <x v="0"/>
    <s v="Stray/ACO Pickup / Drop Off"/>
    <d v="2025-04-17T18:45:00"/>
    <d v="2025-04-12T18:45:00"/>
    <x v="35"/>
    <n v="0"/>
    <s v="50.00 pound"/>
    <n v="3"/>
  </r>
  <r>
    <x v="0"/>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1"/>
    <x v="1"/>
    <s v="Black"/>
    <x v="4"/>
    <s v="Stray/ACO Pickup / Drop Off"/>
    <d v="2025-09-03T08:28:00"/>
    <d v="2025-08-29T08:28:00"/>
    <x v="36"/>
    <n v="0"/>
    <s v="58.00 pound"/>
    <n v="1"/>
  </r>
  <r>
    <x v="0"/>
    <m/>
    <m/>
    <m/>
    <m/>
    <x v="1"/>
    <s v="Record Match"/>
    <n v="45970242"/>
    <s v="A0059350618"/>
    <s v="Marge"/>
    <s v="Marge"/>
    <s v="Marge"/>
    <s v="Black Mouth Cur"/>
    <s v="Rhodesian Ridgeback"/>
    <s v="Tan/Yellow/Fawn - with Black"/>
    <s v="male"/>
    <s v="puppy"/>
    <s v="Med. 26-60 lbs (12-27 kg)"/>
    <s v="Yes"/>
    <s v="Yes"/>
    <s v="Yes"/>
    <s v="No"/>
    <s v="No"/>
    <s v="Yes"/>
    <s v="Yes"/>
    <s v="Yes"/>
    <x v="1"/>
    <x v="0"/>
    <s v="Brown"/>
    <x v="1"/>
    <s v="Stray/ACO Pickup / Drop Off"/>
    <d v="2025-09-17T14:39:00"/>
    <d v="2025-09-12T14:39:00"/>
    <x v="20"/>
    <n v="0"/>
    <s v="33.00 pound"/>
    <n v="3"/>
  </r>
  <r>
    <x v="0"/>
    <m/>
    <m/>
    <m/>
    <m/>
    <x v="0"/>
    <s v="Record Match"/>
    <n v="45969485"/>
    <s v="A0059250430"/>
    <s v="Mary"/>
    <s v="Mary"/>
    <s v="Mary"/>
    <s v="American Pit Bull Terrier"/>
    <s v="American Staffordshire Terrier"/>
    <s v="White"/>
    <s v="female"/>
    <s v="young"/>
    <s v="Med. 26-60 lbs (12-27 kg)"/>
    <s v="Yes"/>
    <s v="No"/>
    <s v="Yes"/>
    <s v="No"/>
    <s v="No"/>
    <s v="Yes"/>
    <s v="Yes"/>
    <s v="Yes"/>
    <x v="1"/>
    <x v="1"/>
    <s v="White"/>
    <x v="1"/>
    <s v="Stray/ACO Pickup / Drop Off"/>
    <d v="2025-09-01T14:22:00"/>
    <d v="2025-08-27T14:22:00"/>
    <x v="37"/>
    <n v="0"/>
    <s v="30.00 pound"/>
    <n v="1"/>
  </r>
  <r>
    <x v="0"/>
    <m/>
    <m/>
    <m/>
    <m/>
    <x v="1"/>
    <s v="Record Match"/>
    <n v="45968036"/>
    <s v="A0058929883"/>
    <s v="Max"/>
    <s v="Max"/>
    <s v="Max"/>
    <s v="Shepherd (Unknown Type)"/>
    <s v="Rottweiler"/>
    <s v="Black - with Tan, Yellow or Fawn"/>
    <s v="male"/>
    <s v="adult"/>
    <s v="Large 61-100 lbs (28-45 kg)"/>
    <s v="Yes"/>
    <s v="No"/>
    <s v="Yes"/>
    <s v="No"/>
    <s v="No"/>
    <s v="Yes"/>
    <s v="Yes"/>
    <s v="Unknown"/>
    <x v="1"/>
    <x v="1"/>
    <s v="Black"/>
    <x v="5"/>
    <s v="Stray/ACO Pickup / Drop Off"/>
    <d v="2025-07-22T15:11:00"/>
    <d v="2025-07-17T15:11:00"/>
    <x v="23"/>
    <n v="0"/>
    <s v="75.00 pound"/>
    <n v="1"/>
  </r>
  <r>
    <x v="0"/>
    <m/>
    <m/>
    <m/>
    <m/>
    <x v="0"/>
    <s v="Record Match"/>
    <n v="45969340"/>
    <s v="A0059250424"/>
    <s v="Maya"/>
    <s v="Maya"/>
    <s v="Maya"/>
    <s v="American Pit Bull Terrier"/>
    <s v="American Staffordshire Terrier"/>
    <s v="Brindle - with White"/>
    <s v="female"/>
    <s v="young"/>
    <s v="Med. 26-60 lbs (12-27 kg)"/>
    <s v="Yes"/>
    <s v="No"/>
    <s v="Yes"/>
    <s v="No"/>
    <s v="No"/>
    <s v="Yes"/>
    <s v="Yes"/>
    <s v="Yes"/>
    <x v="1"/>
    <x v="1"/>
    <s v="Brindle"/>
    <x v="1"/>
    <s v="Stray/ACO Pickup / Drop Off"/>
    <d v="2025-09-01T14:22:00"/>
    <d v="2025-08-27T14:22:00"/>
    <x v="37"/>
    <n v="0"/>
    <s v="30.00 pound"/>
    <n v="2"/>
  </r>
  <r>
    <x v="0"/>
    <m/>
    <m/>
    <m/>
    <m/>
    <x v="0"/>
    <s v="Record Match"/>
    <n v="44941336"/>
    <s v="A0058557091"/>
    <s v="Miss White [Foster Home]"/>
    <s v="Miss White (R. McGeehan)"/>
    <s v="Miss White (R. McGeehan)"/>
    <s v="American Pit Bull Terrier"/>
    <s v="Labrador Retriever"/>
    <s v="White - with Tan, Yellow or Fawn"/>
    <s v="female"/>
    <s v="young"/>
    <s v="Med. 26-60 lbs (12-27 kg)"/>
    <s v="Yes"/>
    <s v="Yes"/>
    <s v="Yes"/>
    <s v="No"/>
    <s v="No"/>
    <s v="Yes"/>
    <s v="Yes"/>
    <s v="Yes"/>
    <x v="0"/>
    <x v="2"/>
    <s v="White"/>
    <x v="4"/>
    <s v="Stray/ACO Pickup / Drop Off"/>
    <d v="2025-05-27T14:42:00"/>
    <d v="2025-05-22T14:42:00"/>
    <x v="38"/>
    <n v="0"/>
    <s v="43.00 pound"/>
    <n v="3"/>
  </r>
  <r>
    <x v="0"/>
    <m/>
    <m/>
    <m/>
    <m/>
    <x v="1"/>
    <s v="Record Match"/>
    <n v="44941030"/>
    <s v="A0058540854"/>
    <s v="Nash"/>
    <s v="Nash"/>
    <s v="Nash"/>
    <s v="Labrador Retriever"/>
    <s v="American Pit Bull Terrier"/>
    <s v="Brown/Chocolate"/>
    <s v="male"/>
    <s v="adult"/>
    <s v="Med. 26-60 lbs (12-27 kg)"/>
    <s v="Yes"/>
    <s v="Yes"/>
    <s v="Yes"/>
    <s v="No"/>
    <s v="No"/>
    <s v="Yes"/>
    <s v="Yes"/>
    <s v="Unknown"/>
    <x v="0"/>
    <x v="0"/>
    <s v="Brown"/>
    <x v="0"/>
    <s v="Stray/ACO Pickup / Drop Off"/>
    <d v="2025-05-25T15:19:00"/>
    <d v="2025-05-20T15:19:00"/>
    <x v="39"/>
    <n v="0"/>
    <s v="53.40 pound"/>
    <n v="3"/>
  </r>
  <r>
    <x v="0"/>
    <m/>
    <m/>
    <m/>
    <m/>
    <x v="1"/>
    <s v="Record Match"/>
    <n v="45204856"/>
    <s v="A0058280488"/>
    <s v="Odin [Foster Home]"/>
    <s v="Odin (C. Bucknam)"/>
    <s v="Odin (C. Bucknam)"/>
    <s v="Hound (Unknown Type)"/>
    <n v="0"/>
    <s v="Black - with Tan, Yellow or Fawn"/>
    <s v="male"/>
    <s v="adult"/>
    <s v="Med. 26-60 lbs (12-27 kg)"/>
    <s v="Yes"/>
    <s v="Yes"/>
    <s v="Yes"/>
    <s v="Yes"/>
    <s v="No"/>
    <s v="Yes"/>
    <s v="Yes"/>
    <s v="Unknown"/>
    <x v="0"/>
    <x v="0"/>
    <s v="Tan"/>
    <x v="4"/>
    <s v="Stray/ACO Pickup / Drop Off"/>
    <d v="2025-04-15T10:11:00"/>
    <d v="2025-04-10T10:11:00"/>
    <x v="40"/>
    <n v="0"/>
    <s v="58.00 pound"/>
    <n v="1"/>
  </r>
  <r>
    <x v="0"/>
    <m/>
    <m/>
    <m/>
    <m/>
    <x v="0"/>
    <s v="Record Match"/>
    <n v="45500251"/>
    <s v="A0058801624"/>
    <s v="Peyton [Foster Home]"/>
    <s v="Peyton (R. Gainey)"/>
    <s v="Peyton (R. Gainey)"/>
    <s v="American Pit Bull Terrier"/>
    <s v="Corgi"/>
    <s v="White"/>
    <s v="male"/>
    <s v="adult"/>
    <s v="Med. 26-60 lbs (12-27 kg)"/>
    <s v="Yes"/>
    <s v="Yes"/>
    <s v="Yes"/>
    <s v="Yes"/>
    <s v="No"/>
    <s v="Yes"/>
    <s v="Yes"/>
    <s v="Yes"/>
    <x v="0"/>
    <x v="0"/>
    <s v="White"/>
    <x v="4"/>
    <s v="Owner/Guardian Surrender/Surrendered for Adoption"/>
    <d v="1899-12-30T00:00:00"/>
    <d v="2025-07-10T16:52:00"/>
    <x v="41"/>
    <n v="0"/>
    <s v="21.00 pound"/>
    <n v="2"/>
  </r>
  <r>
    <x v="0"/>
    <m/>
    <m/>
    <m/>
    <m/>
    <x v="1"/>
    <s v="Record Match"/>
    <n v="45764063"/>
    <s v="A0059211510"/>
    <s v="Pocahontas"/>
    <s v="Pocahontas"/>
    <s v="Pocahontas"/>
    <s v="Labrador Retriever"/>
    <s v="Hound (Unknown Type)"/>
    <s v="Tan/Yellow/Fawn - with White"/>
    <s v="female"/>
    <s v="adult"/>
    <s v="Large 61-100 lbs (28-45 kg)"/>
    <s v="Yes"/>
    <s v="Yes"/>
    <s v="Yes"/>
    <s v="No"/>
    <s v="No"/>
    <s v="Yes"/>
    <s v="Yes"/>
    <s v="Unknown"/>
    <x v="1"/>
    <x v="0"/>
    <s v="Brown"/>
    <x v="0"/>
    <s v="Stray/Public Drop Off"/>
    <d v="2025-08-26T11:34:00"/>
    <d v="2025-08-21T11:34:00"/>
    <x v="42"/>
    <n v="0"/>
    <s v="78.00 pound"/>
    <n v="2"/>
  </r>
  <r>
    <x v="0"/>
    <m/>
    <m/>
    <m/>
    <m/>
    <x v="0"/>
    <s v="Record Match"/>
    <n v="45190195"/>
    <s v="A0058282132"/>
    <s v="Radar"/>
    <s v="Radar"/>
    <s v="Radar"/>
    <s v="American Staffordshire Terrier"/>
    <s v="Cane Corso"/>
    <s v="Black"/>
    <s v="male"/>
    <s v="adult"/>
    <s v="Large 61-100 lbs (28-45 kg)"/>
    <s v="Yes"/>
    <s v="Yes"/>
    <s v="Yes"/>
    <s v="No"/>
    <s v="No"/>
    <s v="Yes"/>
    <s v="Yes"/>
    <s v="Unknown"/>
    <x v="0"/>
    <x v="0"/>
    <s v="Black"/>
    <x v="2"/>
    <s v="Stray/Abandoned"/>
    <d v="2025-04-15T12:35:00"/>
    <d v="2025-04-10T12:35:00"/>
    <x v="43"/>
    <n v="0"/>
    <s v="60.00 pound"/>
    <n v="3"/>
  </r>
  <r>
    <x v="0"/>
    <m/>
    <m/>
    <m/>
    <m/>
    <x v="1"/>
    <s v="Record Match"/>
    <n v="45472996"/>
    <s v="A0051746637"/>
    <s v="Ralph"/>
    <s v="Ralph"/>
    <s v="Ralph"/>
    <s v="Pointer"/>
    <s v="Labrador Retriever"/>
    <s v="White - with Black"/>
    <s v="male"/>
    <s v="adult"/>
    <s v="Med. 26-60 lbs (12-27 kg)"/>
    <s v="Yes"/>
    <s v="Yes"/>
    <s v="Yes"/>
    <s v="No"/>
    <s v="No"/>
    <s v="Yes"/>
    <s v="Yes"/>
    <s v="Unknown"/>
    <x v="1"/>
    <x v="0"/>
    <s v="White"/>
    <x v="0"/>
    <s v="Stray/ACO Pickup / Drop Off"/>
    <d v="2025-07-22T14:05:00"/>
    <d v="2025-07-17T14:05:00"/>
    <x v="23"/>
    <n v="0"/>
    <s v="58.00 pound"/>
    <n v="3"/>
  </r>
  <r>
    <x v="0"/>
    <m/>
    <m/>
    <m/>
    <m/>
    <x v="1"/>
    <s v="Record Match"/>
    <n v="45970198"/>
    <s v="A0059318148"/>
    <s v="Rooster"/>
    <s v="Rooster"/>
    <s v="Rooster"/>
    <s v="Treeing Walker Coonhound"/>
    <s v="Black and Tan Coonhound"/>
    <s v="Black - with Tan, Yellow or Fawn"/>
    <s v="male"/>
    <s v="adult"/>
    <s v="Med. 26-60 lbs (12-27 kg)"/>
    <s v="Yes"/>
    <s v="No"/>
    <s v="Yes"/>
    <s v="No"/>
    <s v="No"/>
    <s v="Yes"/>
    <s v="Yes"/>
    <s v="Unknown"/>
    <x v="1"/>
    <x v="1"/>
    <s v="Black"/>
    <x v="6"/>
    <s v="Stray/Public Drop Off"/>
    <d v="2025-09-13T12:56:00"/>
    <d v="2025-09-08T12:56:00"/>
    <x v="44"/>
    <n v="0"/>
    <s v="44.10 pound"/>
    <n v="2"/>
  </r>
  <r>
    <x v="0"/>
    <m/>
    <m/>
    <m/>
    <m/>
    <x v="0"/>
    <s v="Record Match"/>
    <n v="45764075"/>
    <s v="A0059197970"/>
    <s v="Roux"/>
    <s v="Roux"/>
    <s v="Roux"/>
    <s v="American Staffordshire Terrier"/>
    <s v="American Pit Bull Terrier"/>
    <s v="White - with Gray or Silver"/>
    <s v="female"/>
    <s v="adult"/>
    <s v="Med. 26-60 lbs (12-27 kg)"/>
    <s v="Yes"/>
    <s v="No"/>
    <s v="Yes"/>
    <s v="No"/>
    <s v="No"/>
    <s v="Yes"/>
    <s v="Yes"/>
    <s v="Unknown"/>
    <x v="1"/>
    <x v="1"/>
    <s v="White"/>
    <x v="0"/>
    <s v="Stray/ACO Pickup / Drop Off"/>
    <d v="2025-08-24T14:14:00"/>
    <d v="2025-08-19T14:14:00"/>
    <x v="13"/>
    <n v="0"/>
    <s v="47.00 pound"/>
    <n v="2"/>
  </r>
  <r>
    <x v="0"/>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1"/>
    <x v="0"/>
    <s v="Tan"/>
    <x v="0"/>
    <s v="Stray/Public Drop Off"/>
    <d v="2025-08-13T13:35:00"/>
    <d v="2025-08-08T13:35:00"/>
    <x v="45"/>
    <n v="0"/>
    <s v="51.00 pound"/>
    <n v="3"/>
  </r>
  <r>
    <x v="0"/>
    <m/>
    <m/>
    <m/>
    <m/>
    <x v="0"/>
    <s v="Record Match"/>
    <n v="45969556"/>
    <s v="A0059290520"/>
    <s v="Sauerkraut"/>
    <s v="Sauerkraut"/>
    <s v="Sauerkraut"/>
    <s v="American Pit Bull Terrier"/>
    <s v="American Staffordshire Terrier"/>
    <s v="Brindle - with White"/>
    <s v="male"/>
    <s v="young"/>
    <s v="Small 25 lbs (11 kg) or less"/>
    <s v="Yes"/>
    <s v="No"/>
    <s v="Yes"/>
    <s v="No"/>
    <s v="No"/>
    <s v="Yes"/>
    <s v="Yes"/>
    <s v="Yes"/>
    <x v="1"/>
    <x v="1"/>
    <s v="Brindle"/>
    <x v="1"/>
    <s v="Stray/Public Drop Off"/>
    <d v="2025-09-08T14:49:00"/>
    <d v="2025-09-03T14:49:00"/>
    <x v="30"/>
    <n v="0"/>
    <s v="16.00 pound"/>
    <n v="3"/>
  </r>
  <r>
    <x v="0"/>
    <m/>
    <m/>
    <m/>
    <m/>
    <x v="0"/>
    <s v="Record Match"/>
    <n v="43635040"/>
    <s v="A0057142369"/>
    <s v="Sebastian"/>
    <s v="Sebastian"/>
    <s v="Sebastian"/>
    <s v="Rottweiler"/>
    <n v="0"/>
    <s v="Black - with Brown, Red, Golden, Orange or Chestnut"/>
    <s v="male"/>
    <s v="adult"/>
    <s v="Large 61-100 lbs (28-45 kg)"/>
    <s v="No"/>
    <s v="Yes"/>
    <s v="Yes"/>
    <s v="No"/>
    <s v="No"/>
    <s v="Yes"/>
    <s v="Yes"/>
    <s v="Unknown"/>
    <x v="1"/>
    <x v="0"/>
    <s v="Black"/>
    <x v="2"/>
    <s v="Stray/ACO Pickup / Drop Off"/>
    <d v="2024-10-28T18:55:00"/>
    <d v="2024-10-23T18:55:00"/>
    <x v="46"/>
    <n v="0"/>
    <s v="88.00 pound"/>
    <n v="3"/>
  </r>
  <r>
    <x v="0"/>
    <m/>
    <m/>
    <m/>
    <m/>
    <x v="0"/>
    <s v="Record Match"/>
    <n v="45969530"/>
    <s v="A0059258024"/>
    <s v="Shells [Foster Home]"/>
    <s v="Shells (P Frank)"/>
    <s v="Shells (P Frank)"/>
    <s v="American Staffordshire Terrier"/>
    <n v="0"/>
    <s v="Tan/Yellow/Fawn"/>
    <s v="female"/>
    <s v="adult"/>
    <s v="Med. 26-60 lbs (12-27 kg)"/>
    <s v="Yes"/>
    <s v="No"/>
    <s v="Yes"/>
    <s v="No"/>
    <s v="No"/>
    <s v="Yes"/>
    <s v="Yes"/>
    <s v="Unknown"/>
    <x v="1"/>
    <x v="1"/>
    <s v="Brown"/>
    <x v="4"/>
    <s v="Stray/Public Drop Off"/>
    <d v="2025-09-02T13:57:00"/>
    <d v="2025-08-28T13:57:00"/>
    <x v="47"/>
    <n v="0"/>
    <s v="53.30 pound"/>
    <n v="3"/>
  </r>
  <r>
    <x v="0"/>
    <m/>
    <m/>
    <m/>
    <m/>
    <x v="1"/>
    <s v="Record Match"/>
    <n v="45970222"/>
    <s v="A0059350455"/>
    <s v="Star"/>
    <s v="Star"/>
    <s v="Star"/>
    <s v="Catahoula Leopard Dog"/>
    <s v="Hound (Unknown Type)"/>
    <s v="White - with Gray or Silver"/>
    <s v="female"/>
    <s v="adult"/>
    <s v="Med. 26-60 lbs (12-27 kg)"/>
    <s v="Yes"/>
    <s v="No"/>
    <s v="Yes"/>
    <s v="No"/>
    <s v="No"/>
    <s v="Yes"/>
    <s v="Yes"/>
    <s v="Unknown"/>
    <x v="1"/>
    <x v="1"/>
    <s v="White"/>
    <x v="6"/>
    <s v="Stray/Public Drop Off"/>
    <d v="2025-09-17T14:28:00"/>
    <d v="2025-09-12T14:28:00"/>
    <x v="20"/>
    <n v="0"/>
    <s v="33.00 pound"/>
    <n v="2"/>
  </r>
  <r>
    <x v="0"/>
    <m/>
    <m/>
    <m/>
    <m/>
    <x v="1"/>
    <s v="Record Match"/>
    <n v="45346221"/>
    <s v="A0058760517"/>
    <s v="Tanya"/>
    <s v="Tanya"/>
    <s v="Tanya"/>
    <s v="Shepherd (Unknown Type)"/>
    <s v="Labrador Retriever"/>
    <s v="Tan/Yellow/Fawn - with Black"/>
    <s v="female"/>
    <s v="senior"/>
    <s v="Med. 26-60 lbs (12-27 kg)"/>
    <s v="Yes"/>
    <s v="Yes"/>
    <s v="Yes"/>
    <s v="No"/>
    <s v="No"/>
    <s v="Yes"/>
    <s v="Yes"/>
    <s v="Unknown"/>
    <x v="1"/>
    <x v="0"/>
    <s v="Tan"/>
    <x v="7"/>
    <s v="Seized/Cruelty"/>
    <d v="1899-12-30T00:00:00"/>
    <d v="2025-06-22T13:16:00"/>
    <x v="17"/>
    <n v="0"/>
    <s v="66.00 pound"/>
    <n v="3"/>
  </r>
  <r>
    <x v="0"/>
    <m/>
    <m/>
    <m/>
    <m/>
    <x v="0"/>
    <s v="Record Match"/>
    <n v="44937630"/>
    <s v="A0053756095"/>
    <s v="Taz"/>
    <s v="Taz"/>
    <s v="Taz"/>
    <s v="American Pit Bull Terrier"/>
    <n v="0"/>
    <s v="Brindle"/>
    <s v="male"/>
    <s v="adult"/>
    <s v="Med. 26-60 lbs (12-27 kg)"/>
    <s v="Yes"/>
    <s v="Yes"/>
    <s v="Yes"/>
    <s v="No"/>
    <s v="No"/>
    <s v="Yes"/>
    <s v="Yes"/>
    <s v="Yes"/>
    <x v="0"/>
    <x v="0"/>
    <s v="Black"/>
    <x v="0"/>
    <s v="Owner/Guardian Surrender/Surrendered for Adoption"/>
    <d v="1899-12-30T00:00:00"/>
    <d v="2025-05-30T12:16:00"/>
    <x v="48"/>
    <n v="0"/>
    <s v="45.00 pound"/>
    <n v="3"/>
  </r>
  <r>
    <x v="0"/>
    <m/>
    <m/>
    <m/>
    <m/>
    <x v="0"/>
    <s v="Record Match"/>
    <n v="45968103"/>
    <s v="A0059200388"/>
    <s v="Tramp"/>
    <s v="Tramp"/>
    <s v="Tramp"/>
    <s v="American Pit Bull Terrier"/>
    <n v="0"/>
    <s v="Black"/>
    <s v="male"/>
    <s v="adult"/>
    <s v="Med. 26-60 lbs (12-27 kg)"/>
    <s v="Yes"/>
    <s v="Yes"/>
    <s v="Yes"/>
    <s v="No"/>
    <s v="No"/>
    <s v="Yes"/>
    <s v="Yes"/>
    <s v="Unknown"/>
    <x v="1"/>
    <x v="0"/>
    <s v="Black"/>
    <x v="6"/>
    <s v="Stray/ACO Pickup / Drop Off"/>
    <d v="2025-08-24T16:53:00"/>
    <d v="2025-08-19T16:53:00"/>
    <x v="49"/>
    <n v="0"/>
    <s v="55.00 pound"/>
    <n v="3"/>
  </r>
  <r>
    <x v="0"/>
    <m/>
    <m/>
    <m/>
    <m/>
    <x v="1"/>
    <s v="Record Match"/>
    <n v="45472654"/>
    <s v="A0058760527"/>
    <s v="Twister"/>
    <s v="Twister"/>
    <s v="Twister"/>
    <s v="Labrador Retriever"/>
    <n v="0"/>
    <s v="Black"/>
    <s v="male"/>
    <s v="adult"/>
    <s v="Large 61-100 lbs (28-45 kg)"/>
    <s v="Yes"/>
    <s v="Yes"/>
    <s v="Yes"/>
    <s v="No"/>
    <s v="No"/>
    <s v="Yes"/>
    <s v="Yes"/>
    <s v="Unknown"/>
    <x v="1"/>
    <x v="0"/>
    <s v="Black"/>
    <x v="7"/>
    <s v="Seized/Cruelty"/>
    <d v="1899-12-30T00:00:00"/>
    <d v="2025-06-22T13:19:00"/>
    <x v="17"/>
    <n v="0"/>
    <s v="71.00 pound"/>
    <n v="1"/>
  </r>
  <r>
    <x v="0"/>
    <m/>
    <m/>
    <m/>
    <m/>
    <x v="1"/>
    <s v="Record Match"/>
    <n v="45968075"/>
    <s v="A0059055232"/>
    <s v="Vanna"/>
    <s v="Vanna"/>
    <s v="Vanna"/>
    <s v="Whippet"/>
    <s v="Jack Russell Terrier"/>
    <s v="White"/>
    <s v="female"/>
    <s v="young"/>
    <s v="Med. 26-60 lbs (12-27 kg)"/>
    <s v="Yes"/>
    <s v="No"/>
    <s v="Yes"/>
    <s v="No"/>
    <s v="No"/>
    <s v="Yes"/>
    <s v="Yes"/>
    <s v="Unknown"/>
    <x v="1"/>
    <x v="1"/>
    <s v="White"/>
    <x v="3"/>
    <s v="Seized/Court Order"/>
    <d v="1899-12-30T00:00:00"/>
    <d v="2025-08-06T10:56:00"/>
    <x v="50"/>
    <n v="0"/>
    <s v="37.00 pound"/>
    <n v="2"/>
  </r>
  <r>
    <x v="0"/>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1"/>
    <x v="0"/>
    <s v="Grey"/>
    <x v="2"/>
    <s v="Stray/ACO Pickup / Drop Off"/>
    <d v="2025-02-16T09:02:00"/>
    <d v="2025-02-11T09:02:00"/>
    <x v="51"/>
    <n v="0"/>
    <s v="62.00 pound"/>
    <n v="3"/>
  </r>
  <r>
    <x v="0"/>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1"/>
    <x v="0"/>
    <s v="Black"/>
    <x v="4"/>
    <s v="Stray/ACO Pickup / Drop Off"/>
    <d v="2025-07-19T13:03:00"/>
    <d v="2025-07-14T13:03:00"/>
    <x v="52"/>
    <n v="0"/>
    <s v="60.00 pound"/>
    <n v="1"/>
  </r>
  <r>
    <x v="0"/>
    <m/>
    <m/>
    <m/>
    <m/>
    <x v="1"/>
    <s v="Record Match"/>
    <n v="44476170"/>
    <s v="A0058233547"/>
    <s v="Zane [Foster Home]"/>
    <s v="Zane (C. Seward)"/>
    <s v="Zane (C. Seward)"/>
    <s v="Plott Hound"/>
    <s v="Hound (Unknown Type)"/>
    <s v="Brindle - with White"/>
    <s v="male"/>
    <s v="adult"/>
    <s v="Med. 26-60 lbs (12-27 kg)"/>
    <s v="Yes"/>
    <s v="Yes"/>
    <s v="Yes"/>
    <s v="No"/>
    <s v="No"/>
    <s v="Yes"/>
    <s v="Yes"/>
    <s v="Yes"/>
    <x v="0"/>
    <x v="0"/>
    <s v="Brown"/>
    <x v="4"/>
    <s v="Stray/ACO Pickup / Drop Off"/>
    <d v="2025-04-07T14:16:00"/>
    <d v="2025-04-02T14:16:00"/>
    <x v="53"/>
    <n v="0"/>
    <s v="45.00 pound"/>
    <n v="3"/>
  </r>
  <r>
    <x v="0"/>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1"/>
    <x v="0"/>
    <s v="Black"/>
    <x v="4"/>
    <s v="Stray/Public Drop Off"/>
    <d v="2025-03-19T15:07:00"/>
    <d v="2025-03-14T15:07:00"/>
    <x v="54"/>
    <n v="0"/>
    <s v="52.00 pound"/>
    <n v="3"/>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r>
    <x v="0"/>
    <m/>
    <m/>
    <m/>
    <m/>
    <x v="2"/>
    <m/>
    <m/>
    <m/>
    <m/>
    <m/>
    <m/>
    <m/>
    <m/>
    <m/>
    <m/>
    <m/>
    <m/>
    <m/>
    <m/>
    <m/>
    <m/>
    <m/>
    <m/>
    <m/>
    <m/>
    <x v="2"/>
    <x v="3"/>
    <m/>
    <x v="8"/>
    <m/>
    <m/>
    <m/>
    <x v="5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3:C86" firstHeaderRow="1" firstDataRow="1" firstDataCol="1" rowPageCount="1" colPageCount="1"/>
  <pivotFields count="37">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pageFields count="1">
    <pageField fld="26" hier="-1"/>
  </pageFields>
  <dataFields count="1">
    <dataField name="Count of Rescue_ID"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5">
        <item h="1" x="1"/>
        <item x="0"/>
        <item h="1" x="3"/>
        <item h="1" x="2"/>
        <item t="default"/>
      </items>
    </pivotField>
    <pivotField showAll="0"/>
    <pivotField showAll="0"/>
    <pivotField showAll="0"/>
    <pivotField showAll="0"/>
    <pivotField showAll="0"/>
    <pivotField showAll="0"/>
    <pivotField showAll="0"/>
    <pivotField showAll="0"/>
    <pivotField axis="axisRow" showAll="0" sortType="descending">
      <items count="21">
        <item x="8"/>
        <item x="16"/>
        <item x="3"/>
        <item x="14"/>
        <item x="0"/>
        <item x="19"/>
        <item x="11"/>
        <item x="1"/>
        <item x="17"/>
        <item x="4"/>
        <item x="13"/>
        <item x="9"/>
        <item x="10"/>
        <item x="18"/>
        <item x="7"/>
        <item x="5"/>
        <item x="15"/>
        <item x="6"/>
        <item x="1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4"/>
    </i>
    <i>
      <x v="17"/>
    </i>
    <i>
      <x v="15"/>
    </i>
    <i>
      <x v="11"/>
    </i>
    <i>
      <x v="14"/>
    </i>
    <i>
      <x v="19"/>
    </i>
    <i t="grand">
      <x/>
    </i>
  </rowItems>
  <colItems count="1">
    <i/>
  </colItems>
  <pageFields count="1">
    <pageField fld="5" hier="-1"/>
  </pageFields>
  <dataFields count="1">
    <dataField name="Count of Animal ID" fld="1" subtotal="count" baseField="0" baseItem="0"/>
  </dataFields>
  <chartFormats count="5">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21" firstHeaderRow="1" firstDataRow="1" firstDataCol="1" rowPageCount="1" colPageCount="1"/>
  <pivotFields count="17">
    <pivotField showAll="0"/>
    <pivotField dataField="1" showAll="0"/>
    <pivotField showAll="0"/>
    <pivotField showAll="0"/>
    <pivotField axis="axisRow" showAll="0" sortType="descending">
      <items count="18">
        <item x="3"/>
        <item x="0"/>
        <item x="2"/>
        <item x="16"/>
        <item x="15"/>
        <item x="11"/>
        <item x="13"/>
        <item x="7"/>
        <item x="5"/>
        <item x="8"/>
        <item x="1"/>
        <item x="12"/>
        <item x="9"/>
        <item x="14"/>
        <item x="4"/>
        <item x="6"/>
        <item x="10"/>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x="0"/>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2"/>
    </i>
    <i>
      <x v="9"/>
    </i>
    <i>
      <x v="7"/>
    </i>
    <i>
      <x v="10"/>
    </i>
    <i>
      <x v="11"/>
    </i>
    <i>
      <x v="1"/>
    </i>
    <i>
      <x v="14"/>
    </i>
    <i>
      <x v="13"/>
    </i>
    <i>
      <x v="12"/>
    </i>
    <i>
      <x v="4"/>
    </i>
    <i>
      <x v="15"/>
    </i>
    <i>
      <x v="5"/>
    </i>
    <i>
      <x v="3"/>
    </i>
    <i>
      <x/>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axis="axisRow" showAll="0" sortType="descending">
      <items count="10">
        <item x="0"/>
        <item x="3"/>
        <item x="4"/>
        <item x="2"/>
        <item x="1"/>
        <item x="6"/>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29"/>
  </rowFields>
  <rowItems count="9">
    <i>
      <x v="3"/>
    </i>
    <i>
      <x v="2"/>
    </i>
    <i>
      <x v="4"/>
    </i>
    <i>
      <x/>
    </i>
    <i>
      <x v="5"/>
    </i>
    <i>
      <x v="1"/>
    </i>
    <i>
      <x v="7"/>
    </i>
    <i>
      <x v="6"/>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29">
        <item x="24"/>
        <item x="5"/>
        <item x="15"/>
        <item x="13"/>
        <item x="4"/>
        <item x="3"/>
        <item m="1" x="26"/>
        <item x="17"/>
        <item x="8"/>
        <item x="11"/>
        <item x="6"/>
        <item x="18"/>
        <item x="0"/>
        <item x="14"/>
        <item m="1" x="27"/>
        <item x="23"/>
        <item x="9"/>
        <item x="19"/>
        <item x="16"/>
        <item x="12"/>
        <item x="21"/>
        <item x="20"/>
        <item x="22"/>
        <item x="7"/>
        <item x="1"/>
        <item x="10"/>
        <item x="2"/>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26"/>
    </i>
    <i>
      <x v="2"/>
    </i>
    <i>
      <x v="20"/>
    </i>
    <i>
      <x v="5"/>
    </i>
    <i>
      <x v="10"/>
    </i>
    <i>
      <x v="18"/>
    </i>
    <i>
      <x v="22"/>
    </i>
    <i>
      <x v="7"/>
    </i>
    <i>
      <x v="19"/>
    </i>
    <i>
      <x v="16"/>
    </i>
    <i>
      <x v="21"/>
    </i>
    <i>
      <x v="17"/>
    </i>
    <i>
      <x v="1"/>
    </i>
    <i>
      <x v="8"/>
    </i>
    <i>
      <x v="25"/>
    </i>
    <i>
      <x v="11"/>
    </i>
    <i>
      <x/>
    </i>
    <i>
      <x v="15"/>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79" firstHeaderRow="1" firstDataRow="1" firstDataCol="1" rowPageCount="1" colPageCount="1"/>
  <pivotFields count="37">
    <pivotField axis="axisRow" showAll="0">
      <items count="2">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2">
    <i>
      <x/>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m="1" x="5"/>
        <item m="1" x="6"/>
        <item m="1" x="7"/>
        <item m="1" x="8"/>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6"/>
    </i>
    <i>
      <x v="5"/>
    </i>
    <i>
      <x v="8"/>
    </i>
    <i>
      <x v="7"/>
    </i>
    <i t="grand">
      <x/>
    </i>
  </rowItems>
  <colItems count="1">
    <i/>
  </colItems>
  <pageFields count="1">
    <pageField fld="6" hier="-1"/>
  </pageFields>
  <dataFields count="1">
    <dataField name="Dog Count" fld="1" subtotal="count" baseField="0" baseItem="0"/>
  </dataFields>
  <formats count="1">
    <format dxfId="3">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0"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axis="axisRow" showAll="0">
      <items count="8">
        <item x="0"/>
        <item x="2"/>
        <item x="1"/>
        <item m="1" x="5"/>
        <item m="1" x="6"/>
        <item m="1" x="4"/>
        <item x="3"/>
        <item t="default"/>
      </items>
    </pivotField>
    <pivotField showAll="0"/>
    <pivotField showAll="0"/>
    <pivotField showAll="0"/>
    <pivotField numFmtId="14" showAll="0"/>
    <pivotField numFmtId="14" showAll="0"/>
    <pivotField showAll="0"/>
    <pivotField showAll="0"/>
    <pivotField showAll="0"/>
    <pivotField showAll="0"/>
  </pivotFields>
  <rowFields count="1">
    <field x="27"/>
  </rowFields>
  <rowItems count="3">
    <i>
      <x/>
    </i>
    <i>
      <x v="2"/>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0"/>
        <item h="1" x="2"/>
        <item t="default"/>
      </items>
    </pivotField>
    <pivotField showAll="0"/>
    <pivotField showAll="0"/>
    <pivotField showAll="0"/>
    <pivotField showAll="0"/>
    <pivotField numFmtId="14" showAll="0"/>
    <pivotField numFmtId="14" showAll="0"/>
    <pivotField axis="axisRow" showAll="0" sortType="descending">
      <items count="112">
        <item m="1" x="87"/>
        <item m="1" x="74"/>
        <item m="1" x="99"/>
        <item x="44"/>
        <item m="1" x="83"/>
        <item m="1" x="89"/>
        <item m="1" x="103"/>
        <item m="1" x="91"/>
        <item x="47"/>
        <item m="1" x="59"/>
        <item m="1" x="68"/>
        <item m="1" x="97"/>
        <item m="1" x="105"/>
        <item m="1" x="67"/>
        <item x="42"/>
        <item m="1" x="56"/>
        <item m="1" x="107"/>
        <item m="1" x="100"/>
        <item m="1" x="66"/>
        <item m="1" x="106"/>
        <item m="1" x="57"/>
        <item m="1" x="65"/>
        <item m="1" x="86"/>
        <item m="1" x="64"/>
        <item m="1" x="92"/>
        <item m="1" x="77"/>
        <item m="1" x="84"/>
        <item x="31"/>
        <item m="1" x="96"/>
        <item m="1" x="76"/>
        <item m="1" x="73"/>
        <item m="1" x="98"/>
        <item m="1" x="60"/>
        <item m="1" x="71"/>
        <item m="1" x="78"/>
        <item m="1" x="79"/>
        <item m="1" x="58"/>
        <item m="1" x="63"/>
        <item x="9"/>
        <item m="1" x="102"/>
        <item m="1" x="93"/>
        <item m="1" x="94"/>
        <item m="1" x="81"/>
        <item m="1" x="72"/>
        <item m="1" x="88"/>
        <item m="1" x="90"/>
        <item m="1" x="95"/>
        <item m="1" x="82"/>
        <item m="1" x="104"/>
        <item m="1" x="75"/>
        <item m="1" x="109"/>
        <item m="1" x="80"/>
        <item m="1" x="110"/>
        <item m="1" x="70"/>
        <item m="1" x="108"/>
        <item m="1" x="85"/>
        <item m="1" x="101"/>
        <item m="1" x="69"/>
        <item m="1" x="62"/>
        <item m="1" x="61"/>
        <item x="0"/>
        <item x="1"/>
        <item x="2"/>
        <item x="3"/>
        <item x="4"/>
        <item x="5"/>
        <item x="6"/>
        <item x="7"/>
        <item x="8"/>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3"/>
        <item x="45"/>
        <item x="46"/>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3"/>
  </rowFields>
  <rowItems count="37">
    <i>
      <x v="82"/>
    </i>
    <i>
      <x v="79"/>
    </i>
    <i>
      <x v="61"/>
    </i>
    <i>
      <x v="76"/>
    </i>
    <i>
      <x v="89"/>
    </i>
    <i>
      <x v="72"/>
    </i>
    <i>
      <x v="66"/>
    </i>
    <i>
      <x v="95"/>
    </i>
    <i>
      <x v="88"/>
    </i>
    <i>
      <x v="109"/>
    </i>
    <i>
      <x v="8"/>
    </i>
    <i>
      <x v="67"/>
    </i>
    <i>
      <x v="27"/>
    </i>
    <i>
      <x v="68"/>
    </i>
    <i>
      <x v="91"/>
    </i>
    <i>
      <x v="69"/>
    </i>
    <i>
      <x v="106"/>
    </i>
    <i>
      <x v="70"/>
    </i>
    <i>
      <x v="81"/>
    </i>
    <i>
      <x v="71"/>
    </i>
    <i>
      <x v="85"/>
    </i>
    <i>
      <x v="62"/>
    </i>
    <i>
      <x v="63"/>
    </i>
    <i>
      <x v="94"/>
    </i>
    <i>
      <x v="92"/>
    </i>
    <i>
      <x v="101"/>
    </i>
    <i>
      <x v="104"/>
    </i>
    <i>
      <x v="73"/>
    </i>
    <i>
      <x v="102"/>
    </i>
    <i>
      <x v="75"/>
    </i>
    <i>
      <x v="105"/>
    </i>
    <i>
      <x v="3"/>
    </i>
    <i>
      <x v="107"/>
    </i>
    <i>
      <x v="78"/>
    </i>
    <i>
      <x v="38"/>
    </i>
    <i>
      <x v="14"/>
    </i>
    <i t="grand">
      <x/>
    </i>
  </rowItems>
  <colItems count="1">
    <i/>
  </colItems>
  <pageFields count="1">
    <pageField fld="26" hier="-1"/>
  </pageFields>
  <dataFields count="1">
    <dataField name="Dog Count"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29">
        <item x="2"/>
        <item x="10"/>
        <item x="1"/>
        <item x="7"/>
        <item x="22"/>
        <item x="20"/>
        <item x="21"/>
        <item x="12"/>
        <item x="16"/>
        <item x="19"/>
        <item x="9"/>
        <item x="23"/>
        <item m="1" x="27"/>
        <item x="14"/>
        <item x="0"/>
        <item x="18"/>
        <item x="6"/>
        <item x="11"/>
        <item x="8"/>
        <item x="17"/>
        <item m="1" x="26"/>
        <item x="3"/>
        <item x="4"/>
        <item x="13"/>
        <item x="15"/>
        <item x="5"/>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21"/>
    </i>
    <i>
      <x/>
    </i>
    <i>
      <x v="6"/>
    </i>
    <i>
      <x v="16"/>
    </i>
    <i>
      <x v="24"/>
    </i>
    <i>
      <x v="8"/>
    </i>
    <i>
      <x v="19"/>
    </i>
    <i>
      <x v="4"/>
    </i>
    <i>
      <x v="5"/>
    </i>
    <i>
      <x v="18"/>
    </i>
    <i>
      <x v="1"/>
    </i>
    <i>
      <x v="9"/>
    </i>
    <i>
      <x v="15"/>
    </i>
    <i>
      <x v="25"/>
    </i>
    <i>
      <x v="7"/>
    </i>
    <i>
      <x v="10"/>
    </i>
    <i>
      <x v="26"/>
    </i>
    <i>
      <x v="11"/>
    </i>
    <i>
      <x v="13"/>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gif"/><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1">
    <v>1</v>
    <v>5</v>
    <v>Adopt A Pet :: Midge [Barn Cat]</v>
  </rv>
  <rv s="1">
    <v>2</v>
    <v>5</v>
    <v>Adopt A Pet :: Jackie [Barn Cat]</v>
  </rv>
  <rv s="1">
    <v>3</v>
    <v>5</v>
    <v>Adopt A Pet :: Trout</v>
  </rv>
  <rv s="1">
    <v>4</v>
    <v>5</v>
    <v>Adopt A Pet :: Phillip</v>
  </rv>
  <rv s="1">
    <v>5</v>
    <v>5</v>
    <v>Adopt A Pet :: Kobe</v>
  </rv>
  <rv s="1">
    <v>6</v>
    <v>5</v>
    <v>Adopt A Pet :: Lady</v>
  </rv>
  <rv s="1">
    <v>7</v>
    <v>5</v>
    <v>Adopt A Pet :: Donna</v>
  </rv>
  <rv s="1">
    <v>8</v>
    <v>5</v>
    <v>Adopt A Pet :: Mafia [Barn Cat]</v>
  </rv>
  <rv s="1">
    <v>9</v>
    <v>5</v>
    <v>Adopt A Pet :: Kat [Foster Home]</v>
  </rv>
  <rv s="1">
    <v>10</v>
    <v>5</v>
    <v>Adopt A Pet :: Kevin [Foster Home]</v>
  </rv>
  <rv s="1">
    <v>11</v>
    <v>5</v>
    <v>Adopt A Pet :: Gus</v>
  </rv>
  <rv s="1">
    <v>12</v>
    <v>5</v>
    <v>Adopt A Pet :: Ariel</v>
  </rv>
  <rv s="1">
    <v>13</v>
    <v>5</v>
    <v>Adopt A Pet :: Engel</v>
  </rv>
  <rv s="1">
    <v>14</v>
    <v>5</v>
    <v>Adopt A Pet :: Toby</v>
  </rv>
  <rv s="1">
    <v>15</v>
    <v>5</v>
    <v>Adopt A Pet :: Judd [Foster Home]</v>
  </rv>
  <rv s="1">
    <v>16</v>
    <v>5</v>
    <v>Adopt A Pet :: Dexter</v>
  </rv>
  <rv s="1">
    <v>17</v>
    <v>5</v>
    <v>Adopt A Pet :: Jojo</v>
  </rv>
  <rv s="1">
    <v>18</v>
    <v>5</v>
    <v>Adopt A Pet :: Sushi</v>
  </rv>
  <rv s="1">
    <v>19</v>
    <v>5</v>
    <v>Adopt A Pet :: Amari [Foster Home]</v>
  </rv>
  <rv s="1">
    <v>20</v>
    <v>5</v>
    <v>Adopt A Pet :: Vanna</v>
  </rv>
  <rv s="1">
    <v>21</v>
    <v>5</v>
    <v>Adopt A Pet :: Chong</v>
  </rv>
  <rv s="1">
    <v>22</v>
    <v>5</v>
    <v>Adopt A Pet :: Madre</v>
  </rv>
  <rv s="1">
    <v>23</v>
    <v>5</v>
    <v>Adopt A Pet :: Fonzie</v>
  </rv>
  <rv s="1">
    <v>24</v>
    <v>5</v>
    <v>Adopt A Pet :: Zane</v>
  </rv>
  <rv s="1">
    <v>25</v>
    <v>5</v>
    <v>Adopt A Pet :: Smokey [Pre Adopted]</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K77" totalsRowShown="0">
  <autoFilter ref="A1:AK77" xr:uid="{12D9323A-291C-384A-84A4-2AAFA5A29CF4}"/>
  <tableColumns count="37">
    <tableColumn id="1" xr3:uid="{7C1CDB7B-5827-E142-8366-D89CDFC3CC69}" name="Treatment/Control"/>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
      <calculatedColumnFormula>VLOOKUP(Table4[[#This Row],[Primary_Breed]],'Breed Group'!$A:$B,2,FALSE)</calculatedColumnFormula>
    </tableColumn>
    <tableColumn id="6" xr3:uid="{9D1741F7-08EB-A842-ACDD-46DF9231507E}" name="Data Check">
      <calculatedColumnFormula>IF(VLOOKUP($I2,'Consolidated Data - Static'!$I:$AK,2,FALSE)&lt;&gt;VLOOKUP($I2,'Consolidated Data - Dynamic'!$B:$AD,2,FALSE),"Name-AdoptAPet Mismatch",IF(VLOOKUP($I2,'Consolidated Data - Static'!$I:$AK,3,FALSE)&lt;&gt;VLOOKUP($I2,'Consolidated Data - Dynamic'!$B:$AD,3,FALSE),"Name-PetPoint Mismatch",IF(VLOOKUP($I2,'Consolidated Data - Static'!$I:$AK,4,FALSE)&lt;&gt;VLOOKUP($I2,'Consolidated Data - Dynamic'!$B:$AD,4,FALSE),"Name-Inventory Mismatch", IF(VLOOKUP($I2,'Consolidated Data - Static'!$I:$AK,5,FALSE)&lt;&gt;VLOOKUP($I2,'Consolidated Data - Dynamic'!$B:$AD,5,FALSE),"Primary Breed Mismatch",IF(VLOOKUP($I2,'Consolidated Data - Static'!$I:$AK,6,FALSE)&lt;&gt;VLOOKUP($I2,'Consolidated Data - Dynamic'!$B:$AD,6,FALSE),"Secondary Breed Mismatch", IF(VLOOKUP($I2,'Consolidated Data - Static'!$I:$AK,7,FALSE)&lt;&gt;VLOOKUP($I2,'Consolidated Data - Dynamic'!$B:$AD,7,FALSE),"Color Mismatch",IF(VLOOKUP($I2,'Consolidated Data - Static'!$I:$AK,8,FALSE)&lt;&gt;VLOOKUP($I2,'Consolidated Data - Dynamic'!$B:$AD,8,FALSE),"Sex Mismatch",IF(VLOOKUP($I2,'Consolidated Data - Static'!$I:$AK,9,FALSE)&lt;&gt;VLOOKUP($I2,'Consolidated Data - Dynamic'!$B:$AD,9,FALSE),"Age Mismatch",IF(VLOOKUP($I2,'Consolidated Data - Static'!$I:$AK,10,FALSE)&lt;&gt;VLOOKUP($I2,'Consolidated Data - Dynamic'!$B:$AD,10,FALSE),"Size Mismatch",IF(VLOOKUP($I2,'Consolidated Data - Static'!$I:$AK,11,FALSE)&lt;&gt;VLOOKUP($I2,'Consolidated Data - Dynamic'!$B:$AD,11,FALSE),"Mixed Mismatch",IF(VLOOKUP($I2,'Consolidated Data - Static'!$I:$AK,12,FALSE)&lt;&gt;VLOOKUP($I2,'Consolidated Data - Dynamic'!$B:$AD,12,FALSE),"Altered Mismatch",IF(VLOOKUP($I2,'Consolidated Data - Static'!$I:$AK,13,FALSE)&lt;&gt;VLOOKUP($I2,'Consolidated Data - Dynamic'!$B:$AD,13,FALSE),"Shots Current Mismatch",IF(VLOOKUP($I2,'Consolidated Data - Static'!$I:$AK,14,FALSE)&lt;&gt;VLOOKUP($I2,'Consolidated Data - Dynamic'!$B:$AD,14,FALSE),"Housebroken Mismatch",IF(VLOOKUP($I2,'Consolidated Data - Static'!$I:$AK,15,FALSE)&lt;&gt;VLOOKUP($I2,'Consolidated Data - Dynamic'!$B:$AD,15,FALSE),"Special Needs Mismatch",IF(VLOOKUP($I2,'Consolidated Data - Static'!$I:$AK,16,FALSE)&lt;&gt;VLOOKUP($I2,'Consolidated Data - Dynamic'!$B:$AD,16,FALSE),"OK w/kids Mismatch",IF(VLOOKUP($I2,'Consolidated Data - Static'!$I:$AK,17,FALSE)&lt;&gt;VLOOKUP($I2,'Consolidated Data - Dynamic'!$B:$AD,17,FALSE),"OK w/dogs Mismatch",IF(VLOOKUP($I2,'Consolidated Data - Static'!$I:$AK,18,FALSE)&lt;&gt;VLOOKUP($I2,'Consolidated Data - Dynamic'!$B:$AD,18,FALSE),"OK w/cats Mismatch",IF(VLOOKUP($I2,'Consolidated Data - Static'!$I:$AK,19,FALSE)&lt;&gt;VLOOKUP($I2,'Consolidated Data - Dynamic'!$B:$AD,19,FALSE),"Pre Treatment Description Mismatch",IF(VLOOKUP($I2,'Consolidated Data - Static'!$I:$AK,20,FALSE)&lt;&gt;VLOOKUP($I2,'Consolidated Data - Dynamic'!$B:$AD,20,FALSE),"Stage Mismatch",IF(VLOOKUP($I2,'Consolidated Data - Static'!$I:$AK,21,FALSE)&lt;&gt;VLOOKUP($I2,'Consolidated Data - Dynamic'!$B:$AD,21,FALSE),"Primary Color Mismatch",IF(VLOOKUP($I2,'Consolidated Data - Static'!$I:$AK,22,FALSE)&lt;&gt;VLOOKUP($I2,'Consolidated Data - Dynamic'!$B:$AD,22,FALSE),"Location Mismatch",IF(VLOOKUP($I2,'Consolidated Data - Static'!$I:$AK,23,FALSE)&lt;&gt;VLOOKUP($I2,'Consolidated Data - Dynamic'!$B:$AD,23,FALSE),"Intake Type Mismatch",IF(VLOOKUP($I2,'Consolidated Data - Static'!$I:$AK,24,FALSE)&lt;&gt;VLOOKUP($I2,'Consolidated Data - Dynamic'!$B:$AD,24,FALSE),"Emancipation Date Mismatch",IF(VLOOKUP($I2,'Consolidated Data - Static'!$I:$AK,25,FALSE)&lt;&gt;VLOOKUP($I2,'Consolidated Data - Dynamic'!$B:$AD,25,FALSE),"Intake Date Mismatch",IF(VLOOKUP($I2,'Consolidated Data - Static'!$I:$AK,26,FALSE)&lt;&gt;VLOOKUP($I2,'Consolidated Data - Dynamic'!$B:$AD,26,FALSE),"LOS Days Mismatch",IF(VLOOKUP($I2,'Consolidated Data - Static'!$I:$AK,27,FALSE)&lt;&gt;VLOOKUP($I2,'Consolidated Data - Dynamic'!$B:$AD,27,FALSE),"Stage Change Mismatch",IF(VLOOKUP($I2,'Consolidated Data - Static'!$I:$AK,28,FALSE)&lt;&gt;VLOOKUP($I2,'Consolidated Data - Dynamic'!$B:$AD,28,FALSE),"Animal Weight Mismatch",IF(VLOOKUP($I2,'Consolidated Data - Static'!$I:$AK,29,FALSE)&lt;&gt;VLOOKUP($I2,'Consolidated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2"/>
    <tableColumn id="32" xr3:uid="{38A74408-3970-0146-98DB-5EB97BD7703F}" name="IntakeDateTime" dataDxfId="11"/>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10">
  <autoFilter ref="A1:AF102" xr:uid="{00000000-0001-0000-0000-000000000000}"/>
  <tableColumns count="32">
    <tableColumn id="1" xr3:uid="{038C8D44-18F3-F948-8937-17C9CBE3CD2C}" name="Pet_ID" dataDxfId="9"/>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2"/>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8"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7" dataCellStyle="Normal 3"/>
    <tableColumn id="21" xr3:uid="{19A8C8F6-6D20-9044-90D5-58AC2C57CDFF}" name="ColorPattern" dataCellStyle="Normal 3"/>
    <tableColumn id="22" xr3:uid="{28C938C0-D18D-5949-B651-A569CB297064}" name="EmancipationDate" dataDxfId="6" dataCellStyle="Normal 3"/>
    <tableColumn id="23" xr3:uid="{8F14211D-9C19-D54C-B850-E738FAB4D7C8}" name="SpayedNeutered" dataCellStyle="Normal 3"/>
    <tableColumn id="24" xr3:uid="{987626E5-E74F-E14F-ACD1-E4C0E93D0CFA}" name="IntakeDateTime" dataDxfId="5"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adoptapet.com/shelter/pet-admin/pet_edit_form?pet_id=45376732&amp;redirect_cgi=pet-reports%2Fview_pet_stats" TargetMode="External"/><Relationship Id="rId21" Type="http://schemas.openxmlformats.org/officeDocument/2006/relationships/hyperlink" Target="https://www.adoptapet.com/shelter/pet-admin/pet_edit_form?pet_id=45619099&amp;redirect_cgi=pet-reports%2Fview_pet_stats" TargetMode="External"/><Relationship Id="rId42" Type="http://schemas.openxmlformats.org/officeDocument/2006/relationships/hyperlink" Target="https://www.adoptapet.com/shelter/pet-admin/pet_edit_form?pet_id=45764087&amp;redirect_cgi=pet-reports%2Fview_pet_stats" TargetMode="External"/><Relationship Id="rId47" Type="http://schemas.openxmlformats.org/officeDocument/2006/relationships/hyperlink" Target="http://www.adoptapet.com/shelter/pet-reports/view_pet_stats?order_by=uploaded_timestamp&amp;dir=asc" TargetMode="External"/><Relationship Id="rId63" Type="http://schemas.openxmlformats.org/officeDocument/2006/relationships/hyperlink" Target="https://www.adoptapet.com/shelter/pet-admin/pet_edit_form?pet_id=45310837&amp;redirect_cgi=pet-reports%2Fview_pet_stats" TargetMode="External"/><Relationship Id="rId68" Type="http://schemas.openxmlformats.org/officeDocument/2006/relationships/hyperlink" Target="https://www.adoptapet.com/shelter/pet-admin/pet_edit_form?pet_id=45619106&amp;redirect_cgi=pet-reports%2Fview_pet_stats" TargetMode="External"/><Relationship Id="rId16" Type="http://schemas.openxmlformats.org/officeDocument/2006/relationships/hyperlink" Target="http://www.adoptapet.com/shelter/pet-reports/view_pet_stats?order_by=seven_day_clickthrough&amp;dir=asc" TargetMode="External"/><Relationship Id="rId11" Type="http://schemas.openxmlformats.org/officeDocument/2006/relationships/hyperlink" Target="http://www.adoptapet.com/shelter/pet-reports/view_pet_stats?order_by=seven_day_views&amp;dir=asc" TargetMode="External"/><Relationship Id="rId32" Type="http://schemas.openxmlformats.org/officeDocument/2006/relationships/hyperlink" Target="https://www.adoptapet.com/shelter/pet-admin/pet_edit_form?pet_id=45376835&amp;redirect_cgi=pet-reports%2Fview_pet_stats" TargetMode="External"/><Relationship Id="rId37" Type="http://schemas.openxmlformats.org/officeDocument/2006/relationships/hyperlink" Target="https://www.adoptapet.com/shelter/pet-admin/pet_edit_form?pet_id=44523173&amp;redirect_cgi=pet-reports%2Fview_pet_stats" TargetMode="External"/><Relationship Id="rId53" Type="http://schemas.openxmlformats.org/officeDocument/2006/relationships/hyperlink" Target="http://www.adoptapet.com/shelter/pet-reports/view_pet_stats?order_by=seven_day_views&amp;dir=asc" TargetMode="External"/><Relationship Id="rId58" Type="http://schemas.openxmlformats.org/officeDocument/2006/relationships/hyperlink" Target="http://www.adoptapet.com/shelter/pet-reports/view_pet_stats?order_by=seven_day_clickthrough&amp;dir=asc" TargetMode="External"/><Relationship Id="rId74" Type="http://schemas.openxmlformats.org/officeDocument/2006/relationships/hyperlink" Target="https://www.adoptapet.com/shelter/pet-admin/pet_edit_form?pet_id=45970461&amp;redirect_cgi=pet-reports%2Fview_pet_stats" TargetMode="External"/><Relationship Id="rId79" Type="http://schemas.openxmlformats.org/officeDocument/2006/relationships/hyperlink" Target="https://www.adoptapet.com/shelter/pet-admin/pet_edit_form?pet_id=44476170&amp;redirect_cgi=pet-reports%2Fview_pet_stats" TargetMode="External"/><Relationship Id="rId5" Type="http://schemas.openxmlformats.org/officeDocument/2006/relationships/hyperlink" Target="http://www.adoptapet.com/shelter/pet-reports/view_pet_stats?order_by=uploaded_timestamp&amp;dir=asc" TargetMode="External"/><Relationship Id="rId61" Type="http://schemas.openxmlformats.org/officeDocument/2006/relationships/hyperlink" Target="https://www.adoptapet.com/shelter/pet-admin/pet_edit_form?pet_id=45767897&amp;redirect_cgi=pet-reports%2Fview_pet_stats" TargetMode="External"/><Relationship Id="rId82" Type="http://schemas.openxmlformats.org/officeDocument/2006/relationships/hyperlink" Target="https://www.adoptapet.com/shelter/pet-admin/pet_edit_form?pet_id=44936871&amp;redirect_cgi=pet-reports%2Fview_pet_stats" TargetMode="External"/><Relationship Id="rId19" Type="http://schemas.openxmlformats.org/officeDocument/2006/relationships/hyperlink" Target="https://www.adoptapet.com/shelter/pet-admin/pet_edit_form?pet_id=37760469&amp;redirect_cgi=pet-reports%2Fview_pet_stats" TargetMode="External"/><Relationship Id="rId14" Type="http://schemas.openxmlformats.org/officeDocument/2006/relationships/hyperlink" Target="http://www.adoptapet.com/shelter/pet-reports/view_pet_stats?order_by=thirty_day_views&amp;dir=asc" TargetMode="External"/><Relationship Id="rId22" Type="http://schemas.openxmlformats.org/officeDocument/2006/relationships/hyperlink" Target="https://www.adoptapet.com/shelter/pet-admin/pet_edit_form?pet_id=45619099&amp;redirect_cgi=pet-reports%2Fview_pet_stats" TargetMode="External"/><Relationship Id="rId27" Type="http://schemas.openxmlformats.org/officeDocument/2006/relationships/hyperlink" Target="https://www.adoptapet.com/shelter/pet-admin/pet_edit_form?pet_id=45376748&amp;redirect_cgi=pet-reports%2Fview_pet_stats" TargetMode="External"/><Relationship Id="rId30" Type="http://schemas.openxmlformats.org/officeDocument/2006/relationships/hyperlink" Target="https://www.adoptapet.com/shelter/pet-admin/pet_edit_form?pet_id=45376756&amp;redirect_cgi=pet-reports%2Fview_pet_stats" TargetMode="External"/><Relationship Id="rId35" Type="http://schemas.openxmlformats.org/officeDocument/2006/relationships/hyperlink" Target="https://www.adoptapet.com/shelter/pet-admin/pet_edit_form?pet_id=44997578&amp;redirect_cgi=pet-reports%2Fview_pet_stats" TargetMode="External"/><Relationship Id="rId43" Type="http://schemas.openxmlformats.org/officeDocument/2006/relationships/hyperlink" Target="http://www.adoptapet.com/shelter/pet-reports/view_pet_stats?order_by=pet_name&amp;dir=asc" TargetMode="External"/><Relationship Id="rId48" Type="http://schemas.openxmlformats.org/officeDocument/2006/relationships/hyperlink" Target="http://www.adoptapet.com/shelter/pet-reports/view_pet_stats?order_by=seven_day_hits&amp;dir=asc" TargetMode="External"/><Relationship Id="rId56" Type="http://schemas.openxmlformats.org/officeDocument/2006/relationships/hyperlink" Target="http://www.adoptapet.com/shelter/pet-reports/view_pet_stats?order_by=thirty_day_views&amp;dir=asc" TargetMode="External"/><Relationship Id="rId64" Type="http://schemas.openxmlformats.org/officeDocument/2006/relationships/hyperlink" Target="https://www.adoptapet.com/shelter/pet-admin/pet_edit_form?pet_id=45310837&amp;redirect_cgi=pet-reports%2Fview_pet_stats" TargetMode="External"/><Relationship Id="rId69" Type="http://schemas.openxmlformats.org/officeDocument/2006/relationships/hyperlink" Target="https://www.adoptapet.com/shelter/pet-admin/pet_edit_form?pet_id=45762303&amp;redirect_cgi=pet-reports%2Fview_pet_stats" TargetMode="External"/><Relationship Id="rId77" Type="http://schemas.openxmlformats.org/officeDocument/2006/relationships/hyperlink" Target="https://www.adoptapet.com/shelter/pet-admin/pet_edit_form?pet_id=43045647&amp;redirect_cgi=pet-reports%2Fview_pet_stats" TargetMode="External"/><Relationship Id="rId8" Type="http://schemas.openxmlformats.org/officeDocument/2006/relationships/hyperlink" Target="http://www.adoptapet.com/shelter/pet-reports/view_pet_stats?order_by=thirty_day_hits&amp;dir=asc" TargetMode="External"/><Relationship Id="rId51" Type="http://schemas.openxmlformats.org/officeDocument/2006/relationships/hyperlink" Target="http://www.adoptapet.com/shelter/pet-reports/view_pet_stats?order_by=thirty_day_hits&amp;dir=asc" TargetMode="External"/><Relationship Id="rId72" Type="http://schemas.openxmlformats.org/officeDocument/2006/relationships/hyperlink" Target="https://www.adoptapet.com/shelter/pet-admin/pet_edit_form?pet_id=45968075&amp;redirect_cgi=pet-reports%2Fview_pet_stats" TargetMode="External"/><Relationship Id="rId80" Type="http://schemas.openxmlformats.org/officeDocument/2006/relationships/hyperlink" Target="https://www.adoptapet.com/shelter/pet-admin/pet_edit_form?pet_id=44476170&amp;redirect_cgi=pet-reports%2Fview_pet_stats" TargetMode="External"/><Relationship Id="rId3" Type="http://schemas.openxmlformats.org/officeDocument/2006/relationships/hyperlink" Target="http://www.adoptapet.com/shelter/pet-reports/view_pet_stats?order_by=clan_name&amp;dir=desc" TargetMode="External"/><Relationship Id="rId12" Type="http://schemas.openxmlformats.org/officeDocument/2006/relationships/hyperlink" Target="http://www.adoptapet.com/shelter/pet-reports/view_pet_stats?order_by=seven_day_views&amp;dir=asc" TargetMode="External"/><Relationship Id="rId17" Type="http://schemas.openxmlformats.org/officeDocument/2006/relationships/hyperlink" Target="https://www.adoptapet.com/shelter/pet-admin/pet_edit_form?pet_id=45376820&amp;redirect_cgi=pet-reports%2Fview_pet_stats" TargetMode="External"/><Relationship Id="rId25" Type="http://schemas.openxmlformats.org/officeDocument/2006/relationships/hyperlink" Target="https://www.adoptapet.com/shelter/pet-admin/pet_edit_form?pet_id=45376732&amp;redirect_cgi=pet-reports%2Fview_pet_stats" TargetMode="External"/><Relationship Id="rId33" Type="http://schemas.openxmlformats.org/officeDocument/2006/relationships/hyperlink" Target="https://www.adoptapet.com/shelter/pet-admin/pet_edit_form?pet_id=44997584&amp;redirect_cgi=pet-reports%2Fview_pet_stats" TargetMode="External"/><Relationship Id="rId38" Type="http://schemas.openxmlformats.org/officeDocument/2006/relationships/hyperlink" Target="https://www.adoptapet.com/shelter/pet-admin/pet_edit_form?pet_id=44523173&amp;redirect_cgi=pet-reports%2Fview_pet_stats" TargetMode="External"/><Relationship Id="rId46" Type="http://schemas.openxmlformats.org/officeDocument/2006/relationships/hyperlink" Target="http://www.adoptapet.com/shelter/pet-reports/view_pet_stats?order_by=family_name&amp;dir=asc" TargetMode="External"/><Relationship Id="rId59" Type="http://schemas.openxmlformats.org/officeDocument/2006/relationships/hyperlink" Target="https://www.adoptapet.com/shelter/pet-admin/pet_edit_form?pet_id=45764097&amp;redirect_cgi=pet-reports%2Fview_pet_stats" TargetMode="External"/><Relationship Id="rId67" Type="http://schemas.openxmlformats.org/officeDocument/2006/relationships/hyperlink" Target="https://www.adoptapet.com/shelter/pet-admin/pet_edit_form?pet_id=45619106&amp;redirect_cgi=pet-reports%2Fview_pet_stats" TargetMode="External"/><Relationship Id="rId20" Type="http://schemas.openxmlformats.org/officeDocument/2006/relationships/hyperlink" Target="https://www.adoptapet.com/shelter/pet-admin/pet_edit_form?pet_id=37760469&amp;redirect_cgi=pet-reports%2Fview_pet_stats" TargetMode="External"/><Relationship Id="rId41" Type="http://schemas.openxmlformats.org/officeDocument/2006/relationships/hyperlink" Target="https://www.adoptapet.com/shelter/pet-admin/pet_edit_form?pet_id=45764087&amp;redirect_cgi=pet-reports%2Fview_pet_stats" TargetMode="External"/><Relationship Id="rId54" Type="http://schemas.openxmlformats.org/officeDocument/2006/relationships/hyperlink" Target="http://www.adoptapet.com/shelter/pet-reports/view_pet_stats?order_by=seven_day_views&amp;dir=asc" TargetMode="External"/><Relationship Id="rId62" Type="http://schemas.openxmlformats.org/officeDocument/2006/relationships/hyperlink" Target="https://www.adoptapet.com/shelter/pet-admin/pet_edit_form?pet_id=45767897&amp;redirect_cgi=pet-reports%2Fview_pet_stats" TargetMode="External"/><Relationship Id="rId70" Type="http://schemas.openxmlformats.org/officeDocument/2006/relationships/hyperlink" Target="https://www.adoptapet.com/shelter/pet-admin/pet_edit_form?pet_id=45762303&amp;redirect_cgi=pet-reports%2Fview_pet_stats" TargetMode="External"/><Relationship Id="rId75" Type="http://schemas.openxmlformats.org/officeDocument/2006/relationships/hyperlink" Target="https://www.adoptapet.com/shelter/pet-admin/pet_edit_form?pet_id=45969536&amp;redirect_cgi=pet-reports%2Fview_pet_stats" TargetMode="External"/><Relationship Id="rId1" Type="http://schemas.openxmlformats.org/officeDocument/2006/relationships/hyperlink" Target="http://www.adoptapet.com/shelter/pet-reports/view_pet_stats?order_by=pet_name&amp;dir=asc" TargetMode="External"/><Relationship Id="rId6" Type="http://schemas.openxmlformats.org/officeDocument/2006/relationships/hyperlink" Target="http://www.adoptapet.com/shelter/pet-reports/view_pet_stats?order_by=seven_day_hits&amp;dir=asc" TargetMode="External"/><Relationship Id="rId15" Type="http://schemas.openxmlformats.org/officeDocument/2006/relationships/hyperlink" Target="http://www.adoptapet.com/shelter/pet-reports/view_pet_stats?order_by=total_pet_views&amp;dir=asc" TargetMode="External"/><Relationship Id="rId23" Type="http://schemas.openxmlformats.org/officeDocument/2006/relationships/hyperlink" Target="https://www.adoptapet.com/shelter/pet-admin/pet_edit_form?pet_id=45346652&amp;redirect_cgi=pet-reports%2Fview_pet_stats" TargetMode="External"/><Relationship Id="rId28" Type="http://schemas.openxmlformats.org/officeDocument/2006/relationships/hyperlink" Target="https://www.adoptapet.com/shelter/pet-admin/pet_edit_form?pet_id=45376748&amp;redirect_cgi=pet-reports%2Fview_pet_stats" TargetMode="External"/><Relationship Id="rId36" Type="http://schemas.openxmlformats.org/officeDocument/2006/relationships/hyperlink" Target="https://www.adoptapet.com/shelter/pet-admin/pet_edit_form?pet_id=44997578&amp;redirect_cgi=pet-reports%2Fview_pet_stats" TargetMode="External"/><Relationship Id="rId49" Type="http://schemas.openxmlformats.org/officeDocument/2006/relationships/hyperlink" Target="http://www.adoptapet.com/shelter/pet-reports/view_pet_stats?order_by=seven_day_hits&amp;dir=asc" TargetMode="External"/><Relationship Id="rId57" Type="http://schemas.openxmlformats.org/officeDocument/2006/relationships/hyperlink" Target="http://www.adoptapet.com/shelter/pet-reports/view_pet_stats?order_by=total_pet_views&amp;dir=asc" TargetMode="External"/><Relationship Id="rId10" Type="http://schemas.openxmlformats.org/officeDocument/2006/relationships/hyperlink" Target="http://www.adoptapet.com/shelter/pet-reports/view_pet_stats?order_by=total_pet_hits&amp;dir=asc" TargetMode="External"/><Relationship Id="rId31" Type="http://schemas.openxmlformats.org/officeDocument/2006/relationships/hyperlink" Target="https://www.adoptapet.com/shelter/pet-admin/pet_edit_form?pet_id=45376835&amp;redirect_cgi=pet-reports%2Fview_pet_stats" TargetMode="External"/><Relationship Id="rId44" Type="http://schemas.openxmlformats.org/officeDocument/2006/relationships/hyperlink" Target="http://www.adoptapet.com/shelter/pet-reports/view_pet_stats?order_by=shelter_reference_code&amp;dir=asc" TargetMode="External"/><Relationship Id="rId52" Type="http://schemas.openxmlformats.org/officeDocument/2006/relationships/hyperlink" Target="http://www.adoptapet.com/shelter/pet-reports/view_pet_stats?order_by=total_pet_hits&amp;dir=asc" TargetMode="External"/><Relationship Id="rId60" Type="http://schemas.openxmlformats.org/officeDocument/2006/relationships/hyperlink" Target="https://www.adoptapet.com/shelter/pet-admin/pet_edit_form?pet_id=45764097&amp;redirect_cgi=pet-reports%2Fview_pet_stats" TargetMode="External"/><Relationship Id="rId65" Type="http://schemas.openxmlformats.org/officeDocument/2006/relationships/hyperlink" Target="https://www.adoptapet.com/shelter/pet-admin/pet_edit_form?pet_id=45346592&amp;redirect_cgi=pet-reports%2Fview_pet_stats" TargetMode="External"/><Relationship Id="rId73" Type="http://schemas.openxmlformats.org/officeDocument/2006/relationships/hyperlink" Target="https://www.adoptapet.com/shelter/pet-admin/pet_edit_form?pet_id=45970461&amp;redirect_cgi=pet-reports%2Fview_pet_stats" TargetMode="External"/><Relationship Id="rId78" Type="http://schemas.openxmlformats.org/officeDocument/2006/relationships/hyperlink" Target="https://www.adoptapet.com/shelter/pet-admin/pet_edit_form?pet_id=43045647&amp;redirect_cgi=pet-reports%2Fview_pet_stats" TargetMode="External"/><Relationship Id="rId81" Type="http://schemas.openxmlformats.org/officeDocument/2006/relationships/hyperlink" Target="https://www.adoptapet.com/shelter/pet-admin/pet_edit_form?pet_id=44936871&amp;redirect_cgi=pet-reports%2Fview_pet_stats" TargetMode="External"/><Relationship Id="rId4" Type="http://schemas.openxmlformats.org/officeDocument/2006/relationships/hyperlink" Target="http://www.adoptapet.com/shelter/pet-reports/view_pet_stats?order_by=family_name&amp;dir=asc" TargetMode="External"/><Relationship Id="rId9" Type="http://schemas.openxmlformats.org/officeDocument/2006/relationships/hyperlink" Target="http://www.adoptapet.com/shelter/pet-reports/view_pet_stats?order_by=thirty_day_hits&amp;dir=asc" TargetMode="External"/><Relationship Id="rId13" Type="http://schemas.openxmlformats.org/officeDocument/2006/relationships/hyperlink" Target="http://www.adoptapet.com/shelter/pet-reports/view_pet_stats?order_by=thirty_day_views&amp;dir=asc" TargetMode="External"/><Relationship Id="rId18" Type="http://schemas.openxmlformats.org/officeDocument/2006/relationships/hyperlink" Target="https://www.adoptapet.com/shelter/pet-admin/pet_edit_form?pet_id=45376820&amp;redirect_cgi=pet-reports%2Fview_pet_stats" TargetMode="External"/><Relationship Id="rId39" Type="http://schemas.openxmlformats.org/officeDocument/2006/relationships/hyperlink" Target="https://www.adoptapet.com/shelter/pet-admin/pet_edit_form?pet_id=45764084&amp;redirect_cgi=pet-reports%2Fview_pet_stats" TargetMode="External"/><Relationship Id="rId34" Type="http://schemas.openxmlformats.org/officeDocument/2006/relationships/hyperlink" Target="https://www.adoptapet.com/shelter/pet-admin/pet_edit_form?pet_id=44997584&amp;redirect_cgi=pet-reports%2Fview_pet_stats" TargetMode="External"/><Relationship Id="rId50" Type="http://schemas.openxmlformats.org/officeDocument/2006/relationships/hyperlink" Target="http://www.adoptapet.com/shelter/pet-reports/view_pet_stats?order_by=thirty_day_hits&amp;dir=asc" TargetMode="External"/><Relationship Id="rId55" Type="http://schemas.openxmlformats.org/officeDocument/2006/relationships/hyperlink" Target="http://www.adoptapet.com/shelter/pet-reports/view_pet_stats?order_by=thirty_day_views&amp;dir=asc" TargetMode="External"/><Relationship Id="rId76" Type="http://schemas.openxmlformats.org/officeDocument/2006/relationships/hyperlink" Target="https://www.adoptapet.com/shelter/pet-admin/pet_edit_form?pet_id=45969536&amp;redirect_cgi=pet-reports%2Fview_pet_stats" TargetMode="External"/><Relationship Id="rId7" Type="http://schemas.openxmlformats.org/officeDocument/2006/relationships/hyperlink" Target="http://www.adoptapet.com/shelter/pet-reports/view_pet_stats?order_by=seven_day_hits&amp;dir=asc" TargetMode="External"/><Relationship Id="rId71" Type="http://schemas.openxmlformats.org/officeDocument/2006/relationships/hyperlink" Target="https://www.adoptapet.com/shelter/pet-admin/pet_edit_form?pet_id=45968075&amp;redirect_cgi=pet-reports%2Fview_pet_stats" TargetMode="External"/><Relationship Id="rId2" Type="http://schemas.openxmlformats.org/officeDocument/2006/relationships/hyperlink" Target="http://www.adoptapet.com/shelter/pet-reports/view_pet_stats?order_by=shelter_reference_code&amp;dir=asc" TargetMode="External"/><Relationship Id="rId29" Type="http://schemas.openxmlformats.org/officeDocument/2006/relationships/hyperlink" Target="https://www.adoptapet.com/shelter/pet-admin/pet_edit_form?pet_id=45376756&amp;redirect_cgi=pet-reports%2Fview_pet_stats" TargetMode="External"/><Relationship Id="rId24" Type="http://schemas.openxmlformats.org/officeDocument/2006/relationships/hyperlink" Target="https://www.adoptapet.com/shelter/pet-admin/pet_edit_form?pet_id=45346652&amp;redirect_cgi=pet-reports%2Fview_pet_stats" TargetMode="External"/><Relationship Id="rId40" Type="http://schemas.openxmlformats.org/officeDocument/2006/relationships/hyperlink" Target="https://www.adoptapet.com/shelter/pet-admin/pet_edit_form?pet_id=45764084&amp;redirect_cgi=pet-reports%2Fview_pet_stats" TargetMode="External"/><Relationship Id="rId45" Type="http://schemas.openxmlformats.org/officeDocument/2006/relationships/hyperlink" Target="http://www.adoptapet.com/shelter/pet-reports/view_pet_stats?order_by=clan_name&amp;dir=desc" TargetMode="External"/><Relationship Id="rId66" Type="http://schemas.openxmlformats.org/officeDocument/2006/relationships/hyperlink" Target="https://www.adoptapet.com/shelter/pet-admin/pet_edit_form?pet_id=45346592&amp;redirect_cgi=pet-reports%2Fview_pet_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abSelected="1" topLeftCell="A69" zoomScale="110" zoomScaleNormal="110" workbookViewId="0">
      <selection activeCell="E94" sqref="E94"/>
    </sheetView>
  </sheetViews>
  <sheetFormatPr baseColWidth="10" defaultRowHeight="15" x14ac:dyDescent="0.2"/>
  <cols>
    <col min="1" max="1" width="3.83203125" customWidth="1"/>
    <col min="2" max="2" width="21.5" bestFit="1" customWidth="1"/>
    <col min="3" max="3" width="15.6640625" bestFit="1" customWidth="1"/>
    <col min="5" max="5" width="21.5" bestFit="1" customWidth="1"/>
    <col min="6" max="6" width="9.1640625" bestFit="1" customWidth="1"/>
    <col min="8" max="8" width="21.5" bestFit="1" customWidth="1"/>
    <col min="9" max="9" width="9.1640625" bestFit="1" customWidth="1"/>
    <col min="11" max="11" width="21.5" bestFit="1" customWidth="1"/>
    <col min="12" max="12" width="9.1640625" bestFit="1" customWidth="1"/>
  </cols>
  <sheetData>
    <row r="1" spans="2:12" x14ac:dyDescent="0.2">
      <c r="B1" s="22" t="s">
        <v>1697</v>
      </c>
      <c r="C1" s="23"/>
      <c r="D1" s="23"/>
      <c r="E1" s="23"/>
      <c r="F1" s="23"/>
      <c r="G1" s="23"/>
      <c r="H1" s="23"/>
      <c r="I1" s="23"/>
      <c r="J1" s="23"/>
      <c r="K1" s="23"/>
      <c r="L1" s="24"/>
    </row>
    <row r="2" spans="2:12" ht="16" thickBot="1" x14ac:dyDescent="0.25">
      <c r="B2" s="25" t="s">
        <v>1698</v>
      </c>
      <c r="C2" s="26"/>
      <c r="D2" s="26"/>
      <c r="E2" s="26"/>
      <c r="F2" s="26"/>
      <c r="G2" s="26"/>
      <c r="H2" s="26"/>
      <c r="I2" s="26"/>
      <c r="J2" s="26"/>
      <c r="K2" s="26"/>
      <c r="L2" s="27"/>
    </row>
    <row r="3" spans="2:12" ht="16" thickBot="1" x14ac:dyDescent="0.25"/>
    <row r="4" spans="2:12" x14ac:dyDescent="0.2">
      <c r="B4" s="28" t="s">
        <v>1703</v>
      </c>
      <c r="C4" s="29"/>
      <c r="D4" s="29"/>
      <c r="E4" s="29"/>
      <c r="F4" s="29"/>
      <c r="G4" s="29"/>
      <c r="H4" s="29"/>
      <c r="I4" s="29"/>
      <c r="J4" s="29"/>
      <c r="K4" s="29"/>
      <c r="L4" s="30"/>
    </row>
    <row r="5" spans="2:12" ht="32" customHeight="1" thickBot="1" x14ac:dyDescent="0.25">
      <c r="B5" s="32" t="s">
        <v>1699</v>
      </c>
      <c r="C5" s="33"/>
      <c r="D5" s="31" t="str">
        <f>"Total Animals "&amp;"
 "&amp;COUNTA('All - PetPoint'!$F:$F)-1</f>
        <v>Total Animals 
 344</v>
      </c>
      <c r="E5" s="31"/>
      <c r="F5" s="31" t="str">
        <f>"Total Dogs "&amp;"
 "&amp;COUNTIF('All - PetPoint'!$F:$F,"Dog")</f>
        <v>Total Dogs 
 154</v>
      </c>
      <c r="G5" s="31"/>
      <c r="H5" s="31" t="str">
        <f>"Total Cats "&amp;"
 "&amp;COUNTIF('All - PetPoint'!$F:$F,"Cat")</f>
        <v>Total Cats 
 165</v>
      </c>
      <c r="I5" s="31"/>
      <c r="J5" s="31" t="str">
        <f>"Total Pigs "&amp;"
 "&amp;COUNTIF('All - PetPoint'!$F:$F,"Pig")</f>
        <v>Total Pigs 
 23</v>
      </c>
      <c r="K5" s="31"/>
      <c r="L5" s="34"/>
    </row>
    <row r="6" spans="2:12" ht="32" customHeight="1" thickTop="1" thickBot="1" x14ac:dyDescent="0.25">
      <c r="B6" s="32" t="s">
        <v>1700</v>
      </c>
      <c r="C6" s="33"/>
      <c r="D6" s="31" t="str">
        <f>"Total Animals "&amp;"
 "&amp;COUNTA('All - AdoptAPet'!$G:$G)-1</f>
        <v>Total Animals 
 97</v>
      </c>
      <c r="E6" s="31"/>
      <c r="F6" s="35" t="str">
        <f>"Total Dogs "&amp;"
 "&amp;COUNTIF('All - AdoptAPet'!$G:$G,"Dog")</f>
        <v>Total Dogs 
 78</v>
      </c>
      <c r="G6" s="35"/>
      <c r="H6" s="35" t="str">
        <f>"Total Cats "&amp;"
 "&amp;COUNTIF('All - AdoptAPet'!$G:$G,"Cat")</f>
        <v>Total Cats 
 19</v>
      </c>
      <c r="I6" s="35"/>
      <c r="J6" s="35" t="str">
        <f>"Total Pigs "&amp;"
 "&amp;COUNTIF('All - AdoptAPet'!$G:$G,"Pig")</f>
        <v>Total Pigs 
 0</v>
      </c>
      <c r="K6" s="35"/>
      <c r="L6" s="36"/>
    </row>
    <row r="7" spans="2:12" ht="32" customHeight="1" thickTop="1" thickBot="1" x14ac:dyDescent="0.25">
      <c r="B7" s="41" t="s">
        <v>1701</v>
      </c>
      <c r="C7" s="42"/>
      <c r="D7" s="43" t="str">
        <f>"Total Dogs "&amp;"
 "&amp;COUNTA('Consolidated Data - Static'!$J:$J)-1</f>
        <v>Total Dogs 
 68</v>
      </c>
      <c r="E7" s="43"/>
      <c r="F7" s="46" t="str">
        <f>"Total Dogs w/out Pre-Treament Bios "&amp;"
 "&amp;COUNTIF('Consolidated Data - Static'!$AA:$AA,"No")</f>
        <v>Total Dogs w/out Pre-Treament Bios 
 48</v>
      </c>
      <c r="G7" s="46"/>
      <c r="H7" s="46"/>
      <c r="I7" s="46"/>
      <c r="J7" s="44" t="s">
        <v>1702</v>
      </c>
      <c r="K7" s="44"/>
      <c r="L7" s="45"/>
    </row>
    <row r="8" spans="2:12" ht="32" customHeight="1" x14ac:dyDescent="0.2">
      <c r="B8" s="40" t="s">
        <v>1961</v>
      </c>
      <c r="C8" s="40"/>
      <c r="D8" s="40"/>
      <c r="E8" s="40"/>
      <c r="F8" s="40"/>
      <c r="G8" s="40"/>
      <c r="H8" s="40"/>
      <c r="I8" s="40"/>
      <c r="J8" s="40"/>
      <c r="K8" s="40"/>
      <c r="L8" s="40"/>
    </row>
    <row r="9" spans="2:12" ht="16" thickBot="1" x14ac:dyDescent="0.25"/>
    <row r="10" spans="2:12" ht="16" thickBot="1" x14ac:dyDescent="0.25">
      <c r="B10" s="37" t="s">
        <v>1704</v>
      </c>
      <c r="C10" s="38"/>
      <c r="D10" s="38"/>
      <c r="E10" s="38"/>
      <c r="F10" s="38"/>
      <c r="G10" s="38"/>
      <c r="H10" s="38"/>
      <c r="I10" s="38"/>
      <c r="J10" s="38"/>
      <c r="K10" s="38"/>
      <c r="L10" s="39"/>
    </row>
    <row r="11" spans="2:12" x14ac:dyDescent="0.2">
      <c r="B11" s="19"/>
    </row>
    <row r="39" spans="2:12" ht="16" thickBot="1" x14ac:dyDescent="0.25"/>
    <row r="40" spans="2:12" ht="16" thickBot="1" x14ac:dyDescent="0.25">
      <c r="B40" s="37" t="s">
        <v>1711</v>
      </c>
      <c r="C40" s="38"/>
      <c r="D40" s="38"/>
      <c r="E40" s="38"/>
      <c r="F40" s="38"/>
      <c r="G40" s="38"/>
      <c r="H40" s="38"/>
      <c r="I40" s="38"/>
      <c r="J40" s="38"/>
      <c r="K40" s="38"/>
      <c r="L40" s="39"/>
    </row>
    <row r="41" spans="2:12" hidden="1" x14ac:dyDescent="0.2">
      <c r="B41" s="21" t="s">
        <v>6</v>
      </c>
      <c r="C41" t="s">
        <v>45</v>
      </c>
      <c r="E41" s="21" t="s">
        <v>6</v>
      </c>
      <c r="F41" t="s">
        <v>45</v>
      </c>
      <c r="H41" s="21" t="s">
        <v>6</v>
      </c>
      <c r="I41" t="s">
        <v>45</v>
      </c>
    </row>
    <row r="43" spans="2:12" x14ac:dyDescent="0.2">
      <c r="B43" s="21" t="s">
        <v>1478</v>
      </c>
      <c r="C43" t="s">
        <v>1714</v>
      </c>
      <c r="E43" s="21" t="s">
        <v>11</v>
      </c>
      <c r="F43" t="s">
        <v>1714</v>
      </c>
      <c r="H43" s="21" t="s">
        <v>1716</v>
      </c>
      <c r="I43" t="s">
        <v>1714</v>
      </c>
    </row>
    <row r="44" spans="2:12" x14ac:dyDescent="0.2">
      <c r="B44" s="2" t="s">
        <v>46</v>
      </c>
      <c r="C44" s="56">
        <v>22</v>
      </c>
      <c r="E44" s="2" t="s">
        <v>49</v>
      </c>
      <c r="F44" s="56">
        <v>54</v>
      </c>
      <c r="H44" s="57" t="s">
        <v>1715</v>
      </c>
      <c r="I44" s="56">
        <v>73</v>
      </c>
    </row>
    <row r="45" spans="2:12" x14ac:dyDescent="0.2">
      <c r="B45" s="2" t="s">
        <v>56</v>
      </c>
      <c r="C45" s="56">
        <v>11</v>
      </c>
      <c r="E45" s="2" t="s">
        <v>37</v>
      </c>
      <c r="F45" s="56">
        <v>21</v>
      </c>
      <c r="H45" s="57">
        <v>45810</v>
      </c>
      <c r="I45" s="56">
        <v>2</v>
      </c>
    </row>
    <row r="46" spans="2:12" x14ac:dyDescent="0.2">
      <c r="B46" s="2" t="s">
        <v>104</v>
      </c>
      <c r="C46" s="56">
        <v>9</v>
      </c>
      <c r="E46" s="2" t="s">
        <v>533</v>
      </c>
      <c r="F46" s="56">
        <v>2</v>
      </c>
      <c r="H46" s="57">
        <v>45630</v>
      </c>
      <c r="I46" s="56">
        <v>1</v>
      </c>
    </row>
    <row r="47" spans="2:12" x14ac:dyDescent="0.2">
      <c r="B47" s="2" t="s">
        <v>94</v>
      </c>
      <c r="C47" s="56">
        <v>7</v>
      </c>
      <c r="E47" s="2" t="s">
        <v>290</v>
      </c>
      <c r="F47" s="56">
        <v>1</v>
      </c>
      <c r="H47" s="57">
        <v>45860</v>
      </c>
      <c r="I47" s="56">
        <v>1</v>
      </c>
    </row>
    <row r="48" spans="2:12" x14ac:dyDescent="0.2">
      <c r="B48" s="2" t="s">
        <v>63</v>
      </c>
      <c r="C48" s="56">
        <v>3</v>
      </c>
      <c r="E48" s="2" t="s">
        <v>1709</v>
      </c>
      <c r="F48" s="56">
        <v>78</v>
      </c>
      <c r="H48" s="57">
        <v>45877</v>
      </c>
      <c r="I48" s="56">
        <v>1</v>
      </c>
    </row>
    <row r="49" spans="2:9" x14ac:dyDescent="0.2">
      <c r="B49" s="2" t="s">
        <v>330</v>
      </c>
      <c r="C49" s="56">
        <v>3</v>
      </c>
      <c r="H49" s="2" t="s">
        <v>1709</v>
      </c>
      <c r="I49" s="56">
        <v>78</v>
      </c>
    </row>
    <row r="50" spans="2:9" x14ac:dyDescent="0.2">
      <c r="B50" s="2" t="s">
        <v>513</v>
      </c>
      <c r="C50" s="56">
        <v>3</v>
      </c>
    </row>
    <row r="51" spans="2:9" x14ac:dyDescent="0.2">
      <c r="B51" s="2" t="s">
        <v>85</v>
      </c>
      <c r="C51" s="56">
        <v>3</v>
      </c>
    </row>
    <row r="52" spans="2:9" x14ac:dyDescent="0.2">
      <c r="B52" s="2" t="s">
        <v>110</v>
      </c>
      <c r="C52" s="56">
        <v>3</v>
      </c>
    </row>
    <row r="53" spans="2:9" x14ac:dyDescent="0.2">
      <c r="B53" s="2" t="s">
        <v>76</v>
      </c>
      <c r="C53" s="56">
        <v>2</v>
      </c>
    </row>
    <row r="54" spans="2:9" x14ac:dyDescent="0.2">
      <c r="B54" s="2" t="s">
        <v>552</v>
      </c>
      <c r="C54" s="56">
        <v>1</v>
      </c>
    </row>
    <row r="55" spans="2:9" x14ac:dyDescent="0.2">
      <c r="B55" s="2" t="s">
        <v>354</v>
      </c>
      <c r="C55" s="56">
        <v>1</v>
      </c>
    </row>
    <row r="56" spans="2:9" x14ac:dyDescent="0.2">
      <c r="B56" s="2" t="s">
        <v>192</v>
      </c>
      <c r="C56" s="56">
        <v>1</v>
      </c>
    </row>
    <row r="57" spans="2:9" x14ac:dyDescent="0.2">
      <c r="B57" s="2" t="s">
        <v>133</v>
      </c>
      <c r="C57" s="56">
        <v>1</v>
      </c>
    </row>
    <row r="58" spans="2:9" x14ac:dyDescent="0.2">
      <c r="B58" s="2" t="s">
        <v>446</v>
      </c>
      <c r="C58" s="56">
        <v>1</v>
      </c>
    </row>
    <row r="59" spans="2:9" x14ac:dyDescent="0.2">
      <c r="B59" s="2" t="s">
        <v>439</v>
      </c>
      <c r="C59" s="56">
        <v>1</v>
      </c>
    </row>
    <row r="60" spans="2:9" x14ac:dyDescent="0.2">
      <c r="B60" s="2" t="s">
        <v>103</v>
      </c>
      <c r="C60" s="56">
        <v>1</v>
      </c>
    </row>
    <row r="61" spans="2:9" x14ac:dyDescent="0.2">
      <c r="B61" s="2" t="s">
        <v>123</v>
      </c>
      <c r="C61" s="56">
        <v>1</v>
      </c>
    </row>
    <row r="62" spans="2:9" x14ac:dyDescent="0.2">
      <c r="B62" s="2" t="s">
        <v>148</v>
      </c>
      <c r="C62" s="56">
        <v>1</v>
      </c>
    </row>
    <row r="63" spans="2:9" x14ac:dyDescent="0.2">
      <c r="B63" s="2" t="s">
        <v>331</v>
      </c>
      <c r="C63" s="56">
        <v>1</v>
      </c>
    </row>
    <row r="64" spans="2:9" x14ac:dyDescent="0.2">
      <c r="B64" s="2" t="s">
        <v>618</v>
      </c>
      <c r="C64" s="56">
        <v>1</v>
      </c>
    </row>
    <row r="65" spans="2:12" x14ac:dyDescent="0.2">
      <c r="B65" s="2" t="s">
        <v>606</v>
      </c>
      <c r="C65" s="56">
        <v>1</v>
      </c>
    </row>
    <row r="66" spans="2:12" x14ac:dyDescent="0.2">
      <c r="B66" s="2" t="s">
        <v>1709</v>
      </c>
      <c r="C66" s="56">
        <v>78</v>
      </c>
    </row>
    <row r="71" spans="2:12" ht="16" thickBot="1" x14ac:dyDescent="0.25"/>
    <row r="72" spans="2:12" ht="16" thickBot="1" x14ac:dyDescent="0.25">
      <c r="B72" s="37" t="s">
        <v>1717</v>
      </c>
      <c r="C72" s="38"/>
      <c r="D72" s="38"/>
      <c r="E72" s="38"/>
      <c r="F72" s="38"/>
      <c r="G72" s="38"/>
      <c r="H72" s="38"/>
      <c r="I72" s="38"/>
      <c r="J72" s="38"/>
      <c r="K72" s="38"/>
      <c r="L72" s="39"/>
    </row>
    <row r="75" spans="2:12" x14ac:dyDescent="0.2">
      <c r="B75" s="21" t="s">
        <v>1689</v>
      </c>
      <c r="C75" t="s">
        <v>41</v>
      </c>
      <c r="E75" s="21" t="s">
        <v>1689</v>
      </c>
      <c r="F75" t="s">
        <v>41</v>
      </c>
      <c r="H75" s="21" t="s">
        <v>1689</v>
      </c>
      <c r="I75" t="s">
        <v>41</v>
      </c>
      <c r="K75" s="21" t="s">
        <v>1689</v>
      </c>
      <c r="L75" t="s">
        <v>41</v>
      </c>
    </row>
    <row r="77" spans="2:12" x14ac:dyDescent="0.2">
      <c r="B77" s="21" t="s">
        <v>1692</v>
      </c>
      <c r="C77" t="s">
        <v>1714</v>
      </c>
      <c r="E77" s="21" t="s">
        <v>1479</v>
      </c>
      <c r="F77" t="s">
        <v>1714</v>
      </c>
      <c r="H77" s="21" t="s">
        <v>1474</v>
      </c>
      <c r="I77" t="s">
        <v>1714</v>
      </c>
      <c r="K77" s="21" t="s">
        <v>1718</v>
      </c>
      <c r="L77" t="s">
        <v>1714</v>
      </c>
    </row>
    <row r="78" spans="2:12" x14ac:dyDescent="0.2">
      <c r="B78" s="2" t="s">
        <v>1715</v>
      </c>
      <c r="C78" s="56">
        <v>48</v>
      </c>
      <c r="E78" s="2" t="s">
        <v>711</v>
      </c>
      <c r="F78" s="56">
        <v>34</v>
      </c>
      <c r="H78" s="2" t="s">
        <v>750</v>
      </c>
      <c r="I78" s="56">
        <v>12</v>
      </c>
      <c r="K78" s="2">
        <v>82.1</v>
      </c>
      <c r="L78" s="56">
        <v>3</v>
      </c>
    </row>
    <row r="79" spans="2:12" x14ac:dyDescent="0.2">
      <c r="B79" s="2" t="s">
        <v>1709</v>
      </c>
      <c r="C79" s="56">
        <v>48</v>
      </c>
      <c r="E79" s="2" t="s">
        <v>753</v>
      </c>
      <c r="F79" s="56">
        <v>14</v>
      </c>
      <c r="H79" s="2" t="s">
        <v>694</v>
      </c>
      <c r="I79" s="56">
        <v>11</v>
      </c>
      <c r="K79" s="2">
        <v>25.1</v>
      </c>
      <c r="L79" s="56">
        <v>3</v>
      </c>
    </row>
    <row r="80" spans="2:12" x14ac:dyDescent="0.2">
      <c r="E80" s="2" t="s">
        <v>1709</v>
      </c>
      <c r="F80" s="56">
        <v>48</v>
      </c>
      <c r="H80" s="2" t="s">
        <v>799</v>
      </c>
      <c r="I80" s="56">
        <v>10</v>
      </c>
      <c r="K80" s="2">
        <v>64.2</v>
      </c>
      <c r="L80" s="56">
        <v>3</v>
      </c>
    </row>
    <row r="81" spans="2:12" x14ac:dyDescent="0.2">
      <c r="B81" s="21" t="s">
        <v>1689</v>
      </c>
      <c r="C81" t="s">
        <v>41</v>
      </c>
      <c r="H81" s="2" t="s">
        <v>706</v>
      </c>
      <c r="I81" s="56">
        <v>6</v>
      </c>
      <c r="K81" s="2">
        <v>107.2</v>
      </c>
      <c r="L81" s="56">
        <v>3</v>
      </c>
    </row>
    <row r="82" spans="2:12" x14ac:dyDescent="0.2">
      <c r="H82" s="2" t="s">
        <v>1161</v>
      </c>
      <c r="I82" s="56">
        <v>3</v>
      </c>
      <c r="K82" s="2">
        <v>34.1</v>
      </c>
      <c r="L82" s="56">
        <v>2</v>
      </c>
    </row>
    <row r="83" spans="2:12" x14ac:dyDescent="0.2">
      <c r="B83" s="21" t="s">
        <v>1708</v>
      </c>
      <c r="C83" t="s">
        <v>1713</v>
      </c>
      <c r="H83" s="2" t="s">
        <v>720</v>
      </c>
      <c r="I83" s="56">
        <v>2</v>
      </c>
      <c r="K83" s="2">
        <v>49.1</v>
      </c>
      <c r="L83" s="56">
        <v>2</v>
      </c>
    </row>
    <row r="84" spans="2:12" x14ac:dyDescent="0.2">
      <c r="B84" s="2" t="s">
        <v>2020</v>
      </c>
      <c r="C84" s="56">
        <v>23</v>
      </c>
      <c r="H84" s="2" t="s">
        <v>992</v>
      </c>
      <c r="I84" s="56">
        <v>2</v>
      </c>
      <c r="K84" s="2">
        <v>43.3</v>
      </c>
      <c r="L84" s="56">
        <v>2</v>
      </c>
    </row>
    <row r="85" spans="2:12" x14ac:dyDescent="0.2">
      <c r="B85" s="2" t="s">
        <v>2019</v>
      </c>
      <c r="C85" s="56">
        <v>25</v>
      </c>
      <c r="H85" s="2" t="s">
        <v>1053</v>
      </c>
      <c r="I85" s="56">
        <v>2</v>
      </c>
      <c r="K85" s="2">
        <v>41.1</v>
      </c>
      <c r="L85" s="56">
        <v>2</v>
      </c>
    </row>
    <row r="86" spans="2:12" x14ac:dyDescent="0.2">
      <c r="B86" s="2" t="s">
        <v>1709</v>
      </c>
      <c r="C86" s="56">
        <v>48</v>
      </c>
      <c r="H86" s="2" t="s">
        <v>1709</v>
      </c>
      <c r="I86" s="56">
        <v>48</v>
      </c>
      <c r="K86" s="2">
        <v>181.1</v>
      </c>
      <c r="L86" s="56">
        <v>1</v>
      </c>
    </row>
    <row r="87" spans="2:12" x14ac:dyDescent="0.2">
      <c r="K87" s="2">
        <v>207.1</v>
      </c>
      <c r="L87" s="56">
        <v>1</v>
      </c>
    </row>
    <row r="88" spans="2:12" x14ac:dyDescent="0.2">
      <c r="K88" s="2">
        <v>40.200000000000003</v>
      </c>
      <c r="L88" s="56">
        <v>1</v>
      </c>
    </row>
    <row r="89" spans="2:12" x14ac:dyDescent="0.2">
      <c r="K89" s="2">
        <v>403.3</v>
      </c>
      <c r="L89" s="56">
        <v>1</v>
      </c>
    </row>
    <row r="90" spans="2:12" x14ac:dyDescent="0.2">
      <c r="K90" s="2">
        <v>83.1</v>
      </c>
      <c r="L90" s="56">
        <v>1</v>
      </c>
    </row>
    <row r="91" spans="2:12" x14ac:dyDescent="0.2">
      <c r="K91" s="2">
        <v>49.4</v>
      </c>
      <c r="L91" s="56">
        <v>1</v>
      </c>
    </row>
    <row r="92" spans="2:12" x14ac:dyDescent="0.2">
      <c r="K92" s="2">
        <v>67.2</v>
      </c>
      <c r="L92" s="56">
        <v>1</v>
      </c>
    </row>
    <row r="93" spans="2:12" x14ac:dyDescent="0.2">
      <c r="K93" s="2">
        <v>68</v>
      </c>
      <c r="L93" s="56">
        <v>1</v>
      </c>
    </row>
    <row r="94" spans="2:12" x14ac:dyDescent="0.2">
      <c r="K94" s="2">
        <v>238.3</v>
      </c>
      <c r="L94" s="56">
        <v>1</v>
      </c>
    </row>
    <row r="95" spans="2:12" x14ac:dyDescent="0.2">
      <c r="K95" s="2">
        <v>66.3</v>
      </c>
      <c r="L95" s="56">
        <v>1</v>
      </c>
    </row>
    <row r="96" spans="2:12" x14ac:dyDescent="0.2">
      <c r="K96" s="2">
        <v>89.2</v>
      </c>
      <c r="L96" s="56">
        <v>1</v>
      </c>
    </row>
    <row r="97" spans="11:12" x14ac:dyDescent="0.2">
      <c r="K97" s="2">
        <v>62.1</v>
      </c>
      <c r="L97" s="56">
        <v>1</v>
      </c>
    </row>
    <row r="98" spans="11:12" x14ac:dyDescent="0.2">
      <c r="K98" s="2">
        <v>112</v>
      </c>
      <c r="L98" s="56">
        <v>1</v>
      </c>
    </row>
    <row r="99" spans="11:12" x14ac:dyDescent="0.2">
      <c r="K99" s="2">
        <v>113.2</v>
      </c>
      <c r="L99" s="56">
        <v>1</v>
      </c>
    </row>
    <row r="100" spans="11:12" x14ac:dyDescent="0.2">
      <c r="K100" s="2">
        <v>31.3</v>
      </c>
      <c r="L100" s="56">
        <v>1</v>
      </c>
    </row>
    <row r="101" spans="11:12" x14ac:dyDescent="0.2">
      <c r="K101" s="2">
        <v>39.4</v>
      </c>
      <c r="L101" s="56">
        <v>1</v>
      </c>
    </row>
    <row r="102" spans="11:12" x14ac:dyDescent="0.2">
      <c r="K102" s="2">
        <v>14.3</v>
      </c>
      <c r="L102" s="56">
        <v>1</v>
      </c>
    </row>
    <row r="103" spans="11:12" x14ac:dyDescent="0.2">
      <c r="K103" s="2">
        <v>60.2</v>
      </c>
      <c r="L103" s="56">
        <v>1</v>
      </c>
    </row>
    <row r="104" spans="11:12" x14ac:dyDescent="0.2">
      <c r="K104" s="2">
        <v>49</v>
      </c>
      <c r="L104" s="56">
        <v>1</v>
      </c>
    </row>
    <row r="105" spans="11:12" x14ac:dyDescent="0.2">
      <c r="K105" s="2">
        <v>46.3</v>
      </c>
      <c r="L105" s="56">
        <v>1</v>
      </c>
    </row>
    <row r="106" spans="11:12" x14ac:dyDescent="0.2">
      <c r="K106" s="2">
        <v>349</v>
      </c>
      <c r="L106" s="56">
        <v>1</v>
      </c>
    </row>
    <row r="107" spans="11:12" x14ac:dyDescent="0.2">
      <c r="K107" s="2">
        <v>229.2</v>
      </c>
      <c r="L107" s="56">
        <v>1</v>
      </c>
    </row>
    <row r="108" spans="11:12" x14ac:dyDescent="0.2">
      <c r="K108" s="2">
        <v>62.3</v>
      </c>
      <c r="L108" s="56">
        <v>1</v>
      </c>
    </row>
    <row r="109" spans="11:12" x14ac:dyDescent="0.2">
      <c r="K109" s="2">
        <v>29.2</v>
      </c>
      <c r="L109" s="56">
        <v>1</v>
      </c>
    </row>
    <row r="110" spans="11:12" x14ac:dyDescent="0.2">
      <c r="K110" s="2">
        <v>85.2</v>
      </c>
      <c r="L110" s="56">
        <v>1</v>
      </c>
    </row>
    <row r="111" spans="11:12" x14ac:dyDescent="0.2">
      <c r="K111" s="2">
        <v>90.2</v>
      </c>
      <c r="L111" s="56">
        <v>1</v>
      </c>
    </row>
    <row r="112" spans="11:12" x14ac:dyDescent="0.2">
      <c r="K112" s="2">
        <v>116.1</v>
      </c>
      <c r="L112" s="56">
        <v>1</v>
      </c>
    </row>
    <row r="113" spans="11:12" x14ac:dyDescent="0.2">
      <c r="K113" s="2">
        <v>47.3</v>
      </c>
      <c r="L113" s="56">
        <v>1</v>
      </c>
    </row>
    <row r="114" spans="11:12" x14ac:dyDescent="0.2">
      <c r="K114" s="2" t="s">
        <v>1709</v>
      </c>
      <c r="L114" s="56">
        <v>48</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K77"/>
  <sheetViews>
    <sheetView topLeftCell="A56" workbookViewId="0">
      <selection activeCell="F70" sqref="F70:F77"/>
    </sheetView>
  </sheetViews>
  <sheetFormatPr baseColWidth="10" defaultRowHeight="15" x14ac:dyDescent="0.2"/>
  <cols>
    <col min="1" max="1" width="18.33203125" customWidth="1"/>
    <col min="2" max="2" width="21" customWidth="1"/>
    <col min="3" max="3" width="17.1640625" customWidth="1"/>
    <col min="4" max="4" width="18.83203125" customWidth="1"/>
    <col min="5" max="6" width="10.6640625" customWidth="1"/>
    <col min="7" max="7" width="43" customWidth="1"/>
    <col min="8" max="8" width="9.1640625" bestFit="1" customWidth="1"/>
    <col min="9" max="9" width="12.1640625" bestFit="1" customWidth="1"/>
    <col min="10" max="10" width="24" bestFit="1" customWidth="1"/>
    <col min="11" max="12" width="22.33203125" bestFit="1" customWidth="1"/>
    <col min="13" max="13" width="24" bestFit="1" customWidth="1"/>
    <col min="14" max="14" width="17" customWidth="1"/>
    <col min="15" max="15" width="41.33203125" bestFit="1" customWidth="1"/>
    <col min="16" max="16" width="6.1640625" bestFit="1" customWidth="1"/>
    <col min="17" max="17" width="6.5" customWidth="1"/>
    <col min="18" max="18" width="21.6640625" bestFit="1" customWidth="1"/>
    <col min="19" max="19" width="8.5" customWidth="1"/>
    <col min="20" max="20" width="9.5" customWidth="1"/>
    <col min="21" max="21" width="14.5" customWidth="1"/>
    <col min="22" max="22" width="13.83203125" customWidth="1"/>
    <col min="23" max="23" width="14.6640625" customWidth="1"/>
    <col min="24" max="24" width="14.33203125" customWidth="1"/>
    <col min="25" max="25" width="14.83203125" customWidth="1"/>
    <col min="26" max="26" width="14.33203125" customWidth="1"/>
    <col min="27" max="27" width="24.1640625" customWidth="1"/>
    <col min="28" max="28" width="21" bestFit="1" customWidth="1"/>
    <col min="29" max="29" width="14" customWidth="1"/>
    <col min="30" max="30" width="19.33203125" bestFit="1" customWidth="1"/>
    <col min="31" max="31" width="42.6640625" bestFit="1" customWidth="1"/>
    <col min="32" max="32" width="17.6640625" customWidth="1"/>
    <col min="33" max="33" width="15.83203125" customWidth="1"/>
    <col min="34" max="34" width="11.33203125" customWidth="1"/>
    <col min="35" max="35" width="18.83203125" customWidth="1"/>
    <col min="36" max="36" width="14.6640625" customWidth="1"/>
    <col min="37" max="37" width="17.83203125" customWidth="1"/>
  </cols>
  <sheetData>
    <row r="1" spans="1:37" x14ac:dyDescent="0.2">
      <c r="A1" s="17" t="s">
        <v>1692</v>
      </c>
      <c r="B1" s="17" t="s">
        <v>1696</v>
      </c>
      <c r="C1" s="17" t="s">
        <v>1693</v>
      </c>
      <c r="D1" s="17" t="s">
        <v>1694</v>
      </c>
      <c r="E1" s="17" t="s">
        <v>1695</v>
      </c>
      <c r="F1" s="17" t="s">
        <v>2017</v>
      </c>
      <c r="G1" s="17" t="s">
        <v>1691</v>
      </c>
      <c r="H1" t="s">
        <v>0</v>
      </c>
      <c r="I1" t="s">
        <v>1</v>
      </c>
      <c r="J1" s="17" t="s">
        <v>1686</v>
      </c>
      <c r="K1" s="17" t="s">
        <v>1687</v>
      </c>
      <c r="L1" s="17" t="s">
        <v>1688</v>
      </c>
      <c r="M1" t="s">
        <v>7</v>
      </c>
      <c r="N1" t="s">
        <v>8</v>
      </c>
      <c r="O1" t="s">
        <v>9</v>
      </c>
      <c r="P1" t="s">
        <v>10</v>
      </c>
      <c r="Q1" t="s">
        <v>11</v>
      </c>
      <c r="R1" t="s">
        <v>12</v>
      </c>
      <c r="S1" t="s">
        <v>14</v>
      </c>
      <c r="T1" t="s">
        <v>15</v>
      </c>
      <c r="U1" t="s">
        <v>16</v>
      </c>
      <c r="V1" t="s">
        <v>17</v>
      </c>
      <c r="W1" t="s">
        <v>19</v>
      </c>
      <c r="X1" t="s">
        <v>20</v>
      </c>
      <c r="Y1" t="s">
        <v>21</v>
      </c>
      <c r="Z1" t="s">
        <v>22</v>
      </c>
      <c r="AA1" s="17" t="s">
        <v>1689</v>
      </c>
      <c r="AB1" s="17" t="s">
        <v>1479</v>
      </c>
      <c r="AC1" s="17" t="s">
        <v>1476</v>
      </c>
      <c r="AD1" s="17" t="s">
        <v>1474</v>
      </c>
      <c r="AE1" s="17" t="s">
        <v>1690</v>
      </c>
      <c r="AF1" t="s">
        <v>1651</v>
      </c>
      <c r="AG1" t="s">
        <v>1649</v>
      </c>
      <c r="AH1" t="s">
        <v>1648</v>
      </c>
      <c r="AI1" t="s">
        <v>1647</v>
      </c>
      <c r="AJ1" t="s">
        <v>1645</v>
      </c>
      <c r="AK1" t="s">
        <v>1642</v>
      </c>
    </row>
    <row r="2" spans="1:37" x14ac:dyDescent="0.2">
      <c r="F2" t="str">
        <f>VLOOKUP(Table4[[#This Row],[Primary_Breed]],'Breed Group'!$A:$B,2,FALSE)</f>
        <v>Stigma</v>
      </c>
      <c r="G2" t="str">
        <f>IF(VLOOKUP($I2,'Consolidated Data - Static'!$I:$AK,2,FALSE)&lt;&gt;VLOOKUP($I2,'Consolidated Data - Dynamic'!$B:$AD,2,FALSE),"Name-AdoptAPet Mismatch",IF(VLOOKUP($I2,'Consolidated Data - Static'!$I:$AK,3,FALSE)&lt;&gt;VLOOKUP($I2,'Consolidated Data - Dynamic'!$B:$AD,3,FALSE),"Name-PetPoint Mismatch",IF(VLOOKUP($I2,'Consolidated Data - Static'!$I:$AK,4,FALSE)&lt;&gt;VLOOKUP($I2,'Consolidated Data - Dynamic'!$B:$AD,4,FALSE),"Name-Inventory Mismatch", IF(VLOOKUP($I2,'Consolidated Data - Static'!$I:$AK,5,FALSE)&lt;&gt;VLOOKUP($I2,'Consolidated Data - Dynamic'!$B:$AD,5,FALSE),"Primary Breed Mismatch",IF(VLOOKUP($I2,'Consolidated Data - Static'!$I:$AK,6,FALSE)&lt;&gt;VLOOKUP($I2,'Consolidated Data - Dynamic'!$B:$AD,6,FALSE),"Secondary Breed Mismatch", IF(VLOOKUP($I2,'Consolidated Data - Static'!$I:$AK,7,FALSE)&lt;&gt;VLOOKUP($I2,'Consolidated Data - Dynamic'!$B:$AD,7,FALSE),"Color Mismatch",IF(VLOOKUP($I2,'Consolidated Data - Static'!$I:$AK,8,FALSE)&lt;&gt;VLOOKUP($I2,'Consolidated Data - Dynamic'!$B:$AD,8,FALSE),"Sex Mismatch",IF(VLOOKUP($I2,'Consolidated Data - Static'!$I:$AK,9,FALSE)&lt;&gt;VLOOKUP($I2,'Consolidated Data - Dynamic'!$B:$AD,9,FALSE),"Age Mismatch",IF(VLOOKUP($I2,'Consolidated Data - Static'!$I:$AK,10,FALSE)&lt;&gt;VLOOKUP($I2,'Consolidated Data - Dynamic'!$B:$AD,10,FALSE),"Size Mismatch",IF(VLOOKUP($I2,'Consolidated Data - Static'!$I:$AK,11,FALSE)&lt;&gt;VLOOKUP($I2,'Consolidated Data - Dynamic'!$B:$AD,11,FALSE),"Mixed Mismatch",IF(VLOOKUP($I2,'Consolidated Data - Static'!$I:$AK,12,FALSE)&lt;&gt;VLOOKUP($I2,'Consolidated Data - Dynamic'!$B:$AD,12,FALSE),"Altered Mismatch",IF(VLOOKUP($I2,'Consolidated Data - Static'!$I:$AK,13,FALSE)&lt;&gt;VLOOKUP($I2,'Consolidated Data - Dynamic'!$B:$AD,13,FALSE),"Shots Current Mismatch",IF(VLOOKUP($I2,'Consolidated Data - Static'!$I:$AK,14,FALSE)&lt;&gt;VLOOKUP($I2,'Consolidated Data - Dynamic'!$B:$AD,14,FALSE),"Housebroken Mismatch",IF(VLOOKUP($I2,'Consolidated Data - Static'!$I:$AK,15,FALSE)&lt;&gt;VLOOKUP($I2,'Consolidated Data - Dynamic'!$B:$AD,15,FALSE),"Special Needs Mismatch",IF(VLOOKUP($I2,'Consolidated Data - Static'!$I:$AK,16,FALSE)&lt;&gt;VLOOKUP($I2,'Consolidated Data - Dynamic'!$B:$AD,16,FALSE),"OK w/kids Mismatch",IF(VLOOKUP($I2,'Consolidated Data - Static'!$I:$AK,17,FALSE)&lt;&gt;VLOOKUP($I2,'Consolidated Data - Dynamic'!$B:$AD,17,FALSE),"OK w/dogs Mismatch",IF(VLOOKUP($I2,'Consolidated Data - Static'!$I:$AK,18,FALSE)&lt;&gt;VLOOKUP($I2,'Consolidated Data - Dynamic'!$B:$AD,18,FALSE),"OK w/cats Mismatch",IF(VLOOKUP($I2,'Consolidated Data - Static'!$I:$AK,19,FALSE)&lt;&gt;VLOOKUP($I2,'Consolidated Data - Dynamic'!$B:$AD,19,FALSE),"Pre Treatment Description Mismatch",IF(VLOOKUP($I2,'Consolidated Data - Static'!$I:$AK,20,FALSE)&lt;&gt;VLOOKUP($I2,'Consolidated Data - Dynamic'!$B:$AD,20,FALSE),"Stage Mismatch",IF(VLOOKUP($I2,'Consolidated Data - Static'!$I:$AK,21,FALSE)&lt;&gt;VLOOKUP($I2,'Consolidated Data - Dynamic'!$B:$AD,21,FALSE),"Primary Color Mismatch",IF(VLOOKUP($I2,'Consolidated Data - Static'!$I:$AK,22,FALSE)&lt;&gt;VLOOKUP($I2,'Consolidated Data - Dynamic'!$B:$AD,22,FALSE),"Location Mismatch",IF(VLOOKUP($I2,'Consolidated Data - Static'!$I:$AK,23,FALSE)&lt;&gt;VLOOKUP($I2,'Consolidated Data - Dynamic'!$B:$AD,23,FALSE),"Intake Type Mismatch",IF(VLOOKUP($I2,'Consolidated Data - Static'!$I:$AK,24,FALSE)&lt;&gt;VLOOKUP($I2,'Consolidated Data - Dynamic'!$B:$AD,24,FALSE),"Emancipation Date Mismatch",IF(VLOOKUP($I2,'Consolidated Data - Static'!$I:$AK,25,FALSE)&lt;&gt;VLOOKUP($I2,'Consolidated Data - Dynamic'!$B:$AD,25,FALSE),"Intake Date Mismatch",IF(VLOOKUP($I2,'Consolidated Data - Static'!$I:$AK,26,FALSE)&lt;&gt;VLOOKUP($I2,'Consolidated Data - Dynamic'!$B:$AD,26,FALSE),"LOS Days Mismatch",IF(VLOOKUP($I2,'Consolidated Data - Static'!$I:$AK,27,FALSE)&lt;&gt;VLOOKUP($I2,'Consolidated Data - Dynamic'!$B:$AD,27,FALSE),"Stage Change Mismatch",IF(VLOOKUP($I2,'Consolidated Data - Static'!$I:$AK,28,FALSE)&lt;&gt;VLOOKUP($I2,'Consolidated Data - Dynamic'!$B:$AD,28,FALSE),"Animal Weight Mismatch",IF(VLOOKUP($I2,'Consolidated Data - Static'!$I:$AK,29,FALSE)&lt;&gt;VLOOKUP($I2,'Consolidated Data - Dynamic'!$B:$AD,29,FALSE),"Number of Pictures Mismatch", "Record Match"))))))))))))))))))))))))))))</f>
        <v>Record Match</v>
      </c>
      <c r="H2">
        <v>45763878</v>
      </c>
      <c r="I2" t="s">
        <v>409</v>
      </c>
      <c r="J2" t="s">
        <v>410</v>
      </c>
      <c r="K2" t="s">
        <v>410</v>
      </c>
      <c r="L2" t="s">
        <v>410</v>
      </c>
      <c r="M2" t="s">
        <v>56</v>
      </c>
      <c r="N2" t="s">
        <v>63</v>
      </c>
      <c r="O2" t="s">
        <v>411</v>
      </c>
      <c r="P2" t="s">
        <v>36</v>
      </c>
      <c r="Q2" t="s">
        <v>49</v>
      </c>
      <c r="R2" t="s">
        <v>87</v>
      </c>
      <c r="S2" t="s">
        <v>39</v>
      </c>
      <c r="T2" t="s">
        <v>39</v>
      </c>
      <c r="U2" t="s">
        <v>39</v>
      </c>
      <c r="V2" t="s">
        <v>39</v>
      </c>
      <c r="W2" t="s">
        <v>41</v>
      </c>
      <c r="X2" t="s">
        <v>39</v>
      </c>
      <c r="Y2" t="s">
        <v>39</v>
      </c>
      <c r="Z2" t="s">
        <v>39</v>
      </c>
      <c r="AA2" t="s">
        <v>39</v>
      </c>
      <c r="AB2" t="s">
        <v>711</v>
      </c>
      <c r="AC2" t="s">
        <v>728</v>
      </c>
      <c r="AD2" t="s">
        <v>706</v>
      </c>
      <c r="AE2" t="s">
        <v>1626</v>
      </c>
      <c r="AF2" s="18">
        <v>0</v>
      </c>
      <c r="AG2" s="18">
        <v>45887.629166666666</v>
      </c>
      <c r="AH2">
        <v>50.1</v>
      </c>
      <c r="AI2">
        <v>0</v>
      </c>
      <c r="AJ2" t="s">
        <v>1625</v>
      </c>
      <c r="AK2">
        <v>3</v>
      </c>
    </row>
    <row r="3" spans="1:37" x14ac:dyDescent="0.2">
      <c r="F3" t="str">
        <f>VLOOKUP(Table4[[#This Row],[Primary_Breed]],'Breed Group'!$A:$B,2,FALSE)</f>
        <v>Stigma</v>
      </c>
      <c r="G3" t="str">
        <f>IF(VLOOKUP($I3,'Consolidated Data - Static'!$I:$AK,2,FALSE)&lt;&gt;VLOOKUP($I3,'Consolidated Data - Dynamic'!$B:$AD,2,FALSE),"Name-AdoptAPet Mismatch",IF(VLOOKUP($I3,'Consolidated Data - Static'!$I:$AK,3,FALSE)&lt;&gt;VLOOKUP($I3,'Consolidated Data - Dynamic'!$B:$AD,3,FALSE),"Name-PetPoint Mismatch",IF(VLOOKUP($I3,'Consolidated Data - Static'!$I:$AK,4,FALSE)&lt;&gt;VLOOKUP($I3,'Consolidated Data - Dynamic'!$B:$AD,4,FALSE),"Name-Inventory Mismatch", IF(VLOOKUP($I3,'Consolidated Data - Static'!$I:$AK,5,FALSE)&lt;&gt;VLOOKUP($I3,'Consolidated Data - Dynamic'!$B:$AD,5,FALSE),"Primary Breed Mismatch",IF(VLOOKUP($I3,'Consolidated Data - Static'!$I:$AK,6,FALSE)&lt;&gt;VLOOKUP($I3,'Consolidated Data - Dynamic'!$B:$AD,6,FALSE),"Secondary Breed Mismatch", IF(VLOOKUP($I3,'Consolidated Data - Static'!$I:$AK,7,FALSE)&lt;&gt;VLOOKUP($I3,'Consolidated Data - Dynamic'!$B:$AD,7,FALSE),"Color Mismatch",IF(VLOOKUP($I3,'Consolidated Data - Static'!$I:$AK,8,FALSE)&lt;&gt;VLOOKUP($I3,'Consolidated Data - Dynamic'!$B:$AD,8,FALSE),"Sex Mismatch",IF(VLOOKUP($I3,'Consolidated Data - Static'!$I:$AK,9,FALSE)&lt;&gt;VLOOKUP($I3,'Consolidated Data - Dynamic'!$B:$AD,9,FALSE),"Age Mismatch",IF(VLOOKUP($I3,'Consolidated Data - Static'!$I:$AK,10,FALSE)&lt;&gt;VLOOKUP($I3,'Consolidated Data - Dynamic'!$B:$AD,10,FALSE),"Size Mismatch",IF(VLOOKUP($I3,'Consolidated Data - Static'!$I:$AK,11,FALSE)&lt;&gt;VLOOKUP($I3,'Consolidated Data - Dynamic'!$B:$AD,11,FALSE),"Mixed Mismatch",IF(VLOOKUP($I3,'Consolidated Data - Static'!$I:$AK,12,FALSE)&lt;&gt;VLOOKUP($I3,'Consolidated Data - Dynamic'!$B:$AD,12,FALSE),"Altered Mismatch",IF(VLOOKUP($I3,'Consolidated Data - Static'!$I:$AK,13,FALSE)&lt;&gt;VLOOKUP($I3,'Consolidated Data - Dynamic'!$B:$AD,13,FALSE),"Shots Current Mismatch",IF(VLOOKUP($I3,'Consolidated Data - Static'!$I:$AK,14,FALSE)&lt;&gt;VLOOKUP($I3,'Consolidated Data - Dynamic'!$B:$AD,14,FALSE),"Housebroken Mismatch",IF(VLOOKUP($I3,'Consolidated Data - Static'!$I:$AK,15,FALSE)&lt;&gt;VLOOKUP($I3,'Consolidated Data - Dynamic'!$B:$AD,15,FALSE),"Special Needs Mismatch",IF(VLOOKUP($I3,'Consolidated Data - Static'!$I:$AK,16,FALSE)&lt;&gt;VLOOKUP($I3,'Consolidated Data - Dynamic'!$B:$AD,16,FALSE),"OK w/kids Mismatch",IF(VLOOKUP($I3,'Consolidated Data - Static'!$I:$AK,17,FALSE)&lt;&gt;VLOOKUP($I3,'Consolidated Data - Dynamic'!$B:$AD,17,FALSE),"OK w/dogs Mismatch",IF(VLOOKUP($I3,'Consolidated Data - Static'!$I:$AK,18,FALSE)&lt;&gt;VLOOKUP($I3,'Consolidated Data - Dynamic'!$B:$AD,18,FALSE),"OK w/cats Mismatch",IF(VLOOKUP($I3,'Consolidated Data - Static'!$I:$AK,19,FALSE)&lt;&gt;VLOOKUP($I3,'Consolidated Data - Dynamic'!$B:$AD,19,FALSE),"Pre Treatment Description Mismatch",IF(VLOOKUP($I3,'Consolidated Data - Static'!$I:$AK,20,FALSE)&lt;&gt;VLOOKUP($I3,'Consolidated Data - Dynamic'!$B:$AD,20,FALSE),"Stage Mismatch",IF(VLOOKUP($I3,'Consolidated Data - Static'!$I:$AK,21,FALSE)&lt;&gt;VLOOKUP($I3,'Consolidated Data - Dynamic'!$B:$AD,21,FALSE),"Primary Color Mismatch",IF(VLOOKUP($I3,'Consolidated Data - Static'!$I:$AK,22,FALSE)&lt;&gt;VLOOKUP($I3,'Consolidated Data - Dynamic'!$B:$AD,22,FALSE),"Location Mismatch",IF(VLOOKUP($I3,'Consolidated Data - Static'!$I:$AK,23,FALSE)&lt;&gt;VLOOKUP($I3,'Consolidated Data - Dynamic'!$B:$AD,23,FALSE),"Intake Type Mismatch",IF(VLOOKUP($I3,'Consolidated Data - Static'!$I:$AK,24,FALSE)&lt;&gt;VLOOKUP($I3,'Consolidated Data - Dynamic'!$B:$AD,24,FALSE),"Emancipation Date Mismatch",IF(VLOOKUP($I3,'Consolidated Data - Static'!$I:$AK,25,FALSE)&lt;&gt;VLOOKUP($I3,'Consolidated Data - Dynamic'!$B:$AD,25,FALSE),"Intake Date Mismatch",IF(VLOOKUP($I3,'Consolidated Data - Static'!$I:$AK,26,FALSE)&lt;&gt;VLOOKUP($I3,'Consolidated Data - Dynamic'!$B:$AD,26,FALSE),"LOS Days Mismatch",IF(VLOOKUP($I3,'Consolidated Data - Static'!$I:$AK,27,FALSE)&lt;&gt;VLOOKUP($I3,'Consolidated Data - Dynamic'!$B:$AD,27,FALSE),"Stage Change Mismatch",IF(VLOOKUP($I3,'Consolidated Data - Static'!$I:$AK,28,FALSE)&lt;&gt;VLOOKUP($I3,'Consolidated Data - Dynamic'!$B:$AD,28,FALSE),"Animal Weight Mismatch",IF(VLOOKUP($I3,'Consolidated Data - Static'!$I:$AK,29,FALSE)&lt;&gt;VLOOKUP($I3,'Consolidated Data - Dynamic'!$B:$AD,29,FALSE),"Number of Pictures Mismatch", "Record Match"))))))))))))))))))))))))))))</f>
        <v>Record Match</v>
      </c>
      <c r="H3">
        <v>45606391</v>
      </c>
      <c r="I3" t="s">
        <v>378</v>
      </c>
      <c r="J3" t="s">
        <v>379</v>
      </c>
      <c r="K3" t="s">
        <v>379</v>
      </c>
      <c r="L3" t="s">
        <v>379</v>
      </c>
      <c r="M3" t="s">
        <v>56</v>
      </c>
      <c r="N3" t="s">
        <v>103</v>
      </c>
      <c r="O3" t="s">
        <v>57</v>
      </c>
      <c r="P3" t="s">
        <v>48</v>
      </c>
      <c r="Q3" t="s">
        <v>37</v>
      </c>
      <c r="R3" t="s">
        <v>380</v>
      </c>
      <c r="S3" t="s">
        <v>39</v>
      </c>
      <c r="T3" t="s">
        <v>39</v>
      </c>
      <c r="U3" t="s">
        <v>39</v>
      </c>
      <c r="V3" t="s">
        <v>41</v>
      </c>
      <c r="W3" t="s">
        <v>41</v>
      </c>
      <c r="X3" t="s">
        <v>39</v>
      </c>
      <c r="Y3" t="s">
        <v>39</v>
      </c>
      <c r="Z3" t="s">
        <v>40</v>
      </c>
      <c r="AA3" t="s">
        <v>41</v>
      </c>
      <c r="AB3" t="s">
        <v>711</v>
      </c>
      <c r="AC3" t="s">
        <v>731</v>
      </c>
      <c r="AD3" t="s">
        <v>799</v>
      </c>
      <c r="AE3" t="s">
        <v>1485</v>
      </c>
      <c r="AF3" s="18">
        <v>45878.51458333333</v>
      </c>
      <c r="AG3" s="18">
        <v>45873.51458333333</v>
      </c>
      <c r="AH3">
        <v>64.2</v>
      </c>
      <c r="AI3">
        <v>0</v>
      </c>
      <c r="AJ3" t="s">
        <v>1532</v>
      </c>
      <c r="AK3">
        <v>3</v>
      </c>
    </row>
    <row r="4" spans="1:37" x14ac:dyDescent="0.2">
      <c r="F4" t="str">
        <f>VLOOKUP(Table4[[#This Row],[Primary_Breed]],'Breed Group'!$A:$B,2,FALSE)</f>
        <v>Stigma</v>
      </c>
      <c r="G4" t="str">
        <f>IF(VLOOKUP($I4,'Consolidated Data - Static'!$I:$AK,2,FALSE)&lt;&gt;VLOOKUP($I4,'Consolidated Data - Dynamic'!$B:$AD,2,FALSE),"Name-AdoptAPet Mismatch",IF(VLOOKUP($I4,'Consolidated Data - Static'!$I:$AK,3,FALSE)&lt;&gt;VLOOKUP($I4,'Consolidated Data - Dynamic'!$B:$AD,3,FALSE),"Name-PetPoint Mismatch",IF(VLOOKUP($I4,'Consolidated Data - Static'!$I:$AK,4,FALSE)&lt;&gt;VLOOKUP($I4,'Consolidated Data - Dynamic'!$B:$AD,4,FALSE),"Name-Inventory Mismatch", IF(VLOOKUP($I4,'Consolidated Data - Static'!$I:$AK,5,FALSE)&lt;&gt;VLOOKUP($I4,'Consolidated Data - Dynamic'!$B:$AD,5,FALSE),"Primary Breed Mismatch",IF(VLOOKUP($I4,'Consolidated Data - Static'!$I:$AK,6,FALSE)&lt;&gt;VLOOKUP($I4,'Consolidated Data - Dynamic'!$B:$AD,6,FALSE),"Secondary Breed Mismatch", IF(VLOOKUP($I4,'Consolidated Data - Static'!$I:$AK,7,FALSE)&lt;&gt;VLOOKUP($I4,'Consolidated Data - Dynamic'!$B:$AD,7,FALSE),"Color Mismatch",IF(VLOOKUP($I4,'Consolidated Data - Static'!$I:$AK,8,FALSE)&lt;&gt;VLOOKUP($I4,'Consolidated Data - Dynamic'!$B:$AD,8,FALSE),"Sex Mismatch",IF(VLOOKUP($I4,'Consolidated Data - Static'!$I:$AK,9,FALSE)&lt;&gt;VLOOKUP($I4,'Consolidated Data - Dynamic'!$B:$AD,9,FALSE),"Age Mismatch",IF(VLOOKUP($I4,'Consolidated Data - Static'!$I:$AK,10,FALSE)&lt;&gt;VLOOKUP($I4,'Consolidated Data - Dynamic'!$B:$AD,10,FALSE),"Size Mismatch",IF(VLOOKUP($I4,'Consolidated Data - Static'!$I:$AK,11,FALSE)&lt;&gt;VLOOKUP($I4,'Consolidated Data - Dynamic'!$B:$AD,11,FALSE),"Mixed Mismatch",IF(VLOOKUP($I4,'Consolidated Data - Static'!$I:$AK,12,FALSE)&lt;&gt;VLOOKUP($I4,'Consolidated Data - Dynamic'!$B:$AD,12,FALSE),"Altered Mismatch",IF(VLOOKUP($I4,'Consolidated Data - Static'!$I:$AK,13,FALSE)&lt;&gt;VLOOKUP($I4,'Consolidated Data - Dynamic'!$B:$AD,13,FALSE),"Shots Current Mismatch",IF(VLOOKUP($I4,'Consolidated Data - Static'!$I:$AK,14,FALSE)&lt;&gt;VLOOKUP($I4,'Consolidated Data - Dynamic'!$B:$AD,14,FALSE),"Housebroken Mismatch",IF(VLOOKUP($I4,'Consolidated Data - Static'!$I:$AK,15,FALSE)&lt;&gt;VLOOKUP($I4,'Consolidated Data - Dynamic'!$B:$AD,15,FALSE),"Special Needs Mismatch",IF(VLOOKUP($I4,'Consolidated Data - Static'!$I:$AK,16,FALSE)&lt;&gt;VLOOKUP($I4,'Consolidated Data - Dynamic'!$B:$AD,16,FALSE),"OK w/kids Mismatch",IF(VLOOKUP($I4,'Consolidated Data - Static'!$I:$AK,17,FALSE)&lt;&gt;VLOOKUP($I4,'Consolidated Data - Dynamic'!$B:$AD,17,FALSE),"OK w/dogs Mismatch",IF(VLOOKUP($I4,'Consolidated Data - Static'!$I:$AK,18,FALSE)&lt;&gt;VLOOKUP($I4,'Consolidated Data - Dynamic'!$B:$AD,18,FALSE),"OK w/cats Mismatch",IF(VLOOKUP($I4,'Consolidated Data - Static'!$I:$AK,19,FALSE)&lt;&gt;VLOOKUP($I4,'Consolidated Data - Dynamic'!$B:$AD,19,FALSE),"Pre Treatment Description Mismatch",IF(VLOOKUP($I4,'Consolidated Data - Static'!$I:$AK,20,FALSE)&lt;&gt;VLOOKUP($I4,'Consolidated Data - Dynamic'!$B:$AD,20,FALSE),"Stage Mismatch",IF(VLOOKUP($I4,'Consolidated Data - Static'!$I:$AK,21,FALSE)&lt;&gt;VLOOKUP($I4,'Consolidated Data - Dynamic'!$B:$AD,21,FALSE),"Primary Color Mismatch",IF(VLOOKUP($I4,'Consolidated Data - Static'!$I:$AK,22,FALSE)&lt;&gt;VLOOKUP($I4,'Consolidated Data - Dynamic'!$B:$AD,22,FALSE),"Location Mismatch",IF(VLOOKUP($I4,'Consolidated Data - Static'!$I:$AK,23,FALSE)&lt;&gt;VLOOKUP($I4,'Consolidated Data - Dynamic'!$B:$AD,23,FALSE),"Intake Type Mismatch",IF(VLOOKUP($I4,'Consolidated Data - Static'!$I:$AK,24,FALSE)&lt;&gt;VLOOKUP($I4,'Consolidated Data - Dynamic'!$B:$AD,24,FALSE),"Emancipation Date Mismatch",IF(VLOOKUP($I4,'Consolidated Data - Static'!$I:$AK,25,FALSE)&lt;&gt;VLOOKUP($I4,'Consolidated Data - Dynamic'!$B:$AD,25,FALSE),"Intake Date Mismatch",IF(VLOOKUP($I4,'Consolidated Data - Static'!$I:$AK,26,FALSE)&lt;&gt;VLOOKUP($I4,'Consolidated Data - Dynamic'!$B:$AD,26,FALSE),"LOS Days Mismatch",IF(VLOOKUP($I4,'Consolidated Data - Static'!$I:$AK,27,FALSE)&lt;&gt;VLOOKUP($I4,'Consolidated Data - Dynamic'!$B:$AD,27,FALSE),"Stage Change Mismatch",IF(VLOOKUP($I4,'Consolidated Data - Static'!$I:$AK,28,FALSE)&lt;&gt;VLOOKUP($I4,'Consolidated Data - Dynamic'!$B:$AD,28,FALSE),"Animal Weight Mismatch",IF(VLOOKUP($I4,'Consolidated Data - Static'!$I:$AK,29,FALSE)&lt;&gt;VLOOKUP($I4,'Consolidated Data - Dynamic'!$B:$AD,29,FALSE),"Number of Pictures Mismatch", "Record Match"))))))))))))))))))))))))))))</f>
        <v>Record Match</v>
      </c>
      <c r="H4">
        <v>45190855</v>
      </c>
      <c r="I4" t="s">
        <v>221</v>
      </c>
      <c r="J4" t="s">
        <v>222</v>
      </c>
      <c r="K4" t="s">
        <v>222</v>
      </c>
      <c r="L4" t="s">
        <v>222</v>
      </c>
      <c r="M4" t="s">
        <v>56</v>
      </c>
      <c r="N4" t="s">
        <v>223</v>
      </c>
      <c r="O4" t="s">
        <v>77</v>
      </c>
      <c r="P4" t="s">
        <v>36</v>
      </c>
      <c r="Q4" t="s">
        <v>49</v>
      </c>
      <c r="R4" t="s">
        <v>87</v>
      </c>
      <c r="S4" t="s">
        <v>39</v>
      </c>
      <c r="T4" t="s">
        <v>39</v>
      </c>
      <c r="U4" t="s">
        <v>39</v>
      </c>
      <c r="V4" t="s">
        <v>41</v>
      </c>
      <c r="W4" t="s">
        <v>41</v>
      </c>
      <c r="X4" t="s">
        <v>39</v>
      </c>
      <c r="Y4" t="s">
        <v>39</v>
      </c>
      <c r="Z4" t="s">
        <v>40</v>
      </c>
      <c r="AA4" t="s">
        <v>41</v>
      </c>
      <c r="AB4" t="s">
        <v>711</v>
      </c>
      <c r="AC4" t="s">
        <v>696</v>
      </c>
      <c r="AD4" t="s">
        <v>750</v>
      </c>
      <c r="AE4" t="s">
        <v>1572</v>
      </c>
      <c r="AF4" s="18">
        <v>45829.554166666669</v>
      </c>
      <c r="AG4" s="18">
        <v>45824.554166666669</v>
      </c>
      <c r="AH4">
        <v>113.2</v>
      </c>
      <c r="AI4">
        <v>0</v>
      </c>
      <c r="AJ4" t="s">
        <v>1571</v>
      </c>
      <c r="AK4">
        <v>3</v>
      </c>
    </row>
    <row r="5" spans="1:37" x14ac:dyDescent="0.2">
      <c r="F5" t="str">
        <f>VLOOKUP(Table4[[#This Row],[Primary_Breed]],'Breed Group'!$A:$B,2,FALSE)</f>
        <v>Stigma</v>
      </c>
      <c r="G5" t="str">
        <f>IF(VLOOKUP($I5,'Consolidated Data - Static'!$I:$AK,2,FALSE)&lt;&gt;VLOOKUP($I5,'Consolidated Data - Dynamic'!$B:$AD,2,FALSE),"Name-AdoptAPet Mismatch",IF(VLOOKUP($I5,'Consolidated Data - Static'!$I:$AK,3,FALSE)&lt;&gt;VLOOKUP($I5,'Consolidated Data - Dynamic'!$B:$AD,3,FALSE),"Name-PetPoint Mismatch",IF(VLOOKUP($I5,'Consolidated Data - Static'!$I:$AK,4,FALSE)&lt;&gt;VLOOKUP($I5,'Consolidated Data - Dynamic'!$B:$AD,4,FALSE),"Name-Inventory Mismatch", IF(VLOOKUP($I5,'Consolidated Data - Static'!$I:$AK,5,FALSE)&lt;&gt;VLOOKUP($I5,'Consolidated Data - Dynamic'!$B:$AD,5,FALSE),"Primary Breed Mismatch",IF(VLOOKUP($I5,'Consolidated Data - Static'!$I:$AK,6,FALSE)&lt;&gt;VLOOKUP($I5,'Consolidated Data - Dynamic'!$B:$AD,6,FALSE),"Secondary Breed Mismatch", IF(VLOOKUP($I5,'Consolidated Data - Static'!$I:$AK,7,FALSE)&lt;&gt;VLOOKUP($I5,'Consolidated Data - Dynamic'!$B:$AD,7,FALSE),"Color Mismatch",IF(VLOOKUP($I5,'Consolidated Data - Static'!$I:$AK,8,FALSE)&lt;&gt;VLOOKUP($I5,'Consolidated Data - Dynamic'!$B:$AD,8,FALSE),"Sex Mismatch",IF(VLOOKUP($I5,'Consolidated Data - Static'!$I:$AK,9,FALSE)&lt;&gt;VLOOKUP($I5,'Consolidated Data - Dynamic'!$B:$AD,9,FALSE),"Age Mismatch",IF(VLOOKUP($I5,'Consolidated Data - Static'!$I:$AK,10,FALSE)&lt;&gt;VLOOKUP($I5,'Consolidated Data - Dynamic'!$B:$AD,10,FALSE),"Size Mismatch",IF(VLOOKUP($I5,'Consolidated Data - Static'!$I:$AK,11,FALSE)&lt;&gt;VLOOKUP($I5,'Consolidated Data - Dynamic'!$B:$AD,11,FALSE),"Mixed Mismatch",IF(VLOOKUP($I5,'Consolidated Data - Static'!$I:$AK,12,FALSE)&lt;&gt;VLOOKUP($I5,'Consolidated Data - Dynamic'!$B:$AD,12,FALSE),"Altered Mismatch",IF(VLOOKUP($I5,'Consolidated Data - Static'!$I:$AK,13,FALSE)&lt;&gt;VLOOKUP($I5,'Consolidated Data - Dynamic'!$B:$AD,13,FALSE),"Shots Current Mismatch",IF(VLOOKUP($I5,'Consolidated Data - Static'!$I:$AK,14,FALSE)&lt;&gt;VLOOKUP($I5,'Consolidated Data - Dynamic'!$B:$AD,14,FALSE),"Housebroken Mismatch",IF(VLOOKUP($I5,'Consolidated Data - Static'!$I:$AK,15,FALSE)&lt;&gt;VLOOKUP($I5,'Consolidated Data - Dynamic'!$B:$AD,15,FALSE),"Special Needs Mismatch",IF(VLOOKUP($I5,'Consolidated Data - Static'!$I:$AK,16,FALSE)&lt;&gt;VLOOKUP($I5,'Consolidated Data - Dynamic'!$B:$AD,16,FALSE),"OK w/kids Mismatch",IF(VLOOKUP($I5,'Consolidated Data - Static'!$I:$AK,17,FALSE)&lt;&gt;VLOOKUP($I5,'Consolidated Data - Dynamic'!$B:$AD,17,FALSE),"OK w/dogs Mismatch",IF(VLOOKUP($I5,'Consolidated Data - Static'!$I:$AK,18,FALSE)&lt;&gt;VLOOKUP($I5,'Consolidated Data - Dynamic'!$B:$AD,18,FALSE),"OK w/cats Mismatch",IF(VLOOKUP($I5,'Consolidated Data - Static'!$I:$AK,19,FALSE)&lt;&gt;VLOOKUP($I5,'Consolidated Data - Dynamic'!$B:$AD,19,FALSE),"Pre Treatment Description Mismatch",IF(VLOOKUP($I5,'Consolidated Data - Static'!$I:$AK,20,FALSE)&lt;&gt;VLOOKUP($I5,'Consolidated Data - Dynamic'!$B:$AD,20,FALSE),"Stage Mismatch",IF(VLOOKUP($I5,'Consolidated Data - Static'!$I:$AK,21,FALSE)&lt;&gt;VLOOKUP($I5,'Consolidated Data - Dynamic'!$B:$AD,21,FALSE),"Primary Color Mismatch",IF(VLOOKUP($I5,'Consolidated Data - Static'!$I:$AK,22,FALSE)&lt;&gt;VLOOKUP($I5,'Consolidated Data - Dynamic'!$B:$AD,22,FALSE),"Location Mismatch",IF(VLOOKUP($I5,'Consolidated Data - Static'!$I:$AK,23,FALSE)&lt;&gt;VLOOKUP($I5,'Consolidated Data - Dynamic'!$B:$AD,23,FALSE),"Intake Type Mismatch",IF(VLOOKUP($I5,'Consolidated Data - Static'!$I:$AK,24,FALSE)&lt;&gt;VLOOKUP($I5,'Consolidated Data - Dynamic'!$B:$AD,24,FALSE),"Emancipation Date Mismatch",IF(VLOOKUP($I5,'Consolidated Data - Static'!$I:$AK,25,FALSE)&lt;&gt;VLOOKUP($I5,'Consolidated Data - Dynamic'!$B:$AD,25,FALSE),"Intake Date Mismatch",IF(VLOOKUP($I5,'Consolidated Data - Static'!$I:$AK,26,FALSE)&lt;&gt;VLOOKUP($I5,'Consolidated Data - Dynamic'!$B:$AD,26,FALSE),"LOS Days Mismatch",IF(VLOOKUP($I5,'Consolidated Data - Static'!$I:$AK,27,FALSE)&lt;&gt;VLOOKUP($I5,'Consolidated Data - Dynamic'!$B:$AD,27,FALSE),"Stage Change Mismatch",IF(VLOOKUP($I5,'Consolidated Data - Static'!$I:$AK,28,FALSE)&lt;&gt;VLOOKUP($I5,'Consolidated Data - Dynamic'!$B:$AD,28,FALSE),"Animal Weight Mismatch",IF(VLOOKUP($I5,'Consolidated Data - Static'!$I:$AK,29,FALSE)&lt;&gt;VLOOKUP($I5,'Consolidated Data - Dynamic'!$B:$AD,29,FALSE),"Number of Pictures Mismatch", "Record Match"))))))))))))))))))))))))))))</f>
        <v>Record Match</v>
      </c>
      <c r="H5">
        <v>45970157</v>
      </c>
      <c r="I5" t="s">
        <v>497</v>
      </c>
      <c r="J5" t="s">
        <v>498</v>
      </c>
      <c r="K5" t="s">
        <v>498</v>
      </c>
      <c r="L5" t="s">
        <v>498</v>
      </c>
      <c r="M5" t="s">
        <v>46</v>
      </c>
      <c r="N5" t="s">
        <v>104</v>
      </c>
      <c r="O5" t="s">
        <v>447</v>
      </c>
      <c r="P5" t="s">
        <v>36</v>
      </c>
      <c r="Q5" t="s">
        <v>49</v>
      </c>
      <c r="R5" t="s">
        <v>50</v>
      </c>
      <c r="S5" t="s">
        <v>39</v>
      </c>
      <c r="T5" t="s">
        <v>41</v>
      </c>
      <c r="U5" t="s">
        <v>39</v>
      </c>
      <c r="V5" t="s">
        <v>41</v>
      </c>
      <c r="W5" t="s">
        <v>41</v>
      </c>
      <c r="X5" t="s">
        <v>39</v>
      </c>
      <c r="Y5" t="s">
        <v>39</v>
      </c>
      <c r="Z5" t="s">
        <v>40</v>
      </c>
      <c r="AA5" t="s">
        <v>41</v>
      </c>
      <c r="AB5" t="s">
        <v>753</v>
      </c>
      <c r="AC5" t="s">
        <v>696</v>
      </c>
      <c r="AD5" t="s">
        <v>720</v>
      </c>
      <c r="AE5" t="s">
        <v>1485</v>
      </c>
      <c r="AF5" s="18">
        <v>45911.486111111109</v>
      </c>
      <c r="AG5" s="18">
        <v>45906.486111111109</v>
      </c>
      <c r="AH5">
        <v>31.3</v>
      </c>
      <c r="AI5">
        <v>0</v>
      </c>
      <c r="AJ5" t="s">
        <v>1522</v>
      </c>
      <c r="AK5">
        <v>2</v>
      </c>
    </row>
    <row r="6" spans="1:37" x14ac:dyDescent="0.2">
      <c r="F6" t="str">
        <f>VLOOKUP(Table4[[#This Row],[Primary_Breed]],'Breed Group'!$A:$B,2,FALSE)</f>
        <v>Stigma</v>
      </c>
      <c r="G6" t="str">
        <f>IF(VLOOKUP($I6,'Consolidated Data - Static'!$I:$AK,2,FALSE)&lt;&gt;VLOOKUP($I6,'Consolidated Data - Dynamic'!$B:$AD,2,FALSE),"Name-AdoptAPet Mismatch",IF(VLOOKUP($I6,'Consolidated Data - Static'!$I:$AK,3,FALSE)&lt;&gt;VLOOKUP($I6,'Consolidated Data - Dynamic'!$B:$AD,3,FALSE),"Name-PetPoint Mismatch",IF(VLOOKUP($I6,'Consolidated Data - Static'!$I:$AK,4,FALSE)&lt;&gt;VLOOKUP($I6,'Consolidated Data - Dynamic'!$B:$AD,4,FALSE),"Name-Inventory Mismatch", IF(VLOOKUP($I6,'Consolidated Data - Static'!$I:$AK,5,FALSE)&lt;&gt;VLOOKUP($I6,'Consolidated Data - Dynamic'!$B:$AD,5,FALSE),"Primary Breed Mismatch",IF(VLOOKUP($I6,'Consolidated Data - Static'!$I:$AK,6,FALSE)&lt;&gt;VLOOKUP($I6,'Consolidated Data - Dynamic'!$B:$AD,6,FALSE),"Secondary Breed Mismatch", IF(VLOOKUP($I6,'Consolidated Data - Static'!$I:$AK,7,FALSE)&lt;&gt;VLOOKUP($I6,'Consolidated Data - Dynamic'!$B:$AD,7,FALSE),"Color Mismatch",IF(VLOOKUP($I6,'Consolidated Data - Static'!$I:$AK,8,FALSE)&lt;&gt;VLOOKUP($I6,'Consolidated Data - Dynamic'!$B:$AD,8,FALSE),"Sex Mismatch",IF(VLOOKUP($I6,'Consolidated Data - Static'!$I:$AK,9,FALSE)&lt;&gt;VLOOKUP($I6,'Consolidated Data - Dynamic'!$B:$AD,9,FALSE),"Age Mismatch",IF(VLOOKUP($I6,'Consolidated Data - Static'!$I:$AK,10,FALSE)&lt;&gt;VLOOKUP($I6,'Consolidated Data - Dynamic'!$B:$AD,10,FALSE),"Size Mismatch",IF(VLOOKUP($I6,'Consolidated Data - Static'!$I:$AK,11,FALSE)&lt;&gt;VLOOKUP($I6,'Consolidated Data - Dynamic'!$B:$AD,11,FALSE),"Mixed Mismatch",IF(VLOOKUP($I6,'Consolidated Data - Static'!$I:$AK,12,FALSE)&lt;&gt;VLOOKUP($I6,'Consolidated Data - Dynamic'!$B:$AD,12,FALSE),"Altered Mismatch",IF(VLOOKUP($I6,'Consolidated Data - Static'!$I:$AK,13,FALSE)&lt;&gt;VLOOKUP($I6,'Consolidated Data - Dynamic'!$B:$AD,13,FALSE),"Shots Current Mismatch",IF(VLOOKUP($I6,'Consolidated Data - Static'!$I:$AK,14,FALSE)&lt;&gt;VLOOKUP($I6,'Consolidated Data - Dynamic'!$B:$AD,14,FALSE),"Housebroken Mismatch",IF(VLOOKUP($I6,'Consolidated Data - Static'!$I:$AK,15,FALSE)&lt;&gt;VLOOKUP($I6,'Consolidated Data - Dynamic'!$B:$AD,15,FALSE),"Special Needs Mismatch",IF(VLOOKUP($I6,'Consolidated Data - Static'!$I:$AK,16,FALSE)&lt;&gt;VLOOKUP($I6,'Consolidated Data - Dynamic'!$B:$AD,16,FALSE),"OK w/kids Mismatch",IF(VLOOKUP($I6,'Consolidated Data - Static'!$I:$AK,17,FALSE)&lt;&gt;VLOOKUP($I6,'Consolidated Data - Dynamic'!$B:$AD,17,FALSE),"OK w/dogs Mismatch",IF(VLOOKUP($I6,'Consolidated Data - Static'!$I:$AK,18,FALSE)&lt;&gt;VLOOKUP($I6,'Consolidated Data - Dynamic'!$B:$AD,18,FALSE),"OK w/cats Mismatch",IF(VLOOKUP($I6,'Consolidated Data - Static'!$I:$AK,19,FALSE)&lt;&gt;VLOOKUP($I6,'Consolidated Data - Dynamic'!$B:$AD,19,FALSE),"Pre Treatment Description Mismatch",IF(VLOOKUP($I6,'Consolidated Data - Static'!$I:$AK,20,FALSE)&lt;&gt;VLOOKUP($I6,'Consolidated Data - Dynamic'!$B:$AD,20,FALSE),"Stage Mismatch",IF(VLOOKUP($I6,'Consolidated Data - Static'!$I:$AK,21,FALSE)&lt;&gt;VLOOKUP($I6,'Consolidated Data - Dynamic'!$B:$AD,21,FALSE),"Primary Color Mismatch",IF(VLOOKUP($I6,'Consolidated Data - Static'!$I:$AK,22,FALSE)&lt;&gt;VLOOKUP($I6,'Consolidated Data - Dynamic'!$B:$AD,22,FALSE),"Location Mismatch",IF(VLOOKUP($I6,'Consolidated Data - Static'!$I:$AK,23,FALSE)&lt;&gt;VLOOKUP($I6,'Consolidated Data - Dynamic'!$B:$AD,23,FALSE),"Intake Type Mismatch",IF(VLOOKUP($I6,'Consolidated Data - Static'!$I:$AK,24,FALSE)&lt;&gt;VLOOKUP($I6,'Consolidated Data - Dynamic'!$B:$AD,24,FALSE),"Emancipation Date Mismatch",IF(VLOOKUP($I6,'Consolidated Data - Static'!$I:$AK,25,FALSE)&lt;&gt;VLOOKUP($I6,'Consolidated Data - Dynamic'!$B:$AD,25,FALSE),"Intake Date Mismatch",IF(VLOOKUP($I6,'Consolidated Data - Static'!$I:$AK,26,FALSE)&lt;&gt;VLOOKUP($I6,'Consolidated Data - Dynamic'!$B:$AD,26,FALSE),"LOS Days Mismatch",IF(VLOOKUP($I6,'Consolidated Data - Static'!$I:$AK,27,FALSE)&lt;&gt;VLOOKUP($I6,'Consolidated Data - Dynamic'!$B:$AD,27,FALSE),"Stage Change Mismatch",IF(VLOOKUP($I6,'Consolidated Data - Static'!$I:$AK,28,FALSE)&lt;&gt;VLOOKUP($I6,'Consolidated Data - Dynamic'!$B:$AD,28,FALSE),"Animal Weight Mismatch",IF(VLOOKUP($I6,'Consolidated Data - Static'!$I:$AK,29,FALSE)&lt;&gt;VLOOKUP($I6,'Consolidated Data - Dynamic'!$B:$AD,29,FALSE),"Number of Pictures Mismatch", "Record Match"))))))))))))))))))))))))))))</f>
        <v>Record Match</v>
      </c>
      <c r="H6">
        <v>45345832</v>
      </c>
      <c r="I6" t="s">
        <v>272</v>
      </c>
      <c r="J6" t="s">
        <v>273</v>
      </c>
      <c r="K6" t="s">
        <v>1015</v>
      </c>
      <c r="L6" t="s">
        <v>1015</v>
      </c>
      <c r="M6" t="s">
        <v>46</v>
      </c>
      <c r="N6" t="s">
        <v>104</v>
      </c>
      <c r="O6" t="s">
        <v>64</v>
      </c>
      <c r="P6" t="s">
        <v>36</v>
      </c>
      <c r="Q6" t="s">
        <v>37</v>
      </c>
      <c r="R6" t="s">
        <v>50</v>
      </c>
      <c r="S6" t="s">
        <v>39</v>
      </c>
      <c r="T6" t="s">
        <v>39</v>
      </c>
      <c r="U6" t="s">
        <v>39</v>
      </c>
      <c r="V6" t="s">
        <v>41</v>
      </c>
      <c r="W6" t="s">
        <v>41</v>
      </c>
      <c r="X6" t="s">
        <v>39</v>
      </c>
      <c r="Y6" t="s">
        <v>39</v>
      </c>
      <c r="Z6" t="s">
        <v>40</v>
      </c>
      <c r="AA6" t="s">
        <v>39</v>
      </c>
      <c r="AB6" t="s">
        <v>711</v>
      </c>
      <c r="AC6" t="s">
        <v>696</v>
      </c>
      <c r="AD6" t="s">
        <v>694</v>
      </c>
      <c r="AE6" t="s">
        <v>1485</v>
      </c>
      <c r="AF6" s="18">
        <v>45843.615277777775</v>
      </c>
      <c r="AG6" s="18">
        <v>45838.615277777775</v>
      </c>
      <c r="AH6">
        <v>99.1</v>
      </c>
      <c r="AI6">
        <v>0</v>
      </c>
      <c r="AJ6" t="s">
        <v>1606</v>
      </c>
      <c r="AK6">
        <v>3</v>
      </c>
    </row>
    <row r="7" spans="1:37" x14ac:dyDescent="0.2">
      <c r="F7" t="str">
        <f>VLOOKUP(Table4[[#This Row],[Primary_Breed]],'Breed Group'!$A:$B,2,FALSE)</f>
        <v>Stigma</v>
      </c>
      <c r="G7" t="str">
        <f>IF(VLOOKUP($I7,'Consolidated Data - Static'!$I:$AK,2,FALSE)&lt;&gt;VLOOKUP($I7,'Consolidated Data - Dynamic'!$B:$AD,2,FALSE),"Name-AdoptAPet Mismatch",IF(VLOOKUP($I7,'Consolidated Data - Static'!$I:$AK,3,FALSE)&lt;&gt;VLOOKUP($I7,'Consolidated Data - Dynamic'!$B:$AD,3,FALSE),"Name-PetPoint Mismatch",IF(VLOOKUP($I7,'Consolidated Data - Static'!$I:$AK,4,FALSE)&lt;&gt;VLOOKUP($I7,'Consolidated Data - Dynamic'!$B:$AD,4,FALSE),"Name-Inventory Mismatch", IF(VLOOKUP($I7,'Consolidated Data - Static'!$I:$AK,5,FALSE)&lt;&gt;VLOOKUP($I7,'Consolidated Data - Dynamic'!$B:$AD,5,FALSE),"Primary Breed Mismatch",IF(VLOOKUP($I7,'Consolidated Data - Static'!$I:$AK,6,FALSE)&lt;&gt;VLOOKUP($I7,'Consolidated Data - Dynamic'!$B:$AD,6,FALSE),"Secondary Breed Mismatch", IF(VLOOKUP($I7,'Consolidated Data - Static'!$I:$AK,7,FALSE)&lt;&gt;VLOOKUP($I7,'Consolidated Data - Dynamic'!$B:$AD,7,FALSE),"Color Mismatch",IF(VLOOKUP($I7,'Consolidated Data - Static'!$I:$AK,8,FALSE)&lt;&gt;VLOOKUP($I7,'Consolidated Data - Dynamic'!$B:$AD,8,FALSE),"Sex Mismatch",IF(VLOOKUP($I7,'Consolidated Data - Static'!$I:$AK,9,FALSE)&lt;&gt;VLOOKUP($I7,'Consolidated Data - Dynamic'!$B:$AD,9,FALSE),"Age Mismatch",IF(VLOOKUP($I7,'Consolidated Data - Static'!$I:$AK,10,FALSE)&lt;&gt;VLOOKUP($I7,'Consolidated Data - Dynamic'!$B:$AD,10,FALSE),"Size Mismatch",IF(VLOOKUP($I7,'Consolidated Data - Static'!$I:$AK,11,FALSE)&lt;&gt;VLOOKUP($I7,'Consolidated Data - Dynamic'!$B:$AD,11,FALSE),"Mixed Mismatch",IF(VLOOKUP($I7,'Consolidated Data - Static'!$I:$AK,12,FALSE)&lt;&gt;VLOOKUP($I7,'Consolidated Data - Dynamic'!$B:$AD,12,FALSE),"Altered Mismatch",IF(VLOOKUP($I7,'Consolidated Data - Static'!$I:$AK,13,FALSE)&lt;&gt;VLOOKUP($I7,'Consolidated Data - Dynamic'!$B:$AD,13,FALSE),"Shots Current Mismatch",IF(VLOOKUP($I7,'Consolidated Data - Static'!$I:$AK,14,FALSE)&lt;&gt;VLOOKUP($I7,'Consolidated Data - Dynamic'!$B:$AD,14,FALSE),"Housebroken Mismatch",IF(VLOOKUP($I7,'Consolidated Data - Static'!$I:$AK,15,FALSE)&lt;&gt;VLOOKUP($I7,'Consolidated Data - Dynamic'!$B:$AD,15,FALSE),"Special Needs Mismatch",IF(VLOOKUP($I7,'Consolidated Data - Static'!$I:$AK,16,FALSE)&lt;&gt;VLOOKUP($I7,'Consolidated Data - Dynamic'!$B:$AD,16,FALSE),"OK w/kids Mismatch",IF(VLOOKUP($I7,'Consolidated Data - Static'!$I:$AK,17,FALSE)&lt;&gt;VLOOKUP($I7,'Consolidated Data - Dynamic'!$B:$AD,17,FALSE),"OK w/dogs Mismatch",IF(VLOOKUP($I7,'Consolidated Data - Static'!$I:$AK,18,FALSE)&lt;&gt;VLOOKUP($I7,'Consolidated Data - Dynamic'!$B:$AD,18,FALSE),"OK w/cats Mismatch",IF(VLOOKUP($I7,'Consolidated Data - Static'!$I:$AK,19,FALSE)&lt;&gt;VLOOKUP($I7,'Consolidated Data - Dynamic'!$B:$AD,19,FALSE),"Pre Treatment Description Mismatch",IF(VLOOKUP($I7,'Consolidated Data - Static'!$I:$AK,20,FALSE)&lt;&gt;VLOOKUP($I7,'Consolidated Data - Dynamic'!$B:$AD,20,FALSE),"Stage Mismatch",IF(VLOOKUP($I7,'Consolidated Data - Static'!$I:$AK,21,FALSE)&lt;&gt;VLOOKUP($I7,'Consolidated Data - Dynamic'!$B:$AD,21,FALSE),"Primary Color Mismatch",IF(VLOOKUP($I7,'Consolidated Data - Static'!$I:$AK,22,FALSE)&lt;&gt;VLOOKUP($I7,'Consolidated Data - Dynamic'!$B:$AD,22,FALSE),"Location Mismatch",IF(VLOOKUP($I7,'Consolidated Data - Static'!$I:$AK,23,FALSE)&lt;&gt;VLOOKUP($I7,'Consolidated Data - Dynamic'!$B:$AD,23,FALSE),"Intake Type Mismatch",IF(VLOOKUP($I7,'Consolidated Data - Static'!$I:$AK,24,FALSE)&lt;&gt;VLOOKUP($I7,'Consolidated Data - Dynamic'!$B:$AD,24,FALSE),"Emancipation Date Mismatch",IF(VLOOKUP($I7,'Consolidated Data - Static'!$I:$AK,25,FALSE)&lt;&gt;VLOOKUP($I7,'Consolidated Data - Dynamic'!$B:$AD,25,FALSE),"Intake Date Mismatch",IF(VLOOKUP($I7,'Consolidated Data - Static'!$I:$AK,26,FALSE)&lt;&gt;VLOOKUP($I7,'Consolidated Data - Dynamic'!$B:$AD,26,FALSE),"LOS Days Mismatch",IF(VLOOKUP($I7,'Consolidated Data - Static'!$I:$AK,27,FALSE)&lt;&gt;VLOOKUP($I7,'Consolidated Data - Dynamic'!$B:$AD,27,FALSE),"Stage Change Mismatch",IF(VLOOKUP($I7,'Consolidated Data - Static'!$I:$AK,28,FALSE)&lt;&gt;VLOOKUP($I7,'Consolidated Data - Dynamic'!$B:$AD,28,FALSE),"Animal Weight Mismatch",IF(VLOOKUP($I7,'Consolidated Data - Static'!$I:$AK,29,FALSE)&lt;&gt;VLOOKUP($I7,'Consolidated Data - Dynamic'!$B:$AD,29,FALSE),"Number of Pictures Mismatch", "Record Match"))))))))))))))))))))))))))))</f>
        <v>Record Match</v>
      </c>
      <c r="H7">
        <v>41667618</v>
      </c>
      <c r="I7" t="s">
        <v>43</v>
      </c>
      <c r="J7" t="s">
        <v>44</v>
      </c>
      <c r="K7" t="s">
        <v>739</v>
      </c>
      <c r="L7" t="s">
        <v>739</v>
      </c>
      <c r="M7" t="s">
        <v>46</v>
      </c>
      <c r="N7">
        <v>0</v>
      </c>
      <c r="O7" t="s">
        <v>47</v>
      </c>
      <c r="P7" t="s">
        <v>48</v>
      </c>
      <c r="Q7" t="s">
        <v>49</v>
      </c>
      <c r="R7" t="s">
        <v>50</v>
      </c>
      <c r="S7" t="s">
        <v>39</v>
      </c>
      <c r="T7" t="s">
        <v>39</v>
      </c>
      <c r="U7" t="s">
        <v>39</v>
      </c>
      <c r="V7" t="s">
        <v>41</v>
      </c>
      <c r="W7" t="s">
        <v>41</v>
      </c>
      <c r="X7" t="s">
        <v>39</v>
      </c>
      <c r="Y7" t="s">
        <v>39</v>
      </c>
      <c r="Z7" t="s">
        <v>40</v>
      </c>
      <c r="AA7" t="s">
        <v>39</v>
      </c>
      <c r="AB7" t="s">
        <v>711</v>
      </c>
      <c r="AC7" t="s">
        <v>738</v>
      </c>
      <c r="AD7" t="s">
        <v>694</v>
      </c>
      <c r="AE7" t="s">
        <v>1485</v>
      </c>
      <c r="AF7" s="18">
        <v>45369.333333333336</v>
      </c>
      <c r="AG7" s="18">
        <v>45364.333333333336</v>
      </c>
      <c r="AH7">
        <v>573.4</v>
      </c>
      <c r="AI7">
        <v>0</v>
      </c>
      <c r="AJ7" t="s">
        <v>1539</v>
      </c>
      <c r="AK7">
        <v>3</v>
      </c>
    </row>
    <row r="8" spans="1:37" x14ac:dyDescent="0.2">
      <c r="F8" t="str">
        <f>VLOOKUP(Table4[[#This Row],[Primary_Breed]],'Breed Group'!$A:$B,2,FALSE)</f>
        <v>Non-Stigma</v>
      </c>
      <c r="G8" t="str">
        <f>IF(VLOOKUP($I8,'Consolidated Data - Static'!$I:$AK,2,FALSE)&lt;&gt;VLOOKUP($I8,'Consolidated Data - Dynamic'!$B:$AD,2,FALSE),"Name-AdoptAPet Mismatch",IF(VLOOKUP($I8,'Consolidated Data - Static'!$I:$AK,3,FALSE)&lt;&gt;VLOOKUP($I8,'Consolidated Data - Dynamic'!$B:$AD,3,FALSE),"Name-PetPoint Mismatch",IF(VLOOKUP($I8,'Consolidated Data - Static'!$I:$AK,4,FALSE)&lt;&gt;VLOOKUP($I8,'Consolidated Data - Dynamic'!$B:$AD,4,FALSE),"Name-Inventory Mismatch", IF(VLOOKUP($I8,'Consolidated Data - Static'!$I:$AK,5,FALSE)&lt;&gt;VLOOKUP($I8,'Consolidated Data - Dynamic'!$B:$AD,5,FALSE),"Primary Breed Mismatch",IF(VLOOKUP($I8,'Consolidated Data - Static'!$I:$AK,6,FALSE)&lt;&gt;VLOOKUP($I8,'Consolidated Data - Dynamic'!$B:$AD,6,FALSE),"Secondary Breed Mismatch", IF(VLOOKUP($I8,'Consolidated Data - Static'!$I:$AK,7,FALSE)&lt;&gt;VLOOKUP($I8,'Consolidated Data - Dynamic'!$B:$AD,7,FALSE),"Color Mismatch",IF(VLOOKUP($I8,'Consolidated Data - Static'!$I:$AK,8,FALSE)&lt;&gt;VLOOKUP($I8,'Consolidated Data - Dynamic'!$B:$AD,8,FALSE),"Sex Mismatch",IF(VLOOKUP($I8,'Consolidated Data - Static'!$I:$AK,9,FALSE)&lt;&gt;VLOOKUP($I8,'Consolidated Data - Dynamic'!$B:$AD,9,FALSE),"Age Mismatch",IF(VLOOKUP($I8,'Consolidated Data - Static'!$I:$AK,10,FALSE)&lt;&gt;VLOOKUP($I8,'Consolidated Data - Dynamic'!$B:$AD,10,FALSE),"Size Mismatch",IF(VLOOKUP($I8,'Consolidated Data - Static'!$I:$AK,11,FALSE)&lt;&gt;VLOOKUP($I8,'Consolidated Data - Dynamic'!$B:$AD,11,FALSE),"Mixed Mismatch",IF(VLOOKUP($I8,'Consolidated Data - Static'!$I:$AK,12,FALSE)&lt;&gt;VLOOKUP($I8,'Consolidated Data - Dynamic'!$B:$AD,12,FALSE),"Altered Mismatch",IF(VLOOKUP($I8,'Consolidated Data - Static'!$I:$AK,13,FALSE)&lt;&gt;VLOOKUP($I8,'Consolidated Data - Dynamic'!$B:$AD,13,FALSE),"Shots Current Mismatch",IF(VLOOKUP($I8,'Consolidated Data - Static'!$I:$AK,14,FALSE)&lt;&gt;VLOOKUP($I8,'Consolidated Data - Dynamic'!$B:$AD,14,FALSE),"Housebroken Mismatch",IF(VLOOKUP($I8,'Consolidated Data - Static'!$I:$AK,15,FALSE)&lt;&gt;VLOOKUP($I8,'Consolidated Data - Dynamic'!$B:$AD,15,FALSE),"Special Needs Mismatch",IF(VLOOKUP($I8,'Consolidated Data - Static'!$I:$AK,16,FALSE)&lt;&gt;VLOOKUP($I8,'Consolidated Data - Dynamic'!$B:$AD,16,FALSE),"OK w/kids Mismatch",IF(VLOOKUP($I8,'Consolidated Data - Static'!$I:$AK,17,FALSE)&lt;&gt;VLOOKUP($I8,'Consolidated Data - Dynamic'!$B:$AD,17,FALSE),"OK w/dogs Mismatch",IF(VLOOKUP($I8,'Consolidated Data - Static'!$I:$AK,18,FALSE)&lt;&gt;VLOOKUP($I8,'Consolidated Data - Dynamic'!$B:$AD,18,FALSE),"OK w/cats Mismatch",IF(VLOOKUP($I8,'Consolidated Data - Static'!$I:$AK,19,FALSE)&lt;&gt;VLOOKUP($I8,'Consolidated Data - Dynamic'!$B:$AD,19,FALSE),"Pre Treatment Description Mismatch",IF(VLOOKUP($I8,'Consolidated Data - Static'!$I:$AK,20,FALSE)&lt;&gt;VLOOKUP($I8,'Consolidated Data - Dynamic'!$B:$AD,20,FALSE),"Stage Mismatch",IF(VLOOKUP($I8,'Consolidated Data - Static'!$I:$AK,21,FALSE)&lt;&gt;VLOOKUP($I8,'Consolidated Data - Dynamic'!$B:$AD,21,FALSE),"Primary Color Mismatch",IF(VLOOKUP($I8,'Consolidated Data - Static'!$I:$AK,22,FALSE)&lt;&gt;VLOOKUP($I8,'Consolidated Data - Dynamic'!$B:$AD,22,FALSE),"Location Mismatch",IF(VLOOKUP($I8,'Consolidated Data - Static'!$I:$AK,23,FALSE)&lt;&gt;VLOOKUP($I8,'Consolidated Data - Dynamic'!$B:$AD,23,FALSE),"Intake Type Mismatch",IF(VLOOKUP($I8,'Consolidated Data - Static'!$I:$AK,24,FALSE)&lt;&gt;VLOOKUP($I8,'Consolidated Data - Dynamic'!$B:$AD,24,FALSE),"Emancipation Date Mismatch",IF(VLOOKUP($I8,'Consolidated Data - Static'!$I:$AK,25,FALSE)&lt;&gt;VLOOKUP($I8,'Consolidated Data - Dynamic'!$B:$AD,25,FALSE),"Intake Date Mismatch",IF(VLOOKUP($I8,'Consolidated Data - Static'!$I:$AK,26,FALSE)&lt;&gt;VLOOKUP($I8,'Consolidated Data - Dynamic'!$B:$AD,26,FALSE),"LOS Days Mismatch",IF(VLOOKUP($I8,'Consolidated Data - Static'!$I:$AK,27,FALSE)&lt;&gt;VLOOKUP($I8,'Consolidated Data - Dynamic'!$B:$AD,27,FALSE),"Stage Change Mismatch",IF(VLOOKUP($I8,'Consolidated Data - Static'!$I:$AK,28,FALSE)&lt;&gt;VLOOKUP($I8,'Consolidated Data - Dynamic'!$B:$AD,28,FALSE),"Animal Weight Mismatch",IF(VLOOKUP($I8,'Consolidated Data - Static'!$I:$AK,29,FALSE)&lt;&gt;VLOOKUP($I8,'Consolidated Data - Dynamic'!$B:$AD,29,FALSE),"Number of Pictures Mismatch", "Record Match"))))))))))))))))))))))))))))</f>
        <v>Record Match</v>
      </c>
      <c r="H8">
        <v>45968241</v>
      </c>
      <c r="I8" t="s">
        <v>505</v>
      </c>
      <c r="J8" t="s">
        <v>506</v>
      </c>
      <c r="K8" t="s">
        <v>1192</v>
      </c>
      <c r="L8" t="s">
        <v>1192</v>
      </c>
      <c r="M8" t="s">
        <v>446</v>
      </c>
      <c r="N8" t="s">
        <v>507</v>
      </c>
      <c r="O8" t="s">
        <v>47</v>
      </c>
      <c r="P8" t="s">
        <v>48</v>
      </c>
      <c r="Q8" t="s">
        <v>37</v>
      </c>
      <c r="R8" t="s">
        <v>50</v>
      </c>
      <c r="S8" t="s">
        <v>39</v>
      </c>
      <c r="T8" t="s">
        <v>39</v>
      </c>
      <c r="U8" t="s">
        <v>39</v>
      </c>
      <c r="V8" t="s">
        <v>41</v>
      </c>
      <c r="W8" t="s">
        <v>41</v>
      </c>
      <c r="X8" t="s">
        <v>39</v>
      </c>
      <c r="Y8" t="s">
        <v>39</v>
      </c>
      <c r="Z8" t="s">
        <v>40</v>
      </c>
      <c r="AA8" t="s">
        <v>41</v>
      </c>
      <c r="AB8" t="s">
        <v>711</v>
      </c>
      <c r="AC8" t="s">
        <v>1191</v>
      </c>
      <c r="AD8" t="s">
        <v>694</v>
      </c>
      <c r="AE8" t="s">
        <v>1523</v>
      </c>
      <c r="AF8" s="18">
        <v>45899.490277777775</v>
      </c>
      <c r="AG8" s="18">
        <v>45894.490277777775</v>
      </c>
      <c r="AH8">
        <v>43.3</v>
      </c>
      <c r="AI8">
        <v>0</v>
      </c>
      <c r="AJ8" t="s">
        <v>1544</v>
      </c>
      <c r="AK8">
        <v>3</v>
      </c>
    </row>
    <row r="9" spans="1:37" x14ac:dyDescent="0.2">
      <c r="F9" t="str">
        <f>VLOOKUP(Table4[[#This Row],[Primary_Breed]],'Breed Group'!$A:$B,2,FALSE)</f>
        <v>Stigma</v>
      </c>
      <c r="G9" t="str">
        <f>IF(VLOOKUP($I9,'Consolidated Data - Static'!$I:$AK,2,FALSE)&lt;&gt;VLOOKUP($I9,'Consolidated Data - Dynamic'!$B:$AD,2,FALSE),"Name-AdoptAPet Mismatch",IF(VLOOKUP($I9,'Consolidated Data - Static'!$I:$AK,3,FALSE)&lt;&gt;VLOOKUP($I9,'Consolidated Data - Dynamic'!$B:$AD,3,FALSE),"Name-PetPoint Mismatch",IF(VLOOKUP($I9,'Consolidated Data - Static'!$I:$AK,4,FALSE)&lt;&gt;VLOOKUP($I9,'Consolidated Data - Dynamic'!$B:$AD,4,FALSE),"Name-Inventory Mismatch", IF(VLOOKUP($I9,'Consolidated Data - Static'!$I:$AK,5,FALSE)&lt;&gt;VLOOKUP($I9,'Consolidated Data - Dynamic'!$B:$AD,5,FALSE),"Primary Breed Mismatch",IF(VLOOKUP($I9,'Consolidated Data - Static'!$I:$AK,6,FALSE)&lt;&gt;VLOOKUP($I9,'Consolidated Data - Dynamic'!$B:$AD,6,FALSE),"Secondary Breed Mismatch", IF(VLOOKUP($I9,'Consolidated Data - Static'!$I:$AK,7,FALSE)&lt;&gt;VLOOKUP($I9,'Consolidated Data - Dynamic'!$B:$AD,7,FALSE),"Color Mismatch",IF(VLOOKUP($I9,'Consolidated Data - Static'!$I:$AK,8,FALSE)&lt;&gt;VLOOKUP($I9,'Consolidated Data - Dynamic'!$B:$AD,8,FALSE),"Sex Mismatch",IF(VLOOKUP($I9,'Consolidated Data - Static'!$I:$AK,9,FALSE)&lt;&gt;VLOOKUP($I9,'Consolidated Data - Dynamic'!$B:$AD,9,FALSE),"Age Mismatch",IF(VLOOKUP($I9,'Consolidated Data - Static'!$I:$AK,10,FALSE)&lt;&gt;VLOOKUP($I9,'Consolidated Data - Dynamic'!$B:$AD,10,FALSE),"Size Mismatch",IF(VLOOKUP($I9,'Consolidated Data - Static'!$I:$AK,11,FALSE)&lt;&gt;VLOOKUP($I9,'Consolidated Data - Dynamic'!$B:$AD,11,FALSE),"Mixed Mismatch",IF(VLOOKUP($I9,'Consolidated Data - Static'!$I:$AK,12,FALSE)&lt;&gt;VLOOKUP($I9,'Consolidated Data - Dynamic'!$B:$AD,12,FALSE),"Altered Mismatch",IF(VLOOKUP($I9,'Consolidated Data - Static'!$I:$AK,13,FALSE)&lt;&gt;VLOOKUP($I9,'Consolidated Data - Dynamic'!$B:$AD,13,FALSE),"Shots Current Mismatch",IF(VLOOKUP($I9,'Consolidated Data - Static'!$I:$AK,14,FALSE)&lt;&gt;VLOOKUP($I9,'Consolidated Data - Dynamic'!$B:$AD,14,FALSE),"Housebroken Mismatch",IF(VLOOKUP($I9,'Consolidated Data - Static'!$I:$AK,15,FALSE)&lt;&gt;VLOOKUP($I9,'Consolidated Data - Dynamic'!$B:$AD,15,FALSE),"Special Needs Mismatch",IF(VLOOKUP($I9,'Consolidated Data - Static'!$I:$AK,16,FALSE)&lt;&gt;VLOOKUP($I9,'Consolidated Data - Dynamic'!$B:$AD,16,FALSE),"OK w/kids Mismatch",IF(VLOOKUP($I9,'Consolidated Data - Static'!$I:$AK,17,FALSE)&lt;&gt;VLOOKUP($I9,'Consolidated Data - Dynamic'!$B:$AD,17,FALSE),"OK w/dogs Mismatch",IF(VLOOKUP($I9,'Consolidated Data - Static'!$I:$AK,18,FALSE)&lt;&gt;VLOOKUP($I9,'Consolidated Data - Dynamic'!$B:$AD,18,FALSE),"OK w/cats Mismatch",IF(VLOOKUP($I9,'Consolidated Data - Static'!$I:$AK,19,FALSE)&lt;&gt;VLOOKUP($I9,'Consolidated Data - Dynamic'!$B:$AD,19,FALSE),"Pre Treatment Description Mismatch",IF(VLOOKUP($I9,'Consolidated Data - Static'!$I:$AK,20,FALSE)&lt;&gt;VLOOKUP($I9,'Consolidated Data - Dynamic'!$B:$AD,20,FALSE),"Stage Mismatch",IF(VLOOKUP($I9,'Consolidated Data - Static'!$I:$AK,21,FALSE)&lt;&gt;VLOOKUP($I9,'Consolidated Data - Dynamic'!$B:$AD,21,FALSE),"Primary Color Mismatch",IF(VLOOKUP($I9,'Consolidated Data - Static'!$I:$AK,22,FALSE)&lt;&gt;VLOOKUP($I9,'Consolidated Data - Dynamic'!$B:$AD,22,FALSE),"Location Mismatch",IF(VLOOKUP($I9,'Consolidated Data - Static'!$I:$AK,23,FALSE)&lt;&gt;VLOOKUP($I9,'Consolidated Data - Dynamic'!$B:$AD,23,FALSE),"Intake Type Mismatch",IF(VLOOKUP($I9,'Consolidated Data - Static'!$I:$AK,24,FALSE)&lt;&gt;VLOOKUP($I9,'Consolidated Data - Dynamic'!$B:$AD,24,FALSE),"Emancipation Date Mismatch",IF(VLOOKUP($I9,'Consolidated Data - Static'!$I:$AK,25,FALSE)&lt;&gt;VLOOKUP($I9,'Consolidated Data - Dynamic'!$B:$AD,25,FALSE),"Intake Date Mismatch",IF(VLOOKUP($I9,'Consolidated Data - Static'!$I:$AK,26,FALSE)&lt;&gt;VLOOKUP($I9,'Consolidated Data - Dynamic'!$B:$AD,26,FALSE),"LOS Days Mismatch",IF(VLOOKUP($I9,'Consolidated Data - Static'!$I:$AK,27,FALSE)&lt;&gt;VLOOKUP($I9,'Consolidated Data - Dynamic'!$B:$AD,27,FALSE),"Stage Change Mismatch",IF(VLOOKUP($I9,'Consolidated Data - Static'!$I:$AK,28,FALSE)&lt;&gt;VLOOKUP($I9,'Consolidated Data - Dynamic'!$B:$AD,28,FALSE),"Animal Weight Mismatch",IF(VLOOKUP($I9,'Consolidated Data - Static'!$I:$AK,29,FALSE)&lt;&gt;VLOOKUP($I9,'Consolidated Data - Dynamic'!$B:$AD,29,FALSE),"Number of Pictures Mismatch", "Record Match"))))))))))))))))))))))))))))</f>
        <v>Record Match</v>
      </c>
      <c r="H9">
        <v>42938868</v>
      </c>
      <c r="I9" t="s">
        <v>61</v>
      </c>
      <c r="J9" t="s">
        <v>62</v>
      </c>
      <c r="K9" t="s">
        <v>771</v>
      </c>
      <c r="L9" t="s">
        <v>771</v>
      </c>
      <c r="M9" t="s">
        <v>46</v>
      </c>
      <c r="N9" t="s">
        <v>63</v>
      </c>
      <c r="O9" t="s">
        <v>64</v>
      </c>
      <c r="P9" t="s">
        <v>48</v>
      </c>
      <c r="Q9" t="s">
        <v>49</v>
      </c>
      <c r="R9" t="s">
        <v>50</v>
      </c>
      <c r="S9" t="s">
        <v>39</v>
      </c>
      <c r="T9" t="s">
        <v>39</v>
      </c>
      <c r="U9" t="s">
        <v>39</v>
      </c>
      <c r="V9" t="s">
        <v>41</v>
      </c>
      <c r="W9" t="s">
        <v>41</v>
      </c>
      <c r="X9" t="s">
        <v>39</v>
      </c>
      <c r="Y9" t="s">
        <v>39</v>
      </c>
      <c r="Z9" t="s">
        <v>40</v>
      </c>
      <c r="AA9" t="s">
        <v>41</v>
      </c>
      <c r="AB9" t="s">
        <v>711</v>
      </c>
      <c r="AC9" t="s">
        <v>696</v>
      </c>
      <c r="AD9" t="s">
        <v>694</v>
      </c>
      <c r="AE9" t="s">
        <v>1485</v>
      </c>
      <c r="AF9" s="18">
        <v>45539.418749999997</v>
      </c>
      <c r="AG9" s="18">
        <v>45534.418749999997</v>
      </c>
      <c r="AH9">
        <v>403.3</v>
      </c>
      <c r="AI9">
        <v>0</v>
      </c>
      <c r="AJ9" t="s">
        <v>1569</v>
      </c>
      <c r="AK9">
        <v>3</v>
      </c>
    </row>
    <row r="10" spans="1:37" x14ac:dyDescent="0.2">
      <c r="F10" t="str">
        <f>VLOOKUP(Table4[[#This Row],[Primary_Breed]],'Breed Group'!$A:$B,2,FALSE)</f>
        <v>Stigma</v>
      </c>
      <c r="G10" t="str">
        <f>IF(VLOOKUP($I10,'Consolidated Data - Static'!$I:$AK,2,FALSE)&lt;&gt;VLOOKUP($I10,'Consolidated Data - Dynamic'!$B:$AD,2,FALSE),"Name-AdoptAPet Mismatch",IF(VLOOKUP($I10,'Consolidated Data - Static'!$I:$AK,3,FALSE)&lt;&gt;VLOOKUP($I10,'Consolidated Data - Dynamic'!$B:$AD,3,FALSE),"Name-PetPoint Mismatch",IF(VLOOKUP($I10,'Consolidated Data - Static'!$I:$AK,4,FALSE)&lt;&gt;VLOOKUP($I10,'Consolidated Data - Dynamic'!$B:$AD,4,FALSE),"Name-Inventory Mismatch", IF(VLOOKUP($I10,'Consolidated Data - Static'!$I:$AK,5,FALSE)&lt;&gt;VLOOKUP($I10,'Consolidated Data - Dynamic'!$B:$AD,5,FALSE),"Primary Breed Mismatch",IF(VLOOKUP($I10,'Consolidated Data - Static'!$I:$AK,6,FALSE)&lt;&gt;VLOOKUP($I10,'Consolidated Data - Dynamic'!$B:$AD,6,FALSE),"Secondary Breed Mismatch", IF(VLOOKUP($I10,'Consolidated Data - Static'!$I:$AK,7,FALSE)&lt;&gt;VLOOKUP($I10,'Consolidated Data - Dynamic'!$B:$AD,7,FALSE),"Color Mismatch",IF(VLOOKUP($I10,'Consolidated Data - Static'!$I:$AK,8,FALSE)&lt;&gt;VLOOKUP($I10,'Consolidated Data - Dynamic'!$B:$AD,8,FALSE),"Sex Mismatch",IF(VLOOKUP($I10,'Consolidated Data - Static'!$I:$AK,9,FALSE)&lt;&gt;VLOOKUP($I10,'Consolidated Data - Dynamic'!$B:$AD,9,FALSE),"Age Mismatch",IF(VLOOKUP($I10,'Consolidated Data - Static'!$I:$AK,10,FALSE)&lt;&gt;VLOOKUP($I10,'Consolidated Data - Dynamic'!$B:$AD,10,FALSE),"Size Mismatch",IF(VLOOKUP($I10,'Consolidated Data - Static'!$I:$AK,11,FALSE)&lt;&gt;VLOOKUP($I10,'Consolidated Data - Dynamic'!$B:$AD,11,FALSE),"Mixed Mismatch",IF(VLOOKUP($I10,'Consolidated Data - Static'!$I:$AK,12,FALSE)&lt;&gt;VLOOKUP($I10,'Consolidated Data - Dynamic'!$B:$AD,12,FALSE),"Altered Mismatch",IF(VLOOKUP($I10,'Consolidated Data - Static'!$I:$AK,13,FALSE)&lt;&gt;VLOOKUP($I10,'Consolidated Data - Dynamic'!$B:$AD,13,FALSE),"Shots Current Mismatch",IF(VLOOKUP($I10,'Consolidated Data - Static'!$I:$AK,14,FALSE)&lt;&gt;VLOOKUP($I10,'Consolidated Data - Dynamic'!$B:$AD,14,FALSE),"Housebroken Mismatch",IF(VLOOKUP($I10,'Consolidated Data - Static'!$I:$AK,15,FALSE)&lt;&gt;VLOOKUP($I10,'Consolidated Data - Dynamic'!$B:$AD,15,FALSE),"Special Needs Mismatch",IF(VLOOKUP($I10,'Consolidated Data - Static'!$I:$AK,16,FALSE)&lt;&gt;VLOOKUP($I10,'Consolidated Data - Dynamic'!$B:$AD,16,FALSE),"OK w/kids Mismatch",IF(VLOOKUP($I10,'Consolidated Data - Static'!$I:$AK,17,FALSE)&lt;&gt;VLOOKUP($I10,'Consolidated Data - Dynamic'!$B:$AD,17,FALSE),"OK w/dogs Mismatch",IF(VLOOKUP($I10,'Consolidated Data - Static'!$I:$AK,18,FALSE)&lt;&gt;VLOOKUP($I10,'Consolidated Data - Dynamic'!$B:$AD,18,FALSE),"OK w/cats Mismatch",IF(VLOOKUP($I10,'Consolidated Data - Static'!$I:$AK,19,FALSE)&lt;&gt;VLOOKUP($I10,'Consolidated Data - Dynamic'!$B:$AD,19,FALSE),"Pre Treatment Description Mismatch",IF(VLOOKUP($I10,'Consolidated Data - Static'!$I:$AK,20,FALSE)&lt;&gt;VLOOKUP($I10,'Consolidated Data - Dynamic'!$B:$AD,20,FALSE),"Stage Mismatch",IF(VLOOKUP($I10,'Consolidated Data - Static'!$I:$AK,21,FALSE)&lt;&gt;VLOOKUP($I10,'Consolidated Data - Dynamic'!$B:$AD,21,FALSE),"Primary Color Mismatch",IF(VLOOKUP($I10,'Consolidated Data - Static'!$I:$AK,22,FALSE)&lt;&gt;VLOOKUP($I10,'Consolidated Data - Dynamic'!$B:$AD,22,FALSE),"Location Mismatch",IF(VLOOKUP($I10,'Consolidated Data - Static'!$I:$AK,23,FALSE)&lt;&gt;VLOOKUP($I10,'Consolidated Data - Dynamic'!$B:$AD,23,FALSE),"Intake Type Mismatch",IF(VLOOKUP($I10,'Consolidated Data - Static'!$I:$AK,24,FALSE)&lt;&gt;VLOOKUP($I10,'Consolidated Data - Dynamic'!$B:$AD,24,FALSE),"Emancipation Date Mismatch",IF(VLOOKUP($I10,'Consolidated Data - Static'!$I:$AK,25,FALSE)&lt;&gt;VLOOKUP($I10,'Consolidated Data - Dynamic'!$B:$AD,25,FALSE),"Intake Date Mismatch",IF(VLOOKUP($I10,'Consolidated Data - Static'!$I:$AK,26,FALSE)&lt;&gt;VLOOKUP($I10,'Consolidated Data - Dynamic'!$B:$AD,26,FALSE),"LOS Days Mismatch",IF(VLOOKUP($I10,'Consolidated Data - Static'!$I:$AK,27,FALSE)&lt;&gt;VLOOKUP($I10,'Consolidated Data - Dynamic'!$B:$AD,27,FALSE),"Stage Change Mismatch",IF(VLOOKUP($I10,'Consolidated Data - Static'!$I:$AK,28,FALSE)&lt;&gt;VLOOKUP($I10,'Consolidated Data - Dynamic'!$B:$AD,28,FALSE),"Animal Weight Mismatch",IF(VLOOKUP($I10,'Consolidated Data - Static'!$I:$AK,29,FALSE)&lt;&gt;VLOOKUP($I10,'Consolidated Data - Dynamic'!$B:$AD,29,FALSE),"Number of Pictures Mismatch", "Record Match"))))))))))))))))))))))))))))</f>
        <v>Record Match</v>
      </c>
      <c r="H10">
        <v>45968065</v>
      </c>
      <c r="I10" t="s">
        <v>524</v>
      </c>
      <c r="J10" t="s">
        <v>525</v>
      </c>
      <c r="K10" t="s">
        <v>525</v>
      </c>
      <c r="L10" t="s">
        <v>525</v>
      </c>
      <c r="M10" t="s">
        <v>46</v>
      </c>
      <c r="N10" t="s">
        <v>104</v>
      </c>
      <c r="O10" t="s">
        <v>141</v>
      </c>
      <c r="P10" t="s">
        <v>36</v>
      </c>
      <c r="Q10" t="s">
        <v>37</v>
      </c>
      <c r="R10" t="s">
        <v>50</v>
      </c>
      <c r="S10" t="s">
        <v>39</v>
      </c>
      <c r="T10" t="s">
        <v>41</v>
      </c>
      <c r="U10" t="s">
        <v>39</v>
      </c>
      <c r="V10" t="s">
        <v>41</v>
      </c>
      <c r="W10" t="s">
        <v>41</v>
      </c>
      <c r="X10" t="s">
        <v>39</v>
      </c>
      <c r="Y10" t="s">
        <v>39</v>
      </c>
      <c r="Z10" t="s">
        <v>40</v>
      </c>
      <c r="AA10" t="s">
        <v>41</v>
      </c>
      <c r="AB10" t="s">
        <v>753</v>
      </c>
      <c r="AC10" t="s">
        <v>696</v>
      </c>
      <c r="AD10" t="s">
        <v>799</v>
      </c>
      <c r="AE10" t="s">
        <v>1485</v>
      </c>
      <c r="AF10" s="18">
        <v>45893.373611111114</v>
      </c>
      <c r="AG10" s="18">
        <v>45888.373611111114</v>
      </c>
      <c r="AH10">
        <v>49.4</v>
      </c>
      <c r="AI10">
        <v>0</v>
      </c>
      <c r="AJ10" t="s">
        <v>1544</v>
      </c>
      <c r="AK10">
        <v>3</v>
      </c>
    </row>
    <row r="11" spans="1:37" x14ac:dyDescent="0.2">
      <c r="F11" t="str">
        <f>VLOOKUP(Table4[[#This Row],[Primary_Breed]],'Breed Group'!$A:$B,2,FALSE)</f>
        <v>Non-Stigma</v>
      </c>
      <c r="G11" t="str">
        <f>IF(VLOOKUP($I11,'Consolidated Data - Static'!$I:$AK,2,FALSE)&lt;&gt;VLOOKUP($I11,'Consolidated Data - Dynamic'!$B:$AD,2,FALSE),"Name-AdoptAPet Mismatch",IF(VLOOKUP($I11,'Consolidated Data - Static'!$I:$AK,3,FALSE)&lt;&gt;VLOOKUP($I11,'Consolidated Data - Dynamic'!$B:$AD,3,FALSE),"Name-PetPoint Mismatch",IF(VLOOKUP($I11,'Consolidated Data - Static'!$I:$AK,4,FALSE)&lt;&gt;VLOOKUP($I11,'Consolidated Data - Dynamic'!$B:$AD,4,FALSE),"Name-Inventory Mismatch", IF(VLOOKUP($I11,'Consolidated Data - Static'!$I:$AK,5,FALSE)&lt;&gt;VLOOKUP($I11,'Consolidated Data - Dynamic'!$B:$AD,5,FALSE),"Primary Breed Mismatch",IF(VLOOKUP($I11,'Consolidated Data - Static'!$I:$AK,6,FALSE)&lt;&gt;VLOOKUP($I11,'Consolidated Data - Dynamic'!$B:$AD,6,FALSE),"Secondary Breed Mismatch", IF(VLOOKUP($I11,'Consolidated Data - Static'!$I:$AK,7,FALSE)&lt;&gt;VLOOKUP($I11,'Consolidated Data - Dynamic'!$B:$AD,7,FALSE),"Color Mismatch",IF(VLOOKUP($I11,'Consolidated Data - Static'!$I:$AK,8,FALSE)&lt;&gt;VLOOKUP($I11,'Consolidated Data - Dynamic'!$B:$AD,8,FALSE),"Sex Mismatch",IF(VLOOKUP($I11,'Consolidated Data - Static'!$I:$AK,9,FALSE)&lt;&gt;VLOOKUP($I11,'Consolidated Data - Dynamic'!$B:$AD,9,FALSE),"Age Mismatch",IF(VLOOKUP($I11,'Consolidated Data - Static'!$I:$AK,10,FALSE)&lt;&gt;VLOOKUP($I11,'Consolidated Data - Dynamic'!$B:$AD,10,FALSE),"Size Mismatch",IF(VLOOKUP($I11,'Consolidated Data - Static'!$I:$AK,11,FALSE)&lt;&gt;VLOOKUP($I11,'Consolidated Data - Dynamic'!$B:$AD,11,FALSE),"Mixed Mismatch",IF(VLOOKUP($I11,'Consolidated Data - Static'!$I:$AK,12,FALSE)&lt;&gt;VLOOKUP($I11,'Consolidated Data - Dynamic'!$B:$AD,12,FALSE),"Altered Mismatch",IF(VLOOKUP($I11,'Consolidated Data - Static'!$I:$AK,13,FALSE)&lt;&gt;VLOOKUP($I11,'Consolidated Data - Dynamic'!$B:$AD,13,FALSE),"Shots Current Mismatch",IF(VLOOKUP($I11,'Consolidated Data - Static'!$I:$AK,14,FALSE)&lt;&gt;VLOOKUP($I11,'Consolidated Data - Dynamic'!$B:$AD,14,FALSE),"Housebroken Mismatch",IF(VLOOKUP($I11,'Consolidated Data - Static'!$I:$AK,15,FALSE)&lt;&gt;VLOOKUP($I11,'Consolidated Data - Dynamic'!$B:$AD,15,FALSE),"Special Needs Mismatch",IF(VLOOKUP($I11,'Consolidated Data - Static'!$I:$AK,16,FALSE)&lt;&gt;VLOOKUP($I11,'Consolidated Data - Dynamic'!$B:$AD,16,FALSE),"OK w/kids Mismatch",IF(VLOOKUP($I11,'Consolidated Data - Static'!$I:$AK,17,FALSE)&lt;&gt;VLOOKUP($I11,'Consolidated Data - Dynamic'!$B:$AD,17,FALSE),"OK w/dogs Mismatch",IF(VLOOKUP($I11,'Consolidated Data - Static'!$I:$AK,18,FALSE)&lt;&gt;VLOOKUP($I11,'Consolidated Data - Dynamic'!$B:$AD,18,FALSE),"OK w/cats Mismatch",IF(VLOOKUP($I11,'Consolidated Data - Static'!$I:$AK,19,FALSE)&lt;&gt;VLOOKUP($I11,'Consolidated Data - Dynamic'!$B:$AD,19,FALSE),"Pre Treatment Description Mismatch",IF(VLOOKUP($I11,'Consolidated Data - Static'!$I:$AK,20,FALSE)&lt;&gt;VLOOKUP($I11,'Consolidated Data - Dynamic'!$B:$AD,20,FALSE),"Stage Mismatch",IF(VLOOKUP($I11,'Consolidated Data - Static'!$I:$AK,21,FALSE)&lt;&gt;VLOOKUP($I11,'Consolidated Data - Dynamic'!$B:$AD,21,FALSE),"Primary Color Mismatch",IF(VLOOKUP($I11,'Consolidated Data - Static'!$I:$AK,22,FALSE)&lt;&gt;VLOOKUP($I11,'Consolidated Data - Dynamic'!$B:$AD,22,FALSE),"Location Mismatch",IF(VLOOKUP($I11,'Consolidated Data - Static'!$I:$AK,23,FALSE)&lt;&gt;VLOOKUP($I11,'Consolidated Data - Dynamic'!$B:$AD,23,FALSE),"Intake Type Mismatch",IF(VLOOKUP($I11,'Consolidated Data - Static'!$I:$AK,24,FALSE)&lt;&gt;VLOOKUP($I11,'Consolidated Data - Dynamic'!$B:$AD,24,FALSE),"Emancipation Date Mismatch",IF(VLOOKUP($I11,'Consolidated Data - Static'!$I:$AK,25,FALSE)&lt;&gt;VLOOKUP($I11,'Consolidated Data - Dynamic'!$B:$AD,25,FALSE),"Intake Date Mismatch",IF(VLOOKUP($I11,'Consolidated Data - Static'!$I:$AK,26,FALSE)&lt;&gt;VLOOKUP($I11,'Consolidated Data - Dynamic'!$B:$AD,26,FALSE),"LOS Days Mismatch",IF(VLOOKUP($I11,'Consolidated Data - Static'!$I:$AK,27,FALSE)&lt;&gt;VLOOKUP($I11,'Consolidated Data - Dynamic'!$B:$AD,27,FALSE),"Stage Change Mismatch",IF(VLOOKUP($I11,'Consolidated Data - Static'!$I:$AK,28,FALSE)&lt;&gt;VLOOKUP($I11,'Consolidated Data - Dynamic'!$B:$AD,28,FALSE),"Animal Weight Mismatch",IF(VLOOKUP($I11,'Consolidated Data - Static'!$I:$AK,29,FALSE)&lt;&gt;VLOOKUP($I11,'Consolidated Data - Dynamic'!$B:$AD,29,FALSE),"Number of Pictures Mismatch", "Record Match"))))))))))))))))))))))))))))</f>
        <v>Record Match</v>
      </c>
      <c r="H11">
        <v>45190845</v>
      </c>
      <c r="I11" t="s">
        <v>228</v>
      </c>
      <c r="J11" t="s">
        <v>229</v>
      </c>
      <c r="K11" t="s">
        <v>980</v>
      </c>
      <c r="L11" t="s">
        <v>980</v>
      </c>
      <c r="M11" t="s">
        <v>104</v>
      </c>
      <c r="N11" t="s">
        <v>110</v>
      </c>
      <c r="O11" t="s">
        <v>174</v>
      </c>
      <c r="P11" t="s">
        <v>48</v>
      </c>
      <c r="Q11" t="s">
        <v>37</v>
      </c>
      <c r="R11" t="s">
        <v>50</v>
      </c>
      <c r="S11" t="s">
        <v>39</v>
      </c>
      <c r="T11" t="s">
        <v>39</v>
      </c>
      <c r="U11" t="s">
        <v>39</v>
      </c>
      <c r="V11" t="s">
        <v>41</v>
      </c>
      <c r="W11" t="s">
        <v>41</v>
      </c>
      <c r="X11" t="s">
        <v>39</v>
      </c>
      <c r="Y11" t="s">
        <v>39</v>
      </c>
      <c r="Z11" t="s">
        <v>39</v>
      </c>
      <c r="AA11" t="s">
        <v>41</v>
      </c>
      <c r="AB11" t="s">
        <v>711</v>
      </c>
      <c r="AC11" t="s">
        <v>174</v>
      </c>
      <c r="AD11" t="s">
        <v>694</v>
      </c>
      <c r="AE11" t="s">
        <v>1523</v>
      </c>
      <c r="AF11" s="18">
        <v>45826.588194444441</v>
      </c>
      <c r="AG11" s="18">
        <v>45821.588194444441</v>
      </c>
      <c r="AH11">
        <v>116.1</v>
      </c>
      <c r="AI11">
        <v>0</v>
      </c>
      <c r="AJ11" t="s">
        <v>1610</v>
      </c>
      <c r="AK11">
        <v>3</v>
      </c>
    </row>
    <row r="12" spans="1:37" x14ac:dyDescent="0.2">
      <c r="F12" t="str">
        <f>VLOOKUP(Table4[[#This Row],[Primary_Breed]],'Breed Group'!$A:$B,2,FALSE)</f>
        <v>Non-Stigma</v>
      </c>
      <c r="G12" t="str">
        <f>IF(VLOOKUP($I12,'Consolidated Data - Static'!$I:$AK,2,FALSE)&lt;&gt;VLOOKUP($I12,'Consolidated Data - Dynamic'!$B:$AD,2,FALSE),"Name-AdoptAPet Mismatch",IF(VLOOKUP($I12,'Consolidated Data - Static'!$I:$AK,3,FALSE)&lt;&gt;VLOOKUP($I12,'Consolidated Data - Dynamic'!$B:$AD,3,FALSE),"Name-PetPoint Mismatch",IF(VLOOKUP($I12,'Consolidated Data - Static'!$I:$AK,4,FALSE)&lt;&gt;VLOOKUP($I12,'Consolidated Data - Dynamic'!$B:$AD,4,FALSE),"Name-Inventory Mismatch", IF(VLOOKUP($I12,'Consolidated Data - Static'!$I:$AK,5,FALSE)&lt;&gt;VLOOKUP($I12,'Consolidated Data - Dynamic'!$B:$AD,5,FALSE),"Primary Breed Mismatch",IF(VLOOKUP($I12,'Consolidated Data - Static'!$I:$AK,6,FALSE)&lt;&gt;VLOOKUP($I12,'Consolidated Data - Dynamic'!$B:$AD,6,FALSE),"Secondary Breed Mismatch", IF(VLOOKUP($I12,'Consolidated Data - Static'!$I:$AK,7,FALSE)&lt;&gt;VLOOKUP($I12,'Consolidated Data - Dynamic'!$B:$AD,7,FALSE),"Color Mismatch",IF(VLOOKUP($I12,'Consolidated Data - Static'!$I:$AK,8,FALSE)&lt;&gt;VLOOKUP($I12,'Consolidated Data - Dynamic'!$B:$AD,8,FALSE),"Sex Mismatch",IF(VLOOKUP($I12,'Consolidated Data - Static'!$I:$AK,9,FALSE)&lt;&gt;VLOOKUP($I12,'Consolidated Data - Dynamic'!$B:$AD,9,FALSE),"Age Mismatch",IF(VLOOKUP($I12,'Consolidated Data - Static'!$I:$AK,10,FALSE)&lt;&gt;VLOOKUP($I12,'Consolidated Data - Dynamic'!$B:$AD,10,FALSE),"Size Mismatch",IF(VLOOKUP($I12,'Consolidated Data - Static'!$I:$AK,11,FALSE)&lt;&gt;VLOOKUP($I12,'Consolidated Data - Dynamic'!$B:$AD,11,FALSE),"Mixed Mismatch",IF(VLOOKUP($I12,'Consolidated Data - Static'!$I:$AK,12,FALSE)&lt;&gt;VLOOKUP($I12,'Consolidated Data - Dynamic'!$B:$AD,12,FALSE),"Altered Mismatch",IF(VLOOKUP($I12,'Consolidated Data - Static'!$I:$AK,13,FALSE)&lt;&gt;VLOOKUP($I12,'Consolidated Data - Dynamic'!$B:$AD,13,FALSE),"Shots Current Mismatch",IF(VLOOKUP($I12,'Consolidated Data - Static'!$I:$AK,14,FALSE)&lt;&gt;VLOOKUP($I12,'Consolidated Data - Dynamic'!$B:$AD,14,FALSE),"Housebroken Mismatch",IF(VLOOKUP($I12,'Consolidated Data - Static'!$I:$AK,15,FALSE)&lt;&gt;VLOOKUP($I12,'Consolidated Data - Dynamic'!$B:$AD,15,FALSE),"Special Needs Mismatch",IF(VLOOKUP($I12,'Consolidated Data - Static'!$I:$AK,16,FALSE)&lt;&gt;VLOOKUP($I12,'Consolidated Data - Dynamic'!$B:$AD,16,FALSE),"OK w/kids Mismatch",IF(VLOOKUP($I12,'Consolidated Data - Static'!$I:$AK,17,FALSE)&lt;&gt;VLOOKUP($I12,'Consolidated Data - Dynamic'!$B:$AD,17,FALSE),"OK w/dogs Mismatch",IF(VLOOKUP($I12,'Consolidated Data - Static'!$I:$AK,18,FALSE)&lt;&gt;VLOOKUP($I12,'Consolidated Data - Dynamic'!$B:$AD,18,FALSE),"OK w/cats Mismatch",IF(VLOOKUP($I12,'Consolidated Data - Static'!$I:$AK,19,FALSE)&lt;&gt;VLOOKUP($I12,'Consolidated Data - Dynamic'!$B:$AD,19,FALSE),"Pre Treatment Description Mismatch",IF(VLOOKUP($I12,'Consolidated Data - Static'!$I:$AK,20,FALSE)&lt;&gt;VLOOKUP($I12,'Consolidated Data - Dynamic'!$B:$AD,20,FALSE),"Stage Mismatch",IF(VLOOKUP($I12,'Consolidated Data - Static'!$I:$AK,21,FALSE)&lt;&gt;VLOOKUP($I12,'Consolidated Data - Dynamic'!$B:$AD,21,FALSE),"Primary Color Mismatch",IF(VLOOKUP($I12,'Consolidated Data - Static'!$I:$AK,22,FALSE)&lt;&gt;VLOOKUP($I12,'Consolidated Data - Dynamic'!$B:$AD,22,FALSE),"Location Mismatch",IF(VLOOKUP($I12,'Consolidated Data - Static'!$I:$AK,23,FALSE)&lt;&gt;VLOOKUP($I12,'Consolidated Data - Dynamic'!$B:$AD,23,FALSE),"Intake Type Mismatch",IF(VLOOKUP($I12,'Consolidated Data - Static'!$I:$AK,24,FALSE)&lt;&gt;VLOOKUP($I12,'Consolidated Data - Dynamic'!$B:$AD,24,FALSE),"Emancipation Date Mismatch",IF(VLOOKUP($I12,'Consolidated Data - Static'!$I:$AK,25,FALSE)&lt;&gt;VLOOKUP($I12,'Consolidated Data - Dynamic'!$B:$AD,25,FALSE),"Intake Date Mismatch",IF(VLOOKUP($I12,'Consolidated Data - Static'!$I:$AK,26,FALSE)&lt;&gt;VLOOKUP($I12,'Consolidated Data - Dynamic'!$B:$AD,26,FALSE),"LOS Days Mismatch",IF(VLOOKUP($I12,'Consolidated Data - Static'!$I:$AK,27,FALSE)&lt;&gt;VLOOKUP($I12,'Consolidated Data - Dynamic'!$B:$AD,27,FALSE),"Stage Change Mismatch",IF(VLOOKUP($I12,'Consolidated Data - Static'!$I:$AK,28,FALSE)&lt;&gt;VLOOKUP($I12,'Consolidated Data - Dynamic'!$B:$AD,28,FALSE),"Animal Weight Mismatch",IF(VLOOKUP($I12,'Consolidated Data - Static'!$I:$AK,29,FALSE)&lt;&gt;VLOOKUP($I12,'Consolidated Data - Dynamic'!$B:$AD,29,FALSE),"Number of Pictures Mismatch", "Record Match"))))))))))))))))))))))))))))</f>
        <v>Record Match</v>
      </c>
      <c r="H12">
        <v>45763896</v>
      </c>
      <c r="I12" t="s">
        <v>415</v>
      </c>
      <c r="J12" t="s">
        <v>416</v>
      </c>
      <c r="K12" t="s">
        <v>416</v>
      </c>
      <c r="L12" t="s">
        <v>416</v>
      </c>
      <c r="M12" t="s">
        <v>76</v>
      </c>
      <c r="N12" t="s">
        <v>63</v>
      </c>
      <c r="O12" t="s">
        <v>174</v>
      </c>
      <c r="P12" t="s">
        <v>48</v>
      </c>
      <c r="Q12" t="s">
        <v>49</v>
      </c>
      <c r="R12" t="s">
        <v>50</v>
      </c>
      <c r="S12" t="s">
        <v>39</v>
      </c>
      <c r="T12" t="s">
        <v>39</v>
      </c>
      <c r="U12" t="s">
        <v>39</v>
      </c>
      <c r="V12" t="s">
        <v>41</v>
      </c>
      <c r="W12" t="s">
        <v>41</v>
      </c>
      <c r="X12" t="s">
        <v>39</v>
      </c>
      <c r="Y12" t="s">
        <v>39</v>
      </c>
      <c r="Z12" t="s">
        <v>40</v>
      </c>
      <c r="AA12" t="s">
        <v>41</v>
      </c>
      <c r="AB12" t="s">
        <v>711</v>
      </c>
      <c r="AC12" t="s">
        <v>174</v>
      </c>
      <c r="AD12" t="s">
        <v>750</v>
      </c>
      <c r="AE12" t="s">
        <v>1485</v>
      </c>
      <c r="AF12" s="18">
        <v>45874.686805555553</v>
      </c>
      <c r="AG12" s="18">
        <v>45869.686805555553</v>
      </c>
      <c r="AH12">
        <v>68</v>
      </c>
      <c r="AI12">
        <v>0</v>
      </c>
      <c r="AJ12" t="s">
        <v>1568</v>
      </c>
      <c r="AK12">
        <v>3</v>
      </c>
    </row>
    <row r="13" spans="1:37" x14ac:dyDescent="0.2">
      <c r="F13" t="str">
        <f>VLOOKUP(Table4[[#This Row],[Primary_Breed]],'Breed Group'!$A:$B,2,FALSE)</f>
        <v>Stigma</v>
      </c>
      <c r="G13" t="str">
        <f>IF(VLOOKUP($I13,'Consolidated Data - Static'!$I:$AK,2,FALSE)&lt;&gt;VLOOKUP($I13,'Consolidated Data - Dynamic'!$B:$AD,2,FALSE),"Name-AdoptAPet Mismatch",IF(VLOOKUP($I13,'Consolidated Data - Static'!$I:$AK,3,FALSE)&lt;&gt;VLOOKUP($I13,'Consolidated Data - Dynamic'!$B:$AD,3,FALSE),"Name-PetPoint Mismatch",IF(VLOOKUP($I13,'Consolidated Data - Static'!$I:$AK,4,FALSE)&lt;&gt;VLOOKUP($I13,'Consolidated Data - Dynamic'!$B:$AD,4,FALSE),"Name-Inventory Mismatch", IF(VLOOKUP($I13,'Consolidated Data - Static'!$I:$AK,5,FALSE)&lt;&gt;VLOOKUP($I13,'Consolidated Data - Dynamic'!$B:$AD,5,FALSE),"Primary Breed Mismatch",IF(VLOOKUP($I13,'Consolidated Data - Static'!$I:$AK,6,FALSE)&lt;&gt;VLOOKUP($I13,'Consolidated Data - Dynamic'!$B:$AD,6,FALSE),"Secondary Breed Mismatch", IF(VLOOKUP($I13,'Consolidated Data - Static'!$I:$AK,7,FALSE)&lt;&gt;VLOOKUP($I13,'Consolidated Data - Dynamic'!$B:$AD,7,FALSE),"Color Mismatch",IF(VLOOKUP($I13,'Consolidated Data - Static'!$I:$AK,8,FALSE)&lt;&gt;VLOOKUP($I13,'Consolidated Data - Dynamic'!$B:$AD,8,FALSE),"Sex Mismatch",IF(VLOOKUP($I13,'Consolidated Data - Static'!$I:$AK,9,FALSE)&lt;&gt;VLOOKUP($I13,'Consolidated Data - Dynamic'!$B:$AD,9,FALSE),"Age Mismatch",IF(VLOOKUP($I13,'Consolidated Data - Static'!$I:$AK,10,FALSE)&lt;&gt;VLOOKUP($I13,'Consolidated Data - Dynamic'!$B:$AD,10,FALSE),"Size Mismatch",IF(VLOOKUP($I13,'Consolidated Data - Static'!$I:$AK,11,FALSE)&lt;&gt;VLOOKUP($I13,'Consolidated Data - Dynamic'!$B:$AD,11,FALSE),"Mixed Mismatch",IF(VLOOKUP($I13,'Consolidated Data - Static'!$I:$AK,12,FALSE)&lt;&gt;VLOOKUP($I13,'Consolidated Data - Dynamic'!$B:$AD,12,FALSE),"Altered Mismatch",IF(VLOOKUP($I13,'Consolidated Data - Static'!$I:$AK,13,FALSE)&lt;&gt;VLOOKUP($I13,'Consolidated Data - Dynamic'!$B:$AD,13,FALSE),"Shots Current Mismatch",IF(VLOOKUP($I13,'Consolidated Data - Static'!$I:$AK,14,FALSE)&lt;&gt;VLOOKUP($I13,'Consolidated Data - Dynamic'!$B:$AD,14,FALSE),"Housebroken Mismatch",IF(VLOOKUP($I13,'Consolidated Data - Static'!$I:$AK,15,FALSE)&lt;&gt;VLOOKUP($I13,'Consolidated Data - Dynamic'!$B:$AD,15,FALSE),"Special Needs Mismatch",IF(VLOOKUP($I13,'Consolidated Data - Static'!$I:$AK,16,FALSE)&lt;&gt;VLOOKUP($I13,'Consolidated Data - Dynamic'!$B:$AD,16,FALSE),"OK w/kids Mismatch",IF(VLOOKUP($I13,'Consolidated Data - Static'!$I:$AK,17,FALSE)&lt;&gt;VLOOKUP($I13,'Consolidated Data - Dynamic'!$B:$AD,17,FALSE),"OK w/dogs Mismatch",IF(VLOOKUP($I13,'Consolidated Data - Static'!$I:$AK,18,FALSE)&lt;&gt;VLOOKUP($I13,'Consolidated Data - Dynamic'!$B:$AD,18,FALSE),"OK w/cats Mismatch",IF(VLOOKUP($I13,'Consolidated Data - Static'!$I:$AK,19,FALSE)&lt;&gt;VLOOKUP($I13,'Consolidated Data - Dynamic'!$B:$AD,19,FALSE),"Pre Treatment Description Mismatch",IF(VLOOKUP($I13,'Consolidated Data - Static'!$I:$AK,20,FALSE)&lt;&gt;VLOOKUP($I13,'Consolidated Data - Dynamic'!$B:$AD,20,FALSE),"Stage Mismatch",IF(VLOOKUP($I13,'Consolidated Data - Static'!$I:$AK,21,FALSE)&lt;&gt;VLOOKUP($I13,'Consolidated Data - Dynamic'!$B:$AD,21,FALSE),"Primary Color Mismatch",IF(VLOOKUP($I13,'Consolidated Data - Static'!$I:$AK,22,FALSE)&lt;&gt;VLOOKUP($I13,'Consolidated Data - Dynamic'!$B:$AD,22,FALSE),"Location Mismatch",IF(VLOOKUP($I13,'Consolidated Data - Static'!$I:$AK,23,FALSE)&lt;&gt;VLOOKUP($I13,'Consolidated Data - Dynamic'!$B:$AD,23,FALSE),"Intake Type Mismatch",IF(VLOOKUP($I13,'Consolidated Data - Static'!$I:$AK,24,FALSE)&lt;&gt;VLOOKUP($I13,'Consolidated Data - Dynamic'!$B:$AD,24,FALSE),"Emancipation Date Mismatch",IF(VLOOKUP($I13,'Consolidated Data - Static'!$I:$AK,25,FALSE)&lt;&gt;VLOOKUP($I13,'Consolidated Data - Dynamic'!$B:$AD,25,FALSE),"Intake Date Mismatch",IF(VLOOKUP($I13,'Consolidated Data - Static'!$I:$AK,26,FALSE)&lt;&gt;VLOOKUP($I13,'Consolidated Data - Dynamic'!$B:$AD,26,FALSE),"LOS Days Mismatch",IF(VLOOKUP($I13,'Consolidated Data - Static'!$I:$AK,27,FALSE)&lt;&gt;VLOOKUP($I13,'Consolidated Data - Dynamic'!$B:$AD,27,FALSE),"Stage Change Mismatch",IF(VLOOKUP($I13,'Consolidated Data - Static'!$I:$AK,28,FALSE)&lt;&gt;VLOOKUP($I13,'Consolidated Data - Dynamic'!$B:$AD,28,FALSE),"Animal Weight Mismatch",IF(VLOOKUP($I13,'Consolidated Data - Static'!$I:$AK,29,FALSE)&lt;&gt;VLOOKUP($I13,'Consolidated Data - Dynamic'!$B:$AD,29,FALSE),"Number of Pictures Mismatch", "Record Match"))))))))))))))))))))))))))))</f>
        <v>Record Match</v>
      </c>
      <c r="H13">
        <v>45793976</v>
      </c>
      <c r="I13" t="s">
        <v>486</v>
      </c>
      <c r="J13" t="s">
        <v>487</v>
      </c>
      <c r="K13" t="s">
        <v>487</v>
      </c>
      <c r="L13" t="s">
        <v>487</v>
      </c>
      <c r="M13" t="s">
        <v>46</v>
      </c>
      <c r="N13" t="s">
        <v>123</v>
      </c>
      <c r="O13" t="s">
        <v>134</v>
      </c>
      <c r="P13" t="s">
        <v>48</v>
      </c>
      <c r="Q13" t="s">
        <v>37</v>
      </c>
      <c r="R13" t="s">
        <v>50</v>
      </c>
      <c r="S13" t="s">
        <v>39</v>
      </c>
      <c r="T13" t="s">
        <v>39</v>
      </c>
      <c r="U13" t="s">
        <v>39</v>
      </c>
      <c r="V13" t="s">
        <v>41</v>
      </c>
      <c r="W13" t="s">
        <v>41</v>
      </c>
      <c r="X13" t="s">
        <v>39</v>
      </c>
      <c r="Y13" t="s">
        <v>39</v>
      </c>
      <c r="Z13" t="s">
        <v>40</v>
      </c>
      <c r="AA13" t="s">
        <v>41</v>
      </c>
      <c r="AB13" t="s">
        <v>711</v>
      </c>
      <c r="AC13" t="s">
        <v>134</v>
      </c>
      <c r="AD13" t="s">
        <v>750</v>
      </c>
      <c r="AE13" t="s">
        <v>1485</v>
      </c>
      <c r="AF13" s="18">
        <v>45878.518750000003</v>
      </c>
      <c r="AG13" s="18">
        <v>45873.518750000003</v>
      </c>
      <c r="AH13">
        <v>64.2</v>
      </c>
      <c r="AI13">
        <v>0</v>
      </c>
      <c r="AJ13" t="s">
        <v>1575</v>
      </c>
      <c r="AK13">
        <v>3</v>
      </c>
    </row>
    <row r="14" spans="1:37" x14ac:dyDescent="0.2">
      <c r="F14" t="str">
        <f>VLOOKUP(Table4[[#This Row],[Primary_Breed]],'Breed Group'!$A:$B,2,FALSE)</f>
        <v>Stigma</v>
      </c>
      <c r="G14" t="str">
        <f>IF(VLOOKUP($I14,'Consolidated Data - Static'!$I:$AK,2,FALSE)&lt;&gt;VLOOKUP($I14,'Consolidated Data - Dynamic'!$B:$AD,2,FALSE),"Name-AdoptAPet Mismatch",IF(VLOOKUP($I14,'Consolidated Data - Static'!$I:$AK,3,FALSE)&lt;&gt;VLOOKUP($I14,'Consolidated Data - Dynamic'!$B:$AD,3,FALSE),"Name-PetPoint Mismatch",IF(VLOOKUP($I14,'Consolidated Data - Static'!$I:$AK,4,FALSE)&lt;&gt;VLOOKUP($I14,'Consolidated Data - Dynamic'!$B:$AD,4,FALSE),"Name-Inventory Mismatch", IF(VLOOKUP($I14,'Consolidated Data - Static'!$I:$AK,5,FALSE)&lt;&gt;VLOOKUP($I14,'Consolidated Data - Dynamic'!$B:$AD,5,FALSE),"Primary Breed Mismatch",IF(VLOOKUP($I14,'Consolidated Data - Static'!$I:$AK,6,FALSE)&lt;&gt;VLOOKUP($I14,'Consolidated Data - Dynamic'!$B:$AD,6,FALSE),"Secondary Breed Mismatch", IF(VLOOKUP($I14,'Consolidated Data - Static'!$I:$AK,7,FALSE)&lt;&gt;VLOOKUP($I14,'Consolidated Data - Dynamic'!$B:$AD,7,FALSE),"Color Mismatch",IF(VLOOKUP($I14,'Consolidated Data - Static'!$I:$AK,8,FALSE)&lt;&gt;VLOOKUP($I14,'Consolidated Data - Dynamic'!$B:$AD,8,FALSE),"Sex Mismatch",IF(VLOOKUP($I14,'Consolidated Data - Static'!$I:$AK,9,FALSE)&lt;&gt;VLOOKUP($I14,'Consolidated Data - Dynamic'!$B:$AD,9,FALSE),"Age Mismatch",IF(VLOOKUP($I14,'Consolidated Data - Static'!$I:$AK,10,FALSE)&lt;&gt;VLOOKUP($I14,'Consolidated Data - Dynamic'!$B:$AD,10,FALSE),"Size Mismatch",IF(VLOOKUP($I14,'Consolidated Data - Static'!$I:$AK,11,FALSE)&lt;&gt;VLOOKUP($I14,'Consolidated Data - Dynamic'!$B:$AD,11,FALSE),"Mixed Mismatch",IF(VLOOKUP($I14,'Consolidated Data - Static'!$I:$AK,12,FALSE)&lt;&gt;VLOOKUP($I14,'Consolidated Data - Dynamic'!$B:$AD,12,FALSE),"Altered Mismatch",IF(VLOOKUP($I14,'Consolidated Data - Static'!$I:$AK,13,FALSE)&lt;&gt;VLOOKUP($I14,'Consolidated Data - Dynamic'!$B:$AD,13,FALSE),"Shots Current Mismatch",IF(VLOOKUP($I14,'Consolidated Data - Static'!$I:$AK,14,FALSE)&lt;&gt;VLOOKUP($I14,'Consolidated Data - Dynamic'!$B:$AD,14,FALSE),"Housebroken Mismatch",IF(VLOOKUP($I14,'Consolidated Data - Static'!$I:$AK,15,FALSE)&lt;&gt;VLOOKUP($I14,'Consolidated Data - Dynamic'!$B:$AD,15,FALSE),"Special Needs Mismatch",IF(VLOOKUP($I14,'Consolidated Data - Static'!$I:$AK,16,FALSE)&lt;&gt;VLOOKUP($I14,'Consolidated Data - Dynamic'!$B:$AD,16,FALSE),"OK w/kids Mismatch",IF(VLOOKUP($I14,'Consolidated Data - Static'!$I:$AK,17,FALSE)&lt;&gt;VLOOKUP($I14,'Consolidated Data - Dynamic'!$B:$AD,17,FALSE),"OK w/dogs Mismatch",IF(VLOOKUP($I14,'Consolidated Data - Static'!$I:$AK,18,FALSE)&lt;&gt;VLOOKUP($I14,'Consolidated Data - Dynamic'!$B:$AD,18,FALSE),"OK w/cats Mismatch",IF(VLOOKUP($I14,'Consolidated Data - Static'!$I:$AK,19,FALSE)&lt;&gt;VLOOKUP($I14,'Consolidated Data - Dynamic'!$B:$AD,19,FALSE),"Pre Treatment Description Mismatch",IF(VLOOKUP($I14,'Consolidated Data - Static'!$I:$AK,20,FALSE)&lt;&gt;VLOOKUP($I14,'Consolidated Data - Dynamic'!$B:$AD,20,FALSE),"Stage Mismatch",IF(VLOOKUP($I14,'Consolidated Data - Static'!$I:$AK,21,FALSE)&lt;&gt;VLOOKUP($I14,'Consolidated Data - Dynamic'!$B:$AD,21,FALSE),"Primary Color Mismatch",IF(VLOOKUP($I14,'Consolidated Data - Static'!$I:$AK,22,FALSE)&lt;&gt;VLOOKUP($I14,'Consolidated Data - Dynamic'!$B:$AD,22,FALSE),"Location Mismatch",IF(VLOOKUP($I14,'Consolidated Data - Static'!$I:$AK,23,FALSE)&lt;&gt;VLOOKUP($I14,'Consolidated Data - Dynamic'!$B:$AD,23,FALSE),"Intake Type Mismatch",IF(VLOOKUP($I14,'Consolidated Data - Static'!$I:$AK,24,FALSE)&lt;&gt;VLOOKUP($I14,'Consolidated Data - Dynamic'!$B:$AD,24,FALSE),"Emancipation Date Mismatch",IF(VLOOKUP($I14,'Consolidated Data - Static'!$I:$AK,25,FALSE)&lt;&gt;VLOOKUP($I14,'Consolidated Data - Dynamic'!$B:$AD,25,FALSE),"Intake Date Mismatch",IF(VLOOKUP($I14,'Consolidated Data - Static'!$I:$AK,26,FALSE)&lt;&gt;VLOOKUP($I14,'Consolidated Data - Dynamic'!$B:$AD,26,FALSE),"LOS Days Mismatch",IF(VLOOKUP($I14,'Consolidated Data - Static'!$I:$AK,27,FALSE)&lt;&gt;VLOOKUP($I14,'Consolidated Data - Dynamic'!$B:$AD,27,FALSE),"Stage Change Mismatch",IF(VLOOKUP($I14,'Consolidated Data - Static'!$I:$AK,28,FALSE)&lt;&gt;VLOOKUP($I14,'Consolidated Data - Dynamic'!$B:$AD,28,FALSE),"Animal Weight Mismatch",IF(VLOOKUP($I14,'Consolidated Data - Static'!$I:$AK,29,FALSE)&lt;&gt;VLOOKUP($I14,'Consolidated Data - Dynamic'!$B:$AD,29,FALSE),"Number of Pictures Mismatch", "Record Match"))))))))))))))))))))))))))))</f>
        <v>Record Match</v>
      </c>
      <c r="H14">
        <v>45606411</v>
      </c>
      <c r="I14" t="s">
        <v>385</v>
      </c>
      <c r="J14" t="s">
        <v>386</v>
      </c>
      <c r="K14" t="s">
        <v>386</v>
      </c>
      <c r="L14" t="s">
        <v>386</v>
      </c>
      <c r="M14" t="s">
        <v>56</v>
      </c>
      <c r="N14" t="s">
        <v>103</v>
      </c>
      <c r="O14" t="s">
        <v>57</v>
      </c>
      <c r="P14" t="s">
        <v>48</v>
      </c>
      <c r="Q14" t="s">
        <v>37</v>
      </c>
      <c r="R14" t="s">
        <v>380</v>
      </c>
      <c r="S14" t="s">
        <v>39</v>
      </c>
      <c r="T14" t="s">
        <v>39</v>
      </c>
      <c r="U14" t="s">
        <v>39</v>
      </c>
      <c r="V14" t="s">
        <v>41</v>
      </c>
      <c r="W14" t="s">
        <v>41</v>
      </c>
      <c r="X14" t="s">
        <v>39</v>
      </c>
      <c r="Y14" t="s">
        <v>39</v>
      </c>
      <c r="Z14" t="s">
        <v>40</v>
      </c>
      <c r="AA14" t="s">
        <v>41</v>
      </c>
      <c r="AB14" t="s">
        <v>711</v>
      </c>
      <c r="AC14" t="s">
        <v>731</v>
      </c>
      <c r="AD14" t="s">
        <v>799</v>
      </c>
      <c r="AE14" t="s">
        <v>1485</v>
      </c>
      <c r="AF14" s="18">
        <v>45878.51458333333</v>
      </c>
      <c r="AG14" s="18">
        <v>45873.51458333333</v>
      </c>
      <c r="AH14">
        <v>64.2</v>
      </c>
      <c r="AI14">
        <v>0</v>
      </c>
      <c r="AJ14" t="s">
        <v>1537</v>
      </c>
      <c r="AK14">
        <v>3</v>
      </c>
    </row>
    <row r="15" spans="1:37" x14ac:dyDescent="0.2">
      <c r="F15" t="str">
        <f>VLOOKUP(Table4[[#This Row],[Primary_Breed]],'Breed Group'!$A:$B,2,FALSE)</f>
        <v>Non-Stigma</v>
      </c>
      <c r="G15" t="str">
        <f>IF(VLOOKUP($I15,'Consolidated Data - Static'!$I:$AK,2,FALSE)&lt;&gt;VLOOKUP($I15,'Consolidated Data - Dynamic'!$B:$AD,2,FALSE),"Name-AdoptAPet Mismatch",IF(VLOOKUP($I15,'Consolidated Data - Static'!$I:$AK,3,FALSE)&lt;&gt;VLOOKUP($I15,'Consolidated Data - Dynamic'!$B:$AD,3,FALSE),"Name-PetPoint Mismatch",IF(VLOOKUP($I15,'Consolidated Data - Static'!$I:$AK,4,FALSE)&lt;&gt;VLOOKUP($I15,'Consolidated Data - Dynamic'!$B:$AD,4,FALSE),"Name-Inventory Mismatch", IF(VLOOKUP($I15,'Consolidated Data - Static'!$I:$AK,5,FALSE)&lt;&gt;VLOOKUP($I15,'Consolidated Data - Dynamic'!$B:$AD,5,FALSE),"Primary Breed Mismatch",IF(VLOOKUP($I15,'Consolidated Data - Static'!$I:$AK,6,FALSE)&lt;&gt;VLOOKUP($I15,'Consolidated Data - Dynamic'!$B:$AD,6,FALSE),"Secondary Breed Mismatch", IF(VLOOKUP($I15,'Consolidated Data - Static'!$I:$AK,7,FALSE)&lt;&gt;VLOOKUP($I15,'Consolidated Data - Dynamic'!$B:$AD,7,FALSE),"Color Mismatch",IF(VLOOKUP($I15,'Consolidated Data - Static'!$I:$AK,8,FALSE)&lt;&gt;VLOOKUP($I15,'Consolidated Data - Dynamic'!$B:$AD,8,FALSE),"Sex Mismatch",IF(VLOOKUP($I15,'Consolidated Data - Static'!$I:$AK,9,FALSE)&lt;&gt;VLOOKUP($I15,'Consolidated Data - Dynamic'!$B:$AD,9,FALSE),"Age Mismatch",IF(VLOOKUP($I15,'Consolidated Data - Static'!$I:$AK,10,FALSE)&lt;&gt;VLOOKUP($I15,'Consolidated Data - Dynamic'!$B:$AD,10,FALSE),"Size Mismatch",IF(VLOOKUP($I15,'Consolidated Data - Static'!$I:$AK,11,FALSE)&lt;&gt;VLOOKUP($I15,'Consolidated Data - Dynamic'!$B:$AD,11,FALSE),"Mixed Mismatch",IF(VLOOKUP($I15,'Consolidated Data - Static'!$I:$AK,12,FALSE)&lt;&gt;VLOOKUP($I15,'Consolidated Data - Dynamic'!$B:$AD,12,FALSE),"Altered Mismatch",IF(VLOOKUP($I15,'Consolidated Data - Static'!$I:$AK,13,FALSE)&lt;&gt;VLOOKUP($I15,'Consolidated Data - Dynamic'!$B:$AD,13,FALSE),"Shots Current Mismatch",IF(VLOOKUP($I15,'Consolidated Data - Static'!$I:$AK,14,FALSE)&lt;&gt;VLOOKUP($I15,'Consolidated Data - Dynamic'!$B:$AD,14,FALSE),"Housebroken Mismatch",IF(VLOOKUP($I15,'Consolidated Data - Static'!$I:$AK,15,FALSE)&lt;&gt;VLOOKUP($I15,'Consolidated Data - Dynamic'!$B:$AD,15,FALSE),"Special Needs Mismatch",IF(VLOOKUP($I15,'Consolidated Data - Static'!$I:$AK,16,FALSE)&lt;&gt;VLOOKUP($I15,'Consolidated Data - Dynamic'!$B:$AD,16,FALSE),"OK w/kids Mismatch",IF(VLOOKUP($I15,'Consolidated Data - Static'!$I:$AK,17,FALSE)&lt;&gt;VLOOKUP($I15,'Consolidated Data - Dynamic'!$B:$AD,17,FALSE),"OK w/dogs Mismatch",IF(VLOOKUP($I15,'Consolidated Data - Static'!$I:$AK,18,FALSE)&lt;&gt;VLOOKUP($I15,'Consolidated Data - Dynamic'!$B:$AD,18,FALSE),"OK w/cats Mismatch",IF(VLOOKUP($I15,'Consolidated Data - Static'!$I:$AK,19,FALSE)&lt;&gt;VLOOKUP($I15,'Consolidated Data - Dynamic'!$B:$AD,19,FALSE),"Pre Treatment Description Mismatch",IF(VLOOKUP($I15,'Consolidated Data - Static'!$I:$AK,20,FALSE)&lt;&gt;VLOOKUP($I15,'Consolidated Data - Dynamic'!$B:$AD,20,FALSE),"Stage Mismatch",IF(VLOOKUP($I15,'Consolidated Data - Static'!$I:$AK,21,FALSE)&lt;&gt;VLOOKUP($I15,'Consolidated Data - Dynamic'!$B:$AD,21,FALSE),"Primary Color Mismatch",IF(VLOOKUP($I15,'Consolidated Data - Static'!$I:$AK,22,FALSE)&lt;&gt;VLOOKUP($I15,'Consolidated Data - Dynamic'!$B:$AD,22,FALSE),"Location Mismatch",IF(VLOOKUP($I15,'Consolidated Data - Static'!$I:$AK,23,FALSE)&lt;&gt;VLOOKUP($I15,'Consolidated Data - Dynamic'!$B:$AD,23,FALSE),"Intake Type Mismatch",IF(VLOOKUP($I15,'Consolidated Data - Static'!$I:$AK,24,FALSE)&lt;&gt;VLOOKUP($I15,'Consolidated Data - Dynamic'!$B:$AD,24,FALSE),"Emancipation Date Mismatch",IF(VLOOKUP($I15,'Consolidated Data - Static'!$I:$AK,25,FALSE)&lt;&gt;VLOOKUP($I15,'Consolidated Data - Dynamic'!$B:$AD,25,FALSE),"Intake Date Mismatch",IF(VLOOKUP($I15,'Consolidated Data - Static'!$I:$AK,26,FALSE)&lt;&gt;VLOOKUP($I15,'Consolidated Data - Dynamic'!$B:$AD,26,FALSE),"LOS Days Mismatch",IF(VLOOKUP($I15,'Consolidated Data - Static'!$I:$AK,27,FALSE)&lt;&gt;VLOOKUP($I15,'Consolidated Data - Dynamic'!$B:$AD,27,FALSE),"Stage Change Mismatch",IF(VLOOKUP($I15,'Consolidated Data - Static'!$I:$AK,28,FALSE)&lt;&gt;VLOOKUP($I15,'Consolidated Data - Dynamic'!$B:$AD,28,FALSE),"Animal Weight Mismatch",IF(VLOOKUP($I15,'Consolidated Data - Static'!$I:$AK,29,FALSE)&lt;&gt;VLOOKUP($I15,'Consolidated Data - Dynamic'!$B:$AD,29,FALSE),"Number of Pictures Mismatch", "Record Match"))))))))))))))))))))))))))))</f>
        <v>Record Match</v>
      </c>
      <c r="H15">
        <v>45763997</v>
      </c>
      <c r="I15" t="s">
        <v>420</v>
      </c>
      <c r="J15" t="s">
        <v>421</v>
      </c>
      <c r="K15" t="s">
        <v>1095</v>
      </c>
      <c r="L15" t="s">
        <v>1095</v>
      </c>
      <c r="M15" t="s">
        <v>110</v>
      </c>
      <c r="N15" t="s">
        <v>148</v>
      </c>
      <c r="O15" t="s">
        <v>149</v>
      </c>
      <c r="P15" t="s">
        <v>48</v>
      </c>
      <c r="Q15" t="s">
        <v>37</v>
      </c>
      <c r="R15" t="s">
        <v>50</v>
      </c>
      <c r="S15" t="s">
        <v>39</v>
      </c>
      <c r="T15" t="s">
        <v>39</v>
      </c>
      <c r="U15" t="s">
        <v>39</v>
      </c>
      <c r="V15" t="s">
        <v>41</v>
      </c>
      <c r="W15" t="s">
        <v>41</v>
      </c>
      <c r="X15" t="s">
        <v>39</v>
      </c>
      <c r="Y15" t="s">
        <v>39</v>
      </c>
      <c r="Z15" t="s">
        <v>40</v>
      </c>
      <c r="AA15" t="s">
        <v>41</v>
      </c>
      <c r="AB15" t="s">
        <v>711</v>
      </c>
      <c r="AC15" t="s">
        <v>696</v>
      </c>
      <c r="AD15" t="s">
        <v>694</v>
      </c>
      <c r="AE15" t="s">
        <v>1485</v>
      </c>
      <c r="AF15" s="18">
        <v>45876.414583333331</v>
      </c>
      <c r="AG15" s="18">
        <v>45871.414583333331</v>
      </c>
      <c r="AH15">
        <v>66.3</v>
      </c>
      <c r="AI15">
        <v>0</v>
      </c>
      <c r="AJ15" t="s">
        <v>1561</v>
      </c>
      <c r="AK15">
        <v>3</v>
      </c>
    </row>
    <row r="16" spans="1:37" x14ac:dyDescent="0.2">
      <c r="F16" t="str">
        <f>VLOOKUP(Table4[[#This Row],[Primary_Breed]],'Breed Group'!$A:$B,2,FALSE)</f>
        <v>Stigma</v>
      </c>
      <c r="G16" t="str">
        <f>IF(VLOOKUP($I16,'Consolidated Data - Static'!$I:$AK,2,FALSE)&lt;&gt;VLOOKUP($I16,'Consolidated Data - Dynamic'!$B:$AD,2,FALSE),"Name-AdoptAPet Mismatch",IF(VLOOKUP($I16,'Consolidated Data - Static'!$I:$AK,3,FALSE)&lt;&gt;VLOOKUP($I16,'Consolidated Data - Dynamic'!$B:$AD,3,FALSE),"Name-PetPoint Mismatch",IF(VLOOKUP($I16,'Consolidated Data - Static'!$I:$AK,4,FALSE)&lt;&gt;VLOOKUP($I16,'Consolidated Data - Dynamic'!$B:$AD,4,FALSE),"Name-Inventory Mismatch", IF(VLOOKUP($I16,'Consolidated Data - Static'!$I:$AK,5,FALSE)&lt;&gt;VLOOKUP($I16,'Consolidated Data - Dynamic'!$B:$AD,5,FALSE),"Primary Breed Mismatch",IF(VLOOKUP($I16,'Consolidated Data - Static'!$I:$AK,6,FALSE)&lt;&gt;VLOOKUP($I16,'Consolidated Data - Dynamic'!$B:$AD,6,FALSE),"Secondary Breed Mismatch", IF(VLOOKUP($I16,'Consolidated Data - Static'!$I:$AK,7,FALSE)&lt;&gt;VLOOKUP($I16,'Consolidated Data - Dynamic'!$B:$AD,7,FALSE),"Color Mismatch",IF(VLOOKUP($I16,'Consolidated Data - Static'!$I:$AK,8,FALSE)&lt;&gt;VLOOKUP($I16,'Consolidated Data - Dynamic'!$B:$AD,8,FALSE),"Sex Mismatch",IF(VLOOKUP($I16,'Consolidated Data - Static'!$I:$AK,9,FALSE)&lt;&gt;VLOOKUP($I16,'Consolidated Data - Dynamic'!$B:$AD,9,FALSE),"Age Mismatch",IF(VLOOKUP($I16,'Consolidated Data - Static'!$I:$AK,10,FALSE)&lt;&gt;VLOOKUP($I16,'Consolidated Data - Dynamic'!$B:$AD,10,FALSE),"Size Mismatch",IF(VLOOKUP($I16,'Consolidated Data - Static'!$I:$AK,11,FALSE)&lt;&gt;VLOOKUP($I16,'Consolidated Data - Dynamic'!$B:$AD,11,FALSE),"Mixed Mismatch",IF(VLOOKUP($I16,'Consolidated Data - Static'!$I:$AK,12,FALSE)&lt;&gt;VLOOKUP($I16,'Consolidated Data - Dynamic'!$B:$AD,12,FALSE),"Altered Mismatch",IF(VLOOKUP($I16,'Consolidated Data - Static'!$I:$AK,13,FALSE)&lt;&gt;VLOOKUP($I16,'Consolidated Data - Dynamic'!$B:$AD,13,FALSE),"Shots Current Mismatch",IF(VLOOKUP($I16,'Consolidated Data - Static'!$I:$AK,14,FALSE)&lt;&gt;VLOOKUP($I16,'Consolidated Data - Dynamic'!$B:$AD,14,FALSE),"Housebroken Mismatch",IF(VLOOKUP($I16,'Consolidated Data - Static'!$I:$AK,15,FALSE)&lt;&gt;VLOOKUP($I16,'Consolidated Data - Dynamic'!$B:$AD,15,FALSE),"Special Needs Mismatch",IF(VLOOKUP($I16,'Consolidated Data - Static'!$I:$AK,16,FALSE)&lt;&gt;VLOOKUP($I16,'Consolidated Data - Dynamic'!$B:$AD,16,FALSE),"OK w/kids Mismatch",IF(VLOOKUP($I16,'Consolidated Data - Static'!$I:$AK,17,FALSE)&lt;&gt;VLOOKUP($I16,'Consolidated Data - Dynamic'!$B:$AD,17,FALSE),"OK w/dogs Mismatch",IF(VLOOKUP($I16,'Consolidated Data - Static'!$I:$AK,18,FALSE)&lt;&gt;VLOOKUP($I16,'Consolidated Data - Dynamic'!$B:$AD,18,FALSE),"OK w/cats Mismatch",IF(VLOOKUP($I16,'Consolidated Data - Static'!$I:$AK,19,FALSE)&lt;&gt;VLOOKUP($I16,'Consolidated Data - Dynamic'!$B:$AD,19,FALSE),"Pre Treatment Description Mismatch",IF(VLOOKUP($I16,'Consolidated Data - Static'!$I:$AK,20,FALSE)&lt;&gt;VLOOKUP($I16,'Consolidated Data - Dynamic'!$B:$AD,20,FALSE),"Stage Mismatch",IF(VLOOKUP($I16,'Consolidated Data - Static'!$I:$AK,21,FALSE)&lt;&gt;VLOOKUP($I16,'Consolidated Data - Dynamic'!$B:$AD,21,FALSE),"Primary Color Mismatch",IF(VLOOKUP($I16,'Consolidated Data - Static'!$I:$AK,22,FALSE)&lt;&gt;VLOOKUP($I16,'Consolidated Data - Dynamic'!$B:$AD,22,FALSE),"Location Mismatch",IF(VLOOKUP($I16,'Consolidated Data - Static'!$I:$AK,23,FALSE)&lt;&gt;VLOOKUP($I16,'Consolidated Data - Dynamic'!$B:$AD,23,FALSE),"Intake Type Mismatch",IF(VLOOKUP($I16,'Consolidated Data - Static'!$I:$AK,24,FALSE)&lt;&gt;VLOOKUP($I16,'Consolidated Data - Dynamic'!$B:$AD,24,FALSE),"Emancipation Date Mismatch",IF(VLOOKUP($I16,'Consolidated Data - Static'!$I:$AK,25,FALSE)&lt;&gt;VLOOKUP($I16,'Consolidated Data - Dynamic'!$B:$AD,25,FALSE),"Intake Date Mismatch",IF(VLOOKUP($I16,'Consolidated Data - Static'!$I:$AK,26,FALSE)&lt;&gt;VLOOKUP($I16,'Consolidated Data - Dynamic'!$B:$AD,26,FALSE),"LOS Days Mismatch",IF(VLOOKUP($I16,'Consolidated Data - Static'!$I:$AK,27,FALSE)&lt;&gt;VLOOKUP($I16,'Consolidated Data - Dynamic'!$B:$AD,27,FALSE),"Stage Change Mismatch",IF(VLOOKUP($I16,'Consolidated Data - Static'!$I:$AK,28,FALSE)&lt;&gt;VLOOKUP($I16,'Consolidated Data - Dynamic'!$B:$AD,28,FALSE),"Animal Weight Mismatch",IF(VLOOKUP($I16,'Consolidated Data - Static'!$I:$AK,29,FALSE)&lt;&gt;VLOOKUP($I16,'Consolidated Data - Dynamic'!$B:$AD,29,FALSE),"Number of Pictures Mismatch", "Record Match"))))))))))))))))))))))))))))</f>
        <v>Record Match</v>
      </c>
      <c r="H16">
        <v>45764004</v>
      </c>
      <c r="I16" t="s">
        <v>425</v>
      </c>
      <c r="J16" t="s">
        <v>426</v>
      </c>
      <c r="K16" t="s">
        <v>426</v>
      </c>
      <c r="L16" t="s">
        <v>426</v>
      </c>
      <c r="M16" t="s">
        <v>56</v>
      </c>
      <c r="N16" t="s">
        <v>46</v>
      </c>
      <c r="O16" t="s">
        <v>64</v>
      </c>
      <c r="P16" t="s">
        <v>48</v>
      </c>
      <c r="Q16" t="s">
        <v>49</v>
      </c>
      <c r="R16" t="s">
        <v>50</v>
      </c>
      <c r="S16" t="s">
        <v>39</v>
      </c>
      <c r="T16" t="s">
        <v>39</v>
      </c>
      <c r="U16" t="s">
        <v>39</v>
      </c>
      <c r="V16" t="s">
        <v>41</v>
      </c>
      <c r="W16" t="s">
        <v>41</v>
      </c>
      <c r="X16" t="s">
        <v>39</v>
      </c>
      <c r="Y16" t="s">
        <v>39</v>
      </c>
      <c r="Z16" t="s">
        <v>39</v>
      </c>
      <c r="AA16" t="s">
        <v>41</v>
      </c>
      <c r="AB16" t="s">
        <v>711</v>
      </c>
      <c r="AC16" t="s">
        <v>696</v>
      </c>
      <c r="AD16" t="s">
        <v>750</v>
      </c>
      <c r="AE16" t="s">
        <v>1485</v>
      </c>
      <c r="AF16" s="18">
        <v>45880.637499999997</v>
      </c>
      <c r="AG16" s="18">
        <v>45875.637499999997</v>
      </c>
      <c r="AH16">
        <v>62.1</v>
      </c>
      <c r="AI16">
        <v>0</v>
      </c>
      <c r="AJ16" t="s">
        <v>1562</v>
      </c>
      <c r="AK16">
        <v>3</v>
      </c>
    </row>
    <row r="17" spans="6:37" x14ac:dyDescent="0.2">
      <c r="F17" t="str">
        <f>VLOOKUP(Table4[[#This Row],[Primary_Breed]],'Breed Group'!$A:$B,2,FALSE)</f>
        <v>Non-Stigma</v>
      </c>
      <c r="G17" t="str">
        <f>IF(VLOOKUP($I17,'Consolidated Data - Static'!$I:$AK,2,FALSE)&lt;&gt;VLOOKUP($I17,'Consolidated Data - Dynamic'!$B:$AD,2,FALSE),"Name-AdoptAPet Mismatch",IF(VLOOKUP($I17,'Consolidated Data - Static'!$I:$AK,3,FALSE)&lt;&gt;VLOOKUP($I17,'Consolidated Data - Dynamic'!$B:$AD,3,FALSE),"Name-PetPoint Mismatch",IF(VLOOKUP($I17,'Consolidated Data - Static'!$I:$AK,4,FALSE)&lt;&gt;VLOOKUP($I17,'Consolidated Data - Dynamic'!$B:$AD,4,FALSE),"Name-Inventory Mismatch", IF(VLOOKUP($I17,'Consolidated Data - Static'!$I:$AK,5,FALSE)&lt;&gt;VLOOKUP($I17,'Consolidated Data - Dynamic'!$B:$AD,5,FALSE),"Primary Breed Mismatch",IF(VLOOKUP($I17,'Consolidated Data - Static'!$I:$AK,6,FALSE)&lt;&gt;VLOOKUP($I17,'Consolidated Data - Dynamic'!$B:$AD,6,FALSE),"Secondary Breed Mismatch", IF(VLOOKUP($I17,'Consolidated Data - Static'!$I:$AK,7,FALSE)&lt;&gt;VLOOKUP($I17,'Consolidated Data - Dynamic'!$B:$AD,7,FALSE),"Color Mismatch",IF(VLOOKUP($I17,'Consolidated Data - Static'!$I:$AK,8,FALSE)&lt;&gt;VLOOKUP($I17,'Consolidated Data - Dynamic'!$B:$AD,8,FALSE),"Sex Mismatch",IF(VLOOKUP($I17,'Consolidated Data - Static'!$I:$AK,9,FALSE)&lt;&gt;VLOOKUP($I17,'Consolidated Data - Dynamic'!$B:$AD,9,FALSE),"Age Mismatch",IF(VLOOKUP($I17,'Consolidated Data - Static'!$I:$AK,10,FALSE)&lt;&gt;VLOOKUP($I17,'Consolidated Data - Dynamic'!$B:$AD,10,FALSE),"Size Mismatch",IF(VLOOKUP($I17,'Consolidated Data - Static'!$I:$AK,11,FALSE)&lt;&gt;VLOOKUP($I17,'Consolidated Data - Dynamic'!$B:$AD,11,FALSE),"Mixed Mismatch",IF(VLOOKUP($I17,'Consolidated Data - Static'!$I:$AK,12,FALSE)&lt;&gt;VLOOKUP($I17,'Consolidated Data - Dynamic'!$B:$AD,12,FALSE),"Altered Mismatch",IF(VLOOKUP($I17,'Consolidated Data - Static'!$I:$AK,13,FALSE)&lt;&gt;VLOOKUP($I17,'Consolidated Data - Dynamic'!$B:$AD,13,FALSE),"Shots Current Mismatch",IF(VLOOKUP($I17,'Consolidated Data - Static'!$I:$AK,14,FALSE)&lt;&gt;VLOOKUP($I17,'Consolidated Data - Dynamic'!$B:$AD,14,FALSE),"Housebroken Mismatch",IF(VLOOKUP($I17,'Consolidated Data - Static'!$I:$AK,15,FALSE)&lt;&gt;VLOOKUP($I17,'Consolidated Data - Dynamic'!$B:$AD,15,FALSE),"Special Needs Mismatch",IF(VLOOKUP($I17,'Consolidated Data - Static'!$I:$AK,16,FALSE)&lt;&gt;VLOOKUP($I17,'Consolidated Data - Dynamic'!$B:$AD,16,FALSE),"OK w/kids Mismatch",IF(VLOOKUP($I17,'Consolidated Data - Static'!$I:$AK,17,FALSE)&lt;&gt;VLOOKUP($I17,'Consolidated Data - Dynamic'!$B:$AD,17,FALSE),"OK w/dogs Mismatch",IF(VLOOKUP($I17,'Consolidated Data - Static'!$I:$AK,18,FALSE)&lt;&gt;VLOOKUP($I17,'Consolidated Data - Dynamic'!$B:$AD,18,FALSE),"OK w/cats Mismatch",IF(VLOOKUP($I17,'Consolidated Data - Static'!$I:$AK,19,FALSE)&lt;&gt;VLOOKUP($I17,'Consolidated Data - Dynamic'!$B:$AD,19,FALSE),"Pre Treatment Description Mismatch",IF(VLOOKUP($I17,'Consolidated Data - Static'!$I:$AK,20,FALSE)&lt;&gt;VLOOKUP($I17,'Consolidated Data - Dynamic'!$B:$AD,20,FALSE),"Stage Mismatch",IF(VLOOKUP($I17,'Consolidated Data - Static'!$I:$AK,21,FALSE)&lt;&gt;VLOOKUP($I17,'Consolidated Data - Dynamic'!$B:$AD,21,FALSE),"Primary Color Mismatch",IF(VLOOKUP($I17,'Consolidated Data - Static'!$I:$AK,22,FALSE)&lt;&gt;VLOOKUP($I17,'Consolidated Data - Dynamic'!$B:$AD,22,FALSE),"Location Mismatch",IF(VLOOKUP($I17,'Consolidated Data - Static'!$I:$AK,23,FALSE)&lt;&gt;VLOOKUP($I17,'Consolidated Data - Dynamic'!$B:$AD,23,FALSE),"Intake Type Mismatch",IF(VLOOKUP($I17,'Consolidated Data - Static'!$I:$AK,24,FALSE)&lt;&gt;VLOOKUP($I17,'Consolidated Data - Dynamic'!$B:$AD,24,FALSE),"Emancipation Date Mismatch",IF(VLOOKUP($I17,'Consolidated Data - Static'!$I:$AK,25,FALSE)&lt;&gt;VLOOKUP($I17,'Consolidated Data - Dynamic'!$B:$AD,25,FALSE),"Intake Date Mismatch",IF(VLOOKUP($I17,'Consolidated Data - Static'!$I:$AK,26,FALSE)&lt;&gt;VLOOKUP($I17,'Consolidated Data - Dynamic'!$B:$AD,26,FALSE),"LOS Days Mismatch",IF(VLOOKUP($I17,'Consolidated Data - Static'!$I:$AK,27,FALSE)&lt;&gt;VLOOKUP($I17,'Consolidated Data - Dynamic'!$B:$AD,27,FALSE),"Stage Change Mismatch",IF(VLOOKUP($I17,'Consolidated Data - Static'!$I:$AK,28,FALSE)&lt;&gt;VLOOKUP($I17,'Consolidated Data - Dynamic'!$B:$AD,28,FALSE),"Animal Weight Mismatch",IF(VLOOKUP($I17,'Consolidated Data - Static'!$I:$AK,29,FALSE)&lt;&gt;VLOOKUP($I17,'Consolidated Data - Dynamic'!$B:$AD,29,FALSE),"Number of Pictures Mismatch", "Record Match"))))))))))))))))))))))))))))</f>
        <v>Record Match</v>
      </c>
      <c r="H17">
        <v>45764020</v>
      </c>
      <c r="I17" t="s">
        <v>431</v>
      </c>
      <c r="J17" t="s">
        <v>432</v>
      </c>
      <c r="K17" t="s">
        <v>432</v>
      </c>
      <c r="L17" t="s">
        <v>432</v>
      </c>
      <c r="M17" t="s">
        <v>331</v>
      </c>
      <c r="N17" t="s">
        <v>330</v>
      </c>
      <c r="O17" t="s">
        <v>332</v>
      </c>
      <c r="P17" t="s">
        <v>48</v>
      </c>
      <c r="Q17" t="s">
        <v>49</v>
      </c>
      <c r="R17" t="s">
        <v>50</v>
      </c>
      <c r="S17" t="s">
        <v>39</v>
      </c>
      <c r="T17" t="s">
        <v>39</v>
      </c>
      <c r="U17" t="s">
        <v>39</v>
      </c>
      <c r="V17" t="s">
        <v>41</v>
      </c>
      <c r="W17" t="s">
        <v>41</v>
      </c>
      <c r="X17" t="s">
        <v>39</v>
      </c>
      <c r="Y17" t="s">
        <v>39</v>
      </c>
      <c r="Z17" t="s">
        <v>40</v>
      </c>
      <c r="AA17" t="s">
        <v>41</v>
      </c>
      <c r="AB17" t="s">
        <v>711</v>
      </c>
      <c r="AC17" t="s">
        <v>174</v>
      </c>
      <c r="AD17" t="s">
        <v>750</v>
      </c>
      <c r="AE17" t="s">
        <v>1485</v>
      </c>
      <c r="AF17" s="18">
        <v>45893.589583333334</v>
      </c>
      <c r="AG17" s="18">
        <v>45888.589583333334</v>
      </c>
      <c r="AH17">
        <v>49.1</v>
      </c>
      <c r="AI17">
        <v>0</v>
      </c>
      <c r="AJ17" t="s">
        <v>1566</v>
      </c>
      <c r="AK17">
        <v>3</v>
      </c>
    </row>
    <row r="18" spans="6:37" x14ac:dyDescent="0.2">
      <c r="F18" t="str">
        <f>VLOOKUP(Table4[[#This Row],[Primary_Breed]],'Breed Group'!$A:$B,2,FALSE)</f>
        <v>Non-Stigma</v>
      </c>
      <c r="G18" t="str">
        <f>IF(VLOOKUP($I18,'Consolidated Data - Static'!$I:$AK,2,FALSE)&lt;&gt;VLOOKUP($I18,'Consolidated Data - Dynamic'!$B:$AD,2,FALSE),"Name-AdoptAPet Mismatch",IF(VLOOKUP($I18,'Consolidated Data - Static'!$I:$AK,3,FALSE)&lt;&gt;VLOOKUP($I18,'Consolidated Data - Dynamic'!$B:$AD,3,FALSE),"Name-PetPoint Mismatch",IF(VLOOKUP($I18,'Consolidated Data - Static'!$I:$AK,4,FALSE)&lt;&gt;VLOOKUP($I18,'Consolidated Data - Dynamic'!$B:$AD,4,FALSE),"Name-Inventory Mismatch", IF(VLOOKUP($I18,'Consolidated Data - Static'!$I:$AK,5,FALSE)&lt;&gt;VLOOKUP($I18,'Consolidated Data - Dynamic'!$B:$AD,5,FALSE),"Primary Breed Mismatch",IF(VLOOKUP($I18,'Consolidated Data - Static'!$I:$AK,6,FALSE)&lt;&gt;VLOOKUP($I18,'Consolidated Data - Dynamic'!$B:$AD,6,FALSE),"Secondary Breed Mismatch", IF(VLOOKUP($I18,'Consolidated Data - Static'!$I:$AK,7,FALSE)&lt;&gt;VLOOKUP($I18,'Consolidated Data - Dynamic'!$B:$AD,7,FALSE),"Color Mismatch",IF(VLOOKUP($I18,'Consolidated Data - Static'!$I:$AK,8,FALSE)&lt;&gt;VLOOKUP($I18,'Consolidated Data - Dynamic'!$B:$AD,8,FALSE),"Sex Mismatch",IF(VLOOKUP($I18,'Consolidated Data - Static'!$I:$AK,9,FALSE)&lt;&gt;VLOOKUP($I18,'Consolidated Data - Dynamic'!$B:$AD,9,FALSE),"Age Mismatch",IF(VLOOKUP($I18,'Consolidated Data - Static'!$I:$AK,10,FALSE)&lt;&gt;VLOOKUP($I18,'Consolidated Data - Dynamic'!$B:$AD,10,FALSE),"Size Mismatch",IF(VLOOKUP($I18,'Consolidated Data - Static'!$I:$AK,11,FALSE)&lt;&gt;VLOOKUP($I18,'Consolidated Data - Dynamic'!$B:$AD,11,FALSE),"Mixed Mismatch",IF(VLOOKUP($I18,'Consolidated Data - Static'!$I:$AK,12,FALSE)&lt;&gt;VLOOKUP($I18,'Consolidated Data - Dynamic'!$B:$AD,12,FALSE),"Altered Mismatch",IF(VLOOKUP($I18,'Consolidated Data - Static'!$I:$AK,13,FALSE)&lt;&gt;VLOOKUP($I18,'Consolidated Data - Dynamic'!$B:$AD,13,FALSE),"Shots Current Mismatch",IF(VLOOKUP($I18,'Consolidated Data - Static'!$I:$AK,14,FALSE)&lt;&gt;VLOOKUP($I18,'Consolidated Data - Dynamic'!$B:$AD,14,FALSE),"Housebroken Mismatch",IF(VLOOKUP($I18,'Consolidated Data - Static'!$I:$AK,15,FALSE)&lt;&gt;VLOOKUP($I18,'Consolidated Data - Dynamic'!$B:$AD,15,FALSE),"Special Needs Mismatch",IF(VLOOKUP($I18,'Consolidated Data - Static'!$I:$AK,16,FALSE)&lt;&gt;VLOOKUP($I18,'Consolidated Data - Dynamic'!$B:$AD,16,FALSE),"OK w/kids Mismatch",IF(VLOOKUP($I18,'Consolidated Data - Static'!$I:$AK,17,FALSE)&lt;&gt;VLOOKUP($I18,'Consolidated Data - Dynamic'!$B:$AD,17,FALSE),"OK w/dogs Mismatch",IF(VLOOKUP($I18,'Consolidated Data - Static'!$I:$AK,18,FALSE)&lt;&gt;VLOOKUP($I18,'Consolidated Data - Dynamic'!$B:$AD,18,FALSE),"OK w/cats Mismatch",IF(VLOOKUP($I18,'Consolidated Data - Static'!$I:$AK,19,FALSE)&lt;&gt;VLOOKUP($I18,'Consolidated Data - Dynamic'!$B:$AD,19,FALSE),"Pre Treatment Description Mismatch",IF(VLOOKUP($I18,'Consolidated Data - Static'!$I:$AK,20,FALSE)&lt;&gt;VLOOKUP($I18,'Consolidated Data - Dynamic'!$B:$AD,20,FALSE),"Stage Mismatch",IF(VLOOKUP($I18,'Consolidated Data - Static'!$I:$AK,21,FALSE)&lt;&gt;VLOOKUP($I18,'Consolidated Data - Dynamic'!$B:$AD,21,FALSE),"Primary Color Mismatch",IF(VLOOKUP($I18,'Consolidated Data - Static'!$I:$AK,22,FALSE)&lt;&gt;VLOOKUP($I18,'Consolidated Data - Dynamic'!$B:$AD,22,FALSE),"Location Mismatch",IF(VLOOKUP($I18,'Consolidated Data - Static'!$I:$AK,23,FALSE)&lt;&gt;VLOOKUP($I18,'Consolidated Data - Dynamic'!$B:$AD,23,FALSE),"Intake Type Mismatch",IF(VLOOKUP($I18,'Consolidated Data - Static'!$I:$AK,24,FALSE)&lt;&gt;VLOOKUP($I18,'Consolidated Data - Dynamic'!$B:$AD,24,FALSE),"Emancipation Date Mismatch",IF(VLOOKUP($I18,'Consolidated Data - Static'!$I:$AK,25,FALSE)&lt;&gt;VLOOKUP($I18,'Consolidated Data - Dynamic'!$B:$AD,25,FALSE),"Intake Date Mismatch",IF(VLOOKUP($I18,'Consolidated Data - Static'!$I:$AK,26,FALSE)&lt;&gt;VLOOKUP($I18,'Consolidated Data - Dynamic'!$B:$AD,26,FALSE),"LOS Days Mismatch",IF(VLOOKUP($I18,'Consolidated Data - Static'!$I:$AK,27,FALSE)&lt;&gt;VLOOKUP($I18,'Consolidated Data - Dynamic'!$B:$AD,27,FALSE),"Stage Change Mismatch",IF(VLOOKUP($I18,'Consolidated Data - Static'!$I:$AK,28,FALSE)&lt;&gt;VLOOKUP($I18,'Consolidated Data - Dynamic'!$B:$AD,28,FALSE),"Animal Weight Mismatch",IF(VLOOKUP($I18,'Consolidated Data - Static'!$I:$AK,29,FALSE)&lt;&gt;VLOOKUP($I18,'Consolidated Data - Dynamic'!$B:$AD,29,FALSE),"Number of Pictures Mismatch", "Record Match"))))))))))))))))))))))))))))</f>
        <v>Record Match</v>
      </c>
      <c r="H18">
        <v>45764028</v>
      </c>
      <c r="I18" t="s">
        <v>437</v>
      </c>
      <c r="J18" t="s">
        <v>438</v>
      </c>
      <c r="K18" t="s">
        <v>438</v>
      </c>
      <c r="L18" t="s">
        <v>438</v>
      </c>
      <c r="M18" t="s">
        <v>439</v>
      </c>
      <c r="N18" t="s">
        <v>440</v>
      </c>
      <c r="O18" t="s">
        <v>141</v>
      </c>
      <c r="P18" t="s">
        <v>48</v>
      </c>
      <c r="Q18" t="s">
        <v>49</v>
      </c>
      <c r="R18" t="s">
        <v>50</v>
      </c>
      <c r="S18" t="s">
        <v>39</v>
      </c>
      <c r="T18" t="s">
        <v>39</v>
      </c>
      <c r="U18" t="s">
        <v>39</v>
      </c>
      <c r="V18" t="s">
        <v>41</v>
      </c>
      <c r="W18" t="s">
        <v>41</v>
      </c>
      <c r="X18" t="s">
        <v>39</v>
      </c>
      <c r="Y18" t="s">
        <v>39</v>
      </c>
      <c r="Z18" t="s">
        <v>40</v>
      </c>
      <c r="AA18" t="s">
        <v>41</v>
      </c>
      <c r="AB18" t="s">
        <v>711</v>
      </c>
      <c r="AC18" t="s">
        <v>1179</v>
      </c>
      <c r="AD18" t="s">
        <v>750</v>
      </c>
      <c r="AE18" t="s">
        <v>1523</v>
      </c>
      <c r="AF18" s="18">
        <v>45896.468055555553</v>
      </c>
      <c r="AG18" s="18">
        <v>45891.468055555553</v>
      </c>
      <c r="AH18">
        <v>46.3</v>
      </c>
      <c r="AI18">
        <v>0</v>
      </c>
      <c r="AJ18" t="s">
        <v>1520</v>
      </c>
      <c r="AK18">
        <v>3</v>
      </c>
    </row>
    <row r="19" spans="6:37" x14ac:dyDescent="0.2">
      <c r="F19" t="str">
        <f>VLOOKUP(Table4[[#This Row],[Primary_Breed]],'Breed Group'!$A:$B,2,FALSE)</f>
        <v>Non-Stigma</v>
      </c>
      <c r="G19" t="str">
        <f>IF(VLOOKUP($I19,'Consolidated Data - Static'!$I:$AK,2,FALSE)&lt;&gt;VLOOKUP($I19,'Consolidated Data - Dynamic'!$B:$AD,2,FALSE),"Name-AdoptAPet Mismatch",IF(VLOOKUP($I19,'Consolidated Data - Static'!$I:$AK,3,FALSE)&lt;&gt;VLOOKUP($I19,'Consolidated Data - Dynamic'!$B:$AD,3,FALSE),"Name-PetPoint Mismatch",IF(VLOOKUP($I19,'Consolidated Data - Static'!$I:$AK,4,FALSE)&lt;&gt;VLOOKUP($I19,'Consolidated Data - Dynamic'!$B:$AD,4,FALSE),"Name-Inventory Mismatch", IF(VLOOKUP($I19,'Consolidated Data - Static'!$I:$AK,5,FALSE)&lt;&gt;VLOOKUP($I19,'Consolidated Data - Dynamic'!$B:$AD,5,FALSE),"Primary Breed Mismatch",IF(VLOOKUP($I19,'Consolidated Data - Static'!$I:$AK,6,FALSE)&lt;&gt;VLOOKUP($I19,'Consolidated Data - Dynamic'!$B:$AD,6,FALSE),"Secondary Breed Mismatch", IF(VLOOKUP($I19,'Consolidated Data - Static'!$I:$AK,7,FALSE)&lt;&gt;VLOOKUP($I19,'Consolidated Data - Dynamic'!$B:$AD,7,FALSE),"Color Mismatch",IF(VLOOKUP($I19,'Consolidated Data - Static'!$I:$AK,8,FALSE)&lt;&gt;VLOOKUP($I19,'Consolidated Data - Dynamic'!$B:$AD,8,FALSE),"Sex Mismatch",IF(VLOOKUP($I19,'Consolidated Data - Static'!$I:$AK,9,FALSE)&lt;&gt;VLOOKUP($I19,'Consolidated Data - Dynamic'!$B:$AD,9,FALSE),"Age Mismatch",IF(VLOOKUP($I19,'Consolidated Data - Static'!$I:$AK,10,FALSE)&lt;&gt;VLOOKUP($I19,'Consolidated Data - Dynamic'!$B:$AD,10,FALSE),"Size Mismatch",IF(VLOOKUP($I19,'Consolidated Data - Static'!$I:$AK,11,FALSE)&lt;&gt;VLOOKUP($I19,'Consolidated Data - Dynamic'!$B:$AD,11,FALSE),"Mixed Mismatch",IF(VLOOKUP($I19,'Consolidated Data - Static'!$I:$AK,12,FALSE)&lt;&gt;VLOOKUP($I19,'Consolidated Data - Dynamic'!$B:$AD,12,FALSE),"Altered Mismatch",IF(VLOOKUP($I19,'Consolidated Data - Static'!$I:$AK,13,FALSE)&lt;&gt;VLOOKUP($I19,'Consolidated Data - Dynamic'!$B:$AD,13,FALSE),"Shots Current Mismatch",IF(VLOOKUP($I19,'Consolidated Data - Static'!$I:$AK,14,FALSE)&lt;&gt;VLOOKUP($I19,'Consolidated Data - Dynamic'!$B:$AD,14,FALSE),"Housebroken Mismatch",IF(VLOOKUP($I19,'Consolidated Data - Static'!$I:$AK,15,FALSE)&lt;&gt;VLOOKUP($I19,'Consolidated Data - Dynamic'!$B:$AD,15,FALSE),"Special Needs Mismatch",IF(VLOOKUP($I19,'Consolidated Data - Static'!$I:$AK,16,FALSE)&lt;&gt;VLOOKUP($I19,'Consolidated Data - Dynamic'!$B:$AD,16,FALSE),"OK w/kids Mismatch",IF(VLOOKUP($I19,'Consolidated Data - Static'!$I:$AK,17,FALSE)&lt;&gt;VLOOKUP($I19,'Consolidated Data - Dynamic'!$B:$AD,17,FALSE),"OK w/dogs Mismatch",IF(VLOOKUP($I19,'Consolidated Data - Static'!$I:$AK,18,FALSE)&lt;&gt;VLOOKUP($I19,'Consolidated Data - Dynamic'!$B:$AD,18,FALSE),"OK w/cats Mismatch",IF(VLOOKUP($I19,'Consolidated Data - Static'!$I:$AK,19,FALSE)&lt;&gt;VLOOKUP($I19,'Consolidated Data - Dynamic'!$B:$AD,19,FALSE),"Pre Treatment Description Mismatch",IF(VLOOKUP($I19,'Consolidated Data - Static'!$I:$AK,20,FALSE)&lt;&gt;VLOOKUP($I19,'Consolidated Data - Dynamic'!$B:$AD,20,FALSE),"Stage Mismatch",IF(VLOOKUP($I19,'Consolidated Data - Static'!$I:$AK,21,FALSE)&lt;&gt;VLOOKUP($I19,'Consolidated Data - Dynamic'!$B:$AD,21,FALSE),"Primary Color Mismatch",IF(VLOOKUP($I19,'Consolidated Data - Static'!$I:$AK,22,FALSE)&lt;&gt;VLOOKUP($I19,'Consolidated Data - Dynamic'!$B:$AD,22,FALSE),"Location Mismatch",IF(VLOOKUP($I19,'Consolidated Data - Static'!$I:$AK,23,FALSE)&lt;&gt;VLOOKUP($I19,'Consolidated Data - Dynamic'!$B:$AD,23,FALSE),"Intake Type Mismatch",IF(VLOOKUP($I19,'Consolidated Data - Static'!$I:$AK,24,FALSE)&lt;&gt;VLOOKUP($I19,'Consolidated Data - Dynamic'!$B:$AD,24,FALSE),"Emancipation Date Mismatch",IF(VLOOKUP($I19,'Consolidated Data - Static'!$I:$AK,25,FALSE)&lt;&gt;VLOOKUP($I19,'Consolidated Data - Dynamic'!$B:$AD,25,FALSE),"Intake Date Mismatch",IF(VLOOKUP($I19,'Consolidated Data - Static'!$I:$AK,26,FALSE)&lt;&gt;VLOOKUP($I19,'Consolidated Data - Dynamic'!$B:$AD,26,FALSE),"LOS Days Mismatch",IF(VLOOKUP($I19,'Consolidated Data - Static'!$I:$AK,27,FALSE)&lt;&gt;VLOOKUP($I19,'Consolidated Data - Dynamic'!$B:$AD,27,FALSE),"Stage Change Mismatch",IF(VLOOKUP($I19,'Consolidated Data - Static'!$I:$AK,28,FALSE)&lt;&gt;VLOOKUP($I19,'Consolidated Data - Dynamic'!$B:$AD,28,FALSE),"Animal Weight Mismatch",IF(VLOOKUP($I19,'Consolidated Data - Static'!$I:$AK,29,FALSE)&lt;&gt;VLOOKUP($I19,'Consolidated Data - Dynamic'!$B:$AD,29,FALSE),"Number of Pictures Mismatch", "Record Match"))))))))))))))))))))))))))))</f>
        <v>Record Match</v>
      </c>
      <c r="H19">
        <v>43045647</v>
      </c>
      <c r="I19" t="s">
        <v>74</v>
      </c>
      <c r="J19" t="s">
        <v>75</v>
      </c>
      <c r="K19" t="s">
        <v>75</v>
      </c>
      <c r="L19" t="s">
        <v>75</v>
      </c>
      <c r="M19" t="s">
        <v>63</v>
      </c>
      <c r="N19" t="s">
        <v>76</v>
      </c>
      <c r="O19" t="s">
        <v>77</v>
      </c>
      <c r="P19" t="s">
        <v>48</v>
      </c>
      <c r="Q19" t="s">
        <v>37</v>
      </c>
      <c r="R19" t="s">
        <v>50</v>
      </c>
      <c r="S19" t="s">
        <v>39</v>
      </c>
      <c r="T19" t="s">
        <v>39</v>
      </c>
      <c r="U19" t="s">
        <v>39</v>
      </c>
      <c r="V19" t="s">
        <v>41</v>
      </c>
      <c r="W19" t="s">
        <v>41</v>
      </c>
      <c r="X19" t="s">
        <v>39</v>
      </c>
      <c r="Y19" t="s">
        <v>39</v>
      </c>
      <c r="Z19" t="s">
        <v>40</v>
      </c>
      <c r="AA19" t="s">
        <v>39</v>
      </c>
      <c r="AB19" t="s">
        <v>711</v>
      </c>
      <c r="AC19" t="s">
        <v>134</v>
      </c>
      <c r="AD19" t="s">
        <v>706</v>
      </c>
      <c r="AE19" t="s">
        <v>1523</v>
      </c>
      <c r="AF19" s="18">
        <v>45581.479166666664</v>
      </c>
      <c r="AG19" s="18">
        <v>45576.479166666664</v>
      </c>
      <c r="AH19">
        <v>361.3</v>
      </c>
      <c r="AI19" t="s">
        <v>1633</v>
      </c>
      <c r="AJ19" t="s">
        <v>1632</v>
      </c>
      <c r="AK19">
        <v>3</v>
      </c>
    </row>
    <row r="20" spans="6:37" x14ac:dyDescent="0.2">
      <c r="F20" t="str">
        <f>VLOOKUP(Table4[[#This Row],[Primary_Breed]],'Breed Group'!$A:$B,2,FALSE)</f>
        <v>Stigma</v>
      </c>
      <c r="G20" t="str">
        <f>IF(VLOOKUP($I20,'Consolidated Data - Static'!$I:$AK,2,FALSE)&lt;&gt;VLOOKUP($I20,'Consolidated Data - Dynamic'!$B:$AD,2,FALSE),"Name-AdoptAPet Mismatch",IF(VLOOKUP($I20,'Consolidated Data - Static'!$I:$AK,3,FALSE)&lt;&gt;VLOOKUP($I20,'Consolidated Data - Dynamic'!$B:$AD,3,FALSE),"Name-PetPoint Mismatch",IF(VLOOKUP($I20,'Consolidated Data - Static'!$I:$AK,4,FALSE)&lt;&gt;VLOOKUP($I20,'Consolidated Data - Dynamic'!$B:$AD,4,FALSE),"Name-Inventory Mismatch", IF(VLOOKUP($I20,'Consolidated Data - Static'!$I:$AK,5,FALSE)&lt;&gt;VLOOKUP($I20,'Consolidated Data - Dynamic'!$B:$AD,5,FALSE),"Primary Breed Mismatch",IF(VLOOKUP($I20,'Consolidated Data - Static'!$I:$AK,6,FALSE)&lt;&gt;VLOOKUP($I20,'Consolidated Data - Dynamic'!$B:$AD,6,FALSE),"Secondary Breed Mismatch", IF(VLOOKUP($I20,'Consolidated Data - Static'!$I:$AK,7,FALSE)&lt;&gt;VLOOKUP($I20,'Consolidated Data - Dynamic'!$B:$AD,7,FALSE),"Color Mismatch",IF(VLOOKUP($I20,'Consolidated Data - Static'!$I:$AK,8,FALSE)&lt;&gt;VLOOKUP($I20,'Consolidated Data - Dynamic'!$B:$AD,8,FALSE),"Sex Mismatch",IF(VLOOKUP($I20,'Consolidated Data - Static'!$I:$AK,9,FALSE)&lt;&gt;VLOOKUP($I20,'Consolidated Data - Dynamic'!$B:$AD,9,FALSE),"Age Mismatch",IF(VLOOKUP($I20,'Consolidated Data - Static'!$I:$AK,10,FALSE)&lt;&gt;VLOOKUP($I20,'Consolidated Data - Dynamic'!$B:$AD,10,FALSE),"Size Mismatch",IF(VLOOKUP($I20,'Consolidated Data - Static'!$I:$AK,11,FALSE)&lt;&gt;VLOOKUP($I20,'Consolidated Data - Dynamic'!$B:$AD,11,FALSE),"Mixed Mismatch",IF(VLOOKUP($I20,'Consolidated Data - Static'!$I:$AK,12,FALSE)&lt;&gt;VLOOKUP($I20,'Consolidated Data - Dynamic'!$B:$AD,12,FALSE),"Altered Mismatch",IF(VLOOKUP($I20,'Consolidated Data - Static'!$I:$AK,13,FALSE)&lt;&gt;VLOOKUP($I20,'Consolidated Data - Dynamic'!$B:$AD,13,FALSE),"Shots Current Mismatch",IF(VLOOKUP($I20,'Consolidated Data - Static'!$I:$AK,14,FALSE)&lt;&gt;VLOOKUP($I20,'Consolidated Data - Dynamic'!$B:$AD,14,FALSE),"Housebroken Mismatch",IF(VLOOKUP($I20,'Consolidated Data - Static'!$I:$AK,15,FALSE)&lt;&gt;VLOOKUP($I20,'Consolidated Data - Dynamic'!$B:$AD,15,FALSE),"Special Needs Mismatch",IF(VLOOKUP($I20,'Consolidated Data - Static'!$I:$AK,16,FALSE)&lt;&gt;VLOOKUP($I20,'Consolidated Data - Dynamic'!$B:$AD,16,FALSE),"OK w/kids Mismatch",IF(VLOOKUP($I20,'Consolidated Data - Static'!$I:$AK,17,FALSE)&lt;&gt;VLOOKUP($I20,'Consolidated Data - Dynamic'!$B:$AD,17,FALSE),"OK w/dogs Mismatch",IF(VLOOKUP($I20,'Consolidated Data - Static'!$I:$AK,18,FALSE)&lt;&gt;VLOOKUP($I20,'Consolidated Data - Dynamic'!$B:$AD,18,FALSE),"OK w/cats Mismatch",IF(VLOOKUP($I20,'Consolidated Data - Static'!$I:$AK,19,FALSE)&lt;&gt;VLOOKUP($I20,'Consolidated Data - Dynamic'!$B:$AD,19,FALSE),"Pre Treatment Description Mismatch",IF(VLOOKUP($I20,'Consolidated Data - Static'!$I:$AK,20,FALSE)&lt;&gt;VLOOKUP($I20,'Consolidated Data - Dynamic'!$B:$AD,20,FALSE),"Stage Mismatch",IF(VLOOKUP($I20,'Consolidated Data - Static'!$I:$AK,21,FALSE)&lt;&gt;VLOOKUP($I20,'Consolidated Data - Dynamic'!$B:$AD,21,FALSE),"Primary Color Mismatch",IF(VLOOKUP($I20,'Consolidated Data - Static'!$I:$AK,22,FALSE)&lt;&gt;VLOOKUP($I20,'Consolidated Data - Dynamic'!$B:$AD,22,FALSE),"Location Mismatch",IF(VLOOKUP($I20,'Consolidated Data - Static'!$I:$AK,23,FALSE)&lt;&gt;VLOOKUP($I20,'Consolidated Data - Dynamic'!$B:$AD,23,FALSE),"Intake Type Mismatch",IF(VLOOKUP($I20,'Consolidated Data - Static'!$I:$AK,24,FALSE)&lt;&gt;VLOOKUP($I20,'Consolidated Data - Dynamic'!$B:$AD,24,FALSE),"Emancipation Date Mismatch",IF(VLOOKUP($I20,'Consolidated Data - Static'!$I:$AK,25,FALSE)&lt;&gt;VLOOKUP($I20,'Consolidated Data - Dynamic'!$B:$AD,25,FALSE),"Intake Date Mismatch",IF(VLOOKUP($I20,'Consolidated Data - Static'!$I:$AK,26,FALSE)&lt;&gt;VLOOKUP($I20,'Consolidated Data - Dynamic'!$B:$AD,26,FALSE),"LOS Days Mismatch",IF(VLOOKUP($I20,'Consolidated Data - Static'!$I:$AK,27,FALSE)&lt;&gt;VLOOKUP($I20,'Consolidated Data - Dynamic'!$B:$AD,27,FALSE),"Stage Change Mismatch",IF(VLOOKUP($I20,'Consolidated Data - Static'!$I:$AK,28,FALSE)&lt;&gt;VLOOKUP($I20,'Consolidated Data - Dynamic'!$B:$AD,28,FALSE),"Animal Weight Mismatch",IF(VLOOKUP($I20,'Consolidated Data - Static'!$I:$AK,29,FALSE)&lt;&gt;VLOOKUP($I20,'Consolidated Data - Dynamic'!$B:$AD,29,FALSE),"Number of Pictures Mismatch", "Record Match"))))))))))))))))))))))))))))</f>
        <v>Record Match</v>
      </c>
      <c r="H20">
        <v>44937909</v>
      </c>
      <c r="I20" t="s">
        <v>131</v>
      </c>
      <c r="J20" t="s">
        <v>132</v>
      </c>
      <c r="K20" t="s">
        <v>132</v>
      </c>
      <c r="L20" t="s">
        <v>132</v>
      </c>
      <c r="M20" t="s">
        <v>133</v>
      </c>
      <c r="N20">
        <v>0</v>
      </c>
      <c r="O20" t="s">
        <v>134</v>
      </c>
      <c r="P20" t="s">
        <v>48</v>
      </c>
      <c r="Q20" t="s">
        <v>49</v>
      </c>
      <c r="R20" t="s">
        <v>87</v>
      </c>
      <c r="S20" t="s">
        <v>39</v>
      </c>
      <c r="T20" t="s">
        <v>39</v>
      </c>
      <c r="U20" t="s">
        <v>39</v>
      </c>
      <c r="V20" t="s">
        <v>41</v>
      </c>
      <c r="W20" t="s">
        <v>41</v>
      </c>
      <c r="X20" t="s">
        <v>39</v>
      </c>
      <c r="Y20" t="s">
        <v>39</v>
      </c>
      <c r="Z20" t="s">
        <v>40</v>
      </c>
      <c r="AA20" t="s">
        <v>41</v>
      </c>
      <c r="AB20" t="s">
        <v>711</v>
      </c>
      <c r="AC20" t="s">
        <v>134</v>
      </c>
      <c r="AD20" t="s">
        <v>750</v>
      </c>
      <c r="AE20" t="s">
        <v>1565</v>
      </c>
      <c r="AF20" s="18">
        <v>0</v>
      </c>
      <c r="AG20" s="18">
        <v>45708.541666666664</v>
      </c>
      <c r="AH20">
        <v>229.2</v>
      </c>
      <c r="AI20">
        <v>0</v>
      </c>
      <c r="AJ20" t="s">
        <v>1550</v>
      </c>
      <c r="AK20">
        <v>3</v>
      </c>
    </row>
    <row r="21" spans="6:37" x14ac:dyDescent="0.2">
      <c r="F21" t="str">
        <f>VLOOKUP(Table4[[#This Row],[Primary_Breed]],'Breed Group'!$A:$B,2,FALSE)</f>
        <v>Non-Stigma</v>
      </c>
      <c r="G21" t="str">
        <f>IF(VLOOKUP($I21,'Consolidated Data - Static'!$I:$AK,2,FALSE)&lt;&gt;VLOOKUP($I21,'Consolidated Data - Dynamic'!$B:$AD,2,FALSE),"Name-AdoptAPet Mismatch",IF(VLOOKUP($I21,'Consolidated Data - Static'!$I:$AK,3,FALSE)&lt;&gt;VLOOKUP($I21,'Consolidated Data - Dynamic'!$B:$AD,3,FALSE),"Name-PetPoint Mismatch",IF(VLOOKUP($I21,'Consolidated Data - Static'!$I:$AK,4,FALSE)&lt;&gt;VLOOKUP($I21,'Consolidated Data - Dynamic'!$B:$AD,4,FALSE),"Name-Inventory Mismatch", IF(VLOOKUP($I21,'Consolidated Data - Static'!$I:$AK,5,FALSE)&lt;&gt;VLOOKUP($I21,'Consolidated Data - Dynamic'!$B:$AD,5,FALSE),"Primary Breed Mismatch",IF(VLOOKUP($I21,'Consolidated Data - Static'!$I:$AK,6,FALSE)&lt;&gt;VLOOKUP($I21,'Consolidated Data - Dynamic'!$B:$AD,6,FALSE),"Secondary Breed Mismatch", IF(VLOOKUP($I21,'Consolidated Data - Static'!$I:$AK,7,FALSE)&lt;&gt;VLOOKUP($I21,'Consolidated Data - Dynamic'!$B:$AD,7,FALSE),"Color Mismatch",IF(VLOOKUP($I21,'Consolidated Data - Static'!$I:$AK,8,FALSE)&lt;&gt;VLOOKUP($I21,'Consolidated Data - Dynamic'!$B:$AD,8,FALSE),"Sex Mismatch",IF(VLOOKUP($I21,'Consolidated Data - Static'!$I:$AK,9,FALSE)&lt;&gt;VLOOKUP($I21,'Consolidated Data - Dynamic'!$B:$AD,9,FALSE),"Age Mismatch",IF(VLOOKUP($I21,'Consolidated Data - Static'!$I:$AK,10,FALSE)&lt;&gt;VLOOKUP($I21,'Consolidated Data - Dynamic'!$B:$AD,10,FALSE),"Size Mismatch",IF(VLOOKUP($I21,'Consolidated Data - Static'!$I:$AK,11,FALSE)&lt;&gt;VLOOKUP($I21,'Consolidated Data - Dynamic'!$B:$AD,11,FALSE),"Mixed Mismatch",IF(VLOOKUP($I21,'Consolidated Data - Static'!$I:$AK,12,FALSE)&lt;&gt;VLOOKUP($I21,'Consolidated Data - Dynamic'!$B:$AD,12,FALSE),"Altered Mismatch",IF(VLOOKUP($I21,'Consolidated Data - Static'!$I:$AK,13,FALSE)&lt;&gt;VLOOKUP($I21,'Consolidated Data - Dynamic'!$B:$AD,13,FALSE),"Shots Current Mismatch",IF(VLOOKUP($I21,'Consolidated Data - Static'!$I:$AK,14,FALSE)&lt;&gt;VLOOKUP($I21,'Consolidated Data - Dynamic'!$B:$AD,14,FALSE),"Housebroken Mismatch",IF(VLOOKUP($I21,'Consolidated Data - Static'!$I:$AK,15,FALSE)&lt;&gt;VLOOKUP($I21,'Consolidated Data - Dynamic'!$B:$AD,15,FALSE),"Special Needs Mismatch",IF(VLOOKUP($I21,'Consolidated Data - Static'!$I:$AK,16,FALSE)&lt;&gt;VLOOKUP($I21,'Consolidated Data - Dynamic'!$B:$AD,16,FALSE),"OK w/kids Mismatch",IF(VLOOKUP($I21,'Consolidated Data - Static'!$I:$AK,17,FALSE)&lt;&gt;VLOOKUP($I21,'Consolidated Data - Dynamic'!$B:$AD,17,FALSE),"OK w/dogs Mismatch",IF(VLOOKUP($I21,'Consolidated Data - Static'!$I:$AK,18,FALSE)&lt;&gt;VLOOKUP($I21,'Consolidated Data - Dynamic'!$B:$AD,18,FALSE),"OK w/cats Mismatch",IF(VLOOKUP($I21,'Consolidated Data - Static'!$I:$AK,19,FALSE)&lt;&gt;VLOOKUP($I21,'Consolidated Data - Dynamic'!$B:$AD,19,FALSE),"Pre Treatment Description Mismatch",IF(VLOOKUP($I21,'Consolidated Data - Static'!$I:$AK,20,FALSE)&lt;&gt;VLOOKUP($I21,'Consolidated Data - Dynamic'!$B:$AD,20,FALSE),"Stage Mismatch",IF(VLOOKUP($I21,'Consolidated Data - Static'!$I:$AK,21,FALSE)&lt;&gt;VLOOKUP($I21,'Consolidated Data - Dynamic'!$B:$AD,21,FALSE),"Primary Color Mismatch",IF(VLOOKUP($I21,'Consolidated Data - Static'!$I:$AK,22,FALSE)&lt;&gt;VLOOKUP($I21,'Consolidated Data - Dynamic'!$B:$AD,22,FALSE),"Location Mismatch",IF(VLOOKUP($I21,'Consolidated Data - Static'!$I:$AK,23,FALSE)&lt;&gt;VLOOKUP($I21,'Consolidated Data - Dynamic'!$B:$AD,23,FALSE),"Intake Type Mismatch",IF(VLOOKUP($I21,'Consolidated Data - Static'!$I:$AK,24,FALSE)&lt;&gt;VLOOKUP($I21,'Consolidated Data - Dynamic'!$B:$AD,24,FALSE),"Emancipation Date Mismatch",IF(VLOOKUP($I21,'Consolidated Data - Static'!$I:$AK,25,FALSE)&lt;&gt;VLOOKUP($I21,'Consolidated Data - Dynamic'!$B:$AD,25,FALSE),"Intake Date Mismatch",IF(VLOOKUP($I21,'Consolidated Data - Static'!$I:$AK,26,FALSE)&lt;&gt;VLOOKUP($I21,'Consolidated Data - Dynamic'!$B:$AD,26,FALSE),"LOS Days Mismatch",IF(VLOOKUP($I21,'Consolidated Data - Static'!$I:$AK,27,FALSE)&lt;&gt;VLOOKUP($I21,'Consolidated Data - Dynamic'!$B:$AD,27,FALSE),"Stage Change Mismatch",IF(VLOOKUP($I21,'Consolidated Data - Static'!$I:$AK,28,FALSE)&lt;&gt;VLOOKUP($I21,'Consolidated Data - Dynamic'!$B:$AD,28,FALSE),"Animal Weight Mismatch",IF(VLOOKUP($I21,'Consolidated Data - Static'!$I:$AK,29,FALSE)&lt;&gt;VLOOKUP($I21,'Consolidated Data - Dynamic'!$B:$AD,29,FALSE),"Number of Pictures Mismatch", "Record Match"))))))))))))))))))))))))))))</f>
        <v>Record Match</v>
      </c>
      <c r="H21">
        <v>45472627</v>
      </c>
      <c r="I21" t="s">
        <v>318</v>
      </c>
      <c r="J21" t="s">
        <v>1727</v>
      </c>
      <c r="K21" t="s">
        <v>1891</v>
      </c>
      <c r="L21" t="s">
        <v>1891</v>
      </c>
      <c r="M21" t="s">
        <v>104</v>
      </c>
      <c r="N21" t="s">
        <v>103</v>
      </c>
      <c r="O21" t="s">
        <v>96</v>
      </c>
      <c r="P21" t="s">
        <v>36</v>
      </c>
      <c r="Q21" t="s">
        <v>49</v>
      </c>
      <c r="R21" t="s">
        <v>87</v>
      </c>
      <c r="S21" t="s">
        <v>39</v>
      </c>
      <c r="T21" t="s">
        <v>39</v>
      </c>
      <c r="U21" t="s">
        <v>39</v>
      </c>
      <c r="V21" t="s">
        <v>41</v>
      </c>
      <c r="W21" t="s">
        <v>41</v>
      </c>
      <c r="X21" t="s">
        <v>39</v>
      </c>
      <c r="Y21" t="s">
        <v>39</v>
      </c>
      <c r="Z21" t="s">
        <v>40</v>
      </c>
      <c r="AA21" t="s">
        <v>39</v>
      </c>
      <c r="AB21" t="s">
        <v>711</v>
      </c>
      <c r="AC21" t="s">
        <v>731</v>
      </c>
      <c r="AD21" t="s">
        <v>694</v>
      </c>
      <c r="AE21" t="s">
        <v>1493</v>
      </c>
      <c r="AF21" s="18">
        <v>0</v>
      </c>
      <c r="AG21" s="18">
        <v>45830.550694444442</v>
      </c>
      <c r="AH21">
        <v>107.2</v>
      </c>
      <c r="AI21">
        <v>0</v>
      </c>
      <c r="AJ21" t="s">
        <v>1491</v>
      </c>
      <c r="AK21">
        <v>3</v>
      </c>
    </row>
    <row r="22" spans="6:37" x14ac:dyDescent="0.2">
      <c r="F22" t="str">
        <f>VLOOKUP(Table4[[#This Row],[Primary_Breed]],'Breed Group'!$A:$B,2,FALSE)</f>
        <v>Stigma</v>
      </c>
      <c r="G22" t="str">
        <f>IF(VLOOKUP($I22,'Consolidated Data - Static'!$I:$AK,2,FALSE)&lt;&gt;VLOOKUP($I22,'Consolidated Data - Dynamic'!$B:$AD,2,FALSE),"Name-AdoptAPet Mismatch",IF(VLOOKUP($I22,'Consolidated Data - Static'!$I:$AK,3,FALSE)&lt;&gt;VLOOKUP($I22,'Consolidated Data - Dynamic'!$B:$AD,3,FALSE),"Name-PetPoint Mismatch",IF(VLOOKUP($I22,'Consolidated Data - Static'!$I:$AK,4,FALSE)&lt;&gt;VLOOKUP($I22,'Consolidated Data - Dynamic'!$B:$AD,4,FALSE),"Name-Inventory Mismatch", IF(VLOOKUP($I22,'Consolidated Data - Static'!$I:$AK,5,FALSE)&lt;&gt;VLOOKUP($I22,'Consolidated Data - Dynamic'!$B:$AD,5,FALSE),"Primary Breed Mismatch",IF(VLOOKUP($I22,'Consolidated Data - Static'!$I:$AK,6,FALSE)&lt;&gt;VLOOKUP($I22,'Consolidated Data - Dynamic'!$B:$AD,6,FALSE),"Secondary Breed Mismatch", IF(VLOOKUP($I22,'Consolidated Data - Static'!$I:$AK,7,FALSE)&lt;&gt;VLOOKUP($I22,'Consolidated Data - Dynamic'!$B:$AD,7,FALSE),"Color Mismatch",IF(VLOOKUP($I22,'Consolidated Data - Static'!$I:$AK,8,FALSE)&lt;&gt;VLOOKUP($I22,'Consolidated Data - Dynamic'!$B:$AD,8,FALSE),"Sex Mismatch",IF(VLOOKUP($I22,'Consolidated Data - Static'!$I:$AK,9,FALSE)&lt;&gt;VLOOKUP($I22,'Consolidated Data - Dynamic'!$B:$AD,9,FALSE),"Age Mismatch",IF(VLOOKUP($I22,'Consolidated Data - Static'!$I:$AK,10,FALSE)&lt;&gt;VLOOKUP($I22,'Consolidated Data - Dynamic'!$B:$AD,10,FALSE),"Size Mismatch",IF(VLOOKUP($I22,'Consolidated Data - Static'!$I:$AK,11,FALSE)&lt;&gt;VLOOKUP($I22,'Consolidated Data - Dynamic'!$B:$AD,11,FALSE),"Mixed Mismatch",IF(VLOOKUP($I22,'Consolidated Data - Static'!$I:$AK,12,FALSE)&lt;&gt;VLOOKUP($I22,'Consolidated Data - Dynamic'!$B:$AD,12,FALSE),"Altered Mismatch",IF(VLOOKUP($I22,'Consolidated Data - Static'!$I:$AK,13,FALSE)&lt;&gt;VLOOKUP($I22,'Consolidated Data - Dynamic'!$B:$AD,13,FALSE),"Shots Current Mismatch",IF(VLOOKUP($I22,'Consolidated Data - Static'!$I:$AK,14,FALSE)&lt;&gt;VLOOKUP($I22,'Consolidated Data - Dynamic'!$B:$AD,14,FALSE),"Housebroken Mismatch",IF(VLOOKUP($I22,'Consolidated Data - Static'!$I:$AK,15,FALSE)&lt;&gt;VLOOKUP($I22,'Consolidated Data - Dynamic'!$B:$AD,15,FALSE),"Special Needs Mismatch",IF(VLOOKUP($I22,'Consolidated Data - Static'!$I:$AK,16,FALSE)&lt;&gt;VLOOKUP($I22,'Consolidated Data - Dynamic'!$B:$AD,16,FALSE),"OK w/kids Mismatch",IF(VLOOKUP($I22,'Consolidated Data - Static'!$I:$AK,17,FALSE)&lt;&gt;VLOOKUP($I22,'Consolidated Data - Dynamic'!$B:$AD,17,FALSE),"OK w/dogs Mismatch",IF(VLOOKUP($I22,'Consolidated Data - Static'!$I:$AK,18,FALSE)&lt;&gt;VLOOKUP($I22,'Consolidated Data - Dynamic'!$B:$AD,18,FALSE),"OK w/cats Mismatch",IF(VLOOKUP($I22,'Consolidated Data - Static'!$I:$AK,19,FALSE)&lt;&gt;VLOOKUP($I22,'Consolidated Data - Dynamic'!$B:$AD,19,FALSE),"Pre Treatment Description Mismatch",IF(VLOOKUP($I22,'Consolidated Data - Static'!$I:$AK,20,FALSE)&lt;&gt;VLOOKUP($I22,'Consolidated Data - Dynamic'!$B:$AD,20,FALSE),"Stage Mismatch",IF(VLOOKUP($I22,'Consolidated Data - Static'!$I:$AK,21,FALSE)&lt;&gt;VLOOKUP($I22,'Consolidated Data - Dynamic'!$B:$AD,21,FALSE),"Primary Color Mismatch",IF(VLOOKUP($I22,'Consolidated Data - Static'!$I:$AK,22,FALSE)&lt;&gt;VLOOKUP($I22,'Consolidated Data - Dynamic'!$B:$AD,22,FALSE),"Location Mismatch",IF(VLOOKUP($I22,'Consolidated Data - Static'!$I:$AK,23,FALSE)&lt;&gt;VLOOKUP($I22,'Consolidated Data - Dynamic'!$B:$AD,23,FALSE),"Intake Type Mismatch",IF(VLOOKUP($I22,'Consolidated Data - Static'!$I:$AK,24,FALSE)&lt;&gt;VLOOKUP($I22,'Consolidated Data - Dynamic'!$B:$AD,24,FALSE),"Emancipation Date Mismatch",IF(VLOOKUP($I22,'Consolidated Data - Static'!$I:$AK,25,FALSE)&lt;&gt;VLOOKUP($I22,'Consolidated Data - Dynamic'!$B:$AD,25,FALSE),"Intake Date Mismatch",IF(VLOOKUP($I22,'Consolidated Data - Static'!$I:$AK,26,FALSE)&lt;&gt;VLOOKUP($I22,'Consolidated Data - Dynamic'!$B:$AD,26,FALSE),"LOS Days Mismatch",IF(VLOOKUP($I22,'Consolidated Data - Static'!$I:$AK,27,FALSE)&lt;&gt;VLOOKUP($I22,'Consolidated Data - Dynamic'!$B:$AD,27,FALSE),"Stage Change Mismatch",IF(VLOOKUP($I22,'Consolidated Data - Static'!$I:$AK,28,FALSE)&lt;&gt;VLOOKUP($I22,'Consolidated Data - Dynamic'!$B:$AD,28,FALSE),"Animal Weight Mismatch",IF(VLOOKUP($I22,'Consolidated Data - Static'!$I:$AK,29,FALSE)&lt;&gt;VLOOKUP($I22,'Consolidated Data - Dynamic'!$B:$AD,29,FALSE),"Number of Pictures Mismatch", "Record Match"))))))))))))))))))))))))))))</f>
        <v>Record Match</v>
      </c>
      <c r="H22">
        <v>44937100</v>
      </c>
      <c r="I22" t="s">
        <v>139</v>
      </c>
      <c r="J22" t="s">
        <v>140</v>
      </c>
      <c r="K22" t="s">
        <v>826</v>
      </c>
      <c r="L22" t="s">
        <v>826</v>
      </c>
      <c r="M22" t="s">
        <v>46</v>
      </c>
      <c r="N22">
        <v>0</v>
      </c>
      <c r="O22" t="s">
        <v>141</v>
      </c>
      <c r="P22" t="s">
        <v>48</v>
      </c>
      <c r="Q22" t="s">
        <v>49</v>
      </c>
      <c r="R22" t="s">
        <v>50</v>
      </c>
      <c r="S22" t="s">
        <v>39</v>
      </c>
      <c r="T22" t="s">
        <v>39</v>
      </c>
      <c r="U22" t="s">
        <v>39</v>
      </c>
      <c r="V22" t="s">
        <v>39</v>
      </c>
      <c r="W22" t="s">
        <v>41</v>
      </c>
      <c r="X22" t="s">
        <v>39</v>
      </c>
      <c r="Y22" t="s">
        <v>39</v>
      </c>
      <c r="Z22" t="s">
        <v>39</v>
      </c>
      <c r="AA22" t="s">
        <v>39</v>
      </c>
      <c r="AB22" t="s">
        <v>711</v>
      </c>
      <c r="AC22" t="s">
        <v>373</v>
      </c>
      <c r="AD22" t="s">
        <v>694</v>
      </c>
      <c r="AE22" t="s">
        <v>1485</v>
      </c>
      <c r="AF22" s="18">
        <v>45773.615972222222</v>
      </c>
      <c r="AG22" s="18">
        <v>45768.615972222222</v>
      </c>
      <c r="AH22">
        <v>169.1</v>
      </c>
      <c r="AI22">
        <v>0</v>
      </c>
      <c r="AJ22" t="s">
        <v>1506</v>
      </c>
      <c r="AK22">
        <v>2</v>
      </c>
    </row>
    <row r="23" spans="6:37" x14ac:dyDescent="0.2">
      <c r="F23" t="str">
        <f>VLOOKUP(Table4[[#This Row],[Primary_Breed]],'Breed Group'!$A:$B,2,FALSE)</f>
        <v>Stigma</v>
      </c>
      <c r="G23" t="str">
        <f>IF(VLOOKUP($I23,'Consolidated Data - Static'!$I:$AK,2,FALSE)&lt;&gt;VLOOKUP($I23,'Consolidated Data - Dynamic'!$B:$AD,2,FALSE),"Name-AdoptAPet Mismatch",IF(VLOOKUP($I23,'Consolidated Data - Static'!$I:$AK,3,FALSE)&lt;&gt;VLOOKUP($I23,'Consolidated Data - Dynamic'!$B:$AD,3,FALSE),"Name-PetPoint Mismatch",IF(VLOOKUP($I23,'Consolidated Data - Static'!$I:$AK,4,FALSE)&lt;&gt;VLOOKUP($I23,'Consolidated Data - Dynamic'!$B:$AD,4,FALSE),"Name-Inventory Mismatch", IF(VLOOKUP($I23,'Consolidated Data - Static'!$I:$AK,5,FALSE)&lt;&gt;VLOOKUP($I23,'Consolidated Data - Dynamic'!$B:$AD,5,FALSE),"Primary Breed Mismatch",IF(VLOOKUP($I23,'Consolidated Data - Static'!$I:$AK,6,FALSE)&lt;&gt;VLOOKUP($I23,'Consolidated Data - Dynamic'!$B:$AD,6,FALSE),"Secondary Breed Mismatch", IF(VLOOKUP($I23,'Consolidated Data - Static'!$I:$AK,7,FALSE)&lt;&gt;VLOOKUP($I23,'Consolidated Data - Dynamic'!$B:$AD,7,FALSE),"Color Mismatch",IF(VLOOKUP($I23,'Consolidated Data - Static'!$I:$AK,8,FALSE)&lt;&gt;VLOOKUP($I23,'Consolidated Data - Dynamic'!$B:$AD,8,FALSE),"Sex Mismatch",IF(VLOOKUP($I23,'Consolidated Data - Static'!$I:$AK,9,FALSE)&lt;&gt;VLOOKUP($I23,'Consolidated Data - Dynamic'!$B:$AD,9,FALSE),"Age Mismatch",IF(VLOOKUP($I23,'Consolidated Data - Static'!$I:$AK,10,FALSE)&lt;&gt;VLOOKUP($I23,'Consolidated Data - Dynamic'!$B:$AD,10,FALSE),"Size Mismatch",IF(VLOOKUP($I23,'Consolidated Data - Static'!$I:$AK,11,FALSE)&lt;&gt;VLOOKUP($I23,'Consolidated Data - Dynamic'!$B:$AD,11,FALSE),"Mixed Mismatch",IF(VLOOKUP($I23,'Consolidated Data - Static'!$I:$AK,12,FALSE)&lt;&gt;VLOOKUP($I23,'Consolidated Data - Dynamic'!$B:$AD,12,FALSE),"Altered Mismatch",IF(VLOOKUP($I23,'Consolidated Data - Static'!$I:$AK,13,FALSE)&lt;&gt;VLOOKUP($I23,'Consolidated Data - Dynamic'!$B:$AD,13,FALSE),"Shots Current Mismatch",IF(VLOOKUP($I23,'Consolidated Data - Static'!$I:$AK,14,FALSE)&lt;&gt;VLOOKUP($I23,'Consolidated Data - Dynamic'!$B:$AD,14,FALSE),"Housebroken Mismatch",IF(VLOOKUP($I23,'Consolidated Data - Static'!$I:$AK,15,FALSE)&lt;&gt;VLOOKUP($I23,'Consolidated Data - Dynamic'!$B:$AD,15,FALSE),"Special Needs Mismatch",IF(VLOOKUP($I23,'Consolidated Data - Static'!$I:$AK,16,FALSE)&lt;&gt;VLOOKUP($I23,'Consolidated Data - Dynamic'!$B:$AD,16,FALSE),"OK w/kids Mismatch",IF(VLOOKUP($I23,'Consolidated Data - Static'!$I:$AK,17,FALSE)&lt;&gt;VLOOKUP($I23,'Consolidated Data - Dynamic'!$B:$AD,17,FALSE),"OK w/dogs Mismatch",IF(VLOOKUP($I23,'Consolidated Data - Static'!$I:$AK,18,FALSE)&lt;&gt;VLOOKUP($I23,'Consolidated Data - Dynamic'!$B:$AD,18,FALSE),"OK w/cats Mismatch",IF(VLOOKUP($I23,'Consolidated Data - Static'!$I:$AK,19,FALSE)&lt;&gt;VLOOKUP($I23,'Consolidated Data - Dynamic'!$B:$AD,19,FALSE),"Pre Treatment Description Mismatch",IF(VLOOKUP($I23,'Consolidated Data - Static'!$I:$AK,20,FALSE)&lt;&gt;VLOOKUP($I23,'Consolidated Data - Dynamic'!$B:$AD,20,FALSE),"Stage Mismatch",IF(VLOOKUP($I23,'Consolidated Data - Static'!$I:$AK,21,FALSE)&lt;&gt;VLOOKUP($I23,'Consolidated Data - Dynamic'!$B:$AD,21,FALSE),"Primary Color Mismatch",IF(VLOOKUP($I23,'Consolidated Data - Static'!$I:$AK,22,FALSE)&lt;&gt;VLOOKUP($I23,'Consolidated Data - Dynamic'!$B:$AD,22,FALSE),"Location Mismatch",IF(VLOOKUP($I23,'Consolidated Data - Static'!$I:$AK,23,FALSE)&lt;&gt;VLOOKUP($I23,'Consolidated Data - Dynamic'!$B:$AD,23,FALSE),"Intake Type Mismatch",IF(VLOOKUP($I23,'Consolidated Data - Static'!$I:$AK,24,FALSE)&lt;&gt;VLOOKUP($I23,'Consolidated Data - Dynamic'!$B:$AD,24,FALSE),"Emancipation Date Mismatch",IF(VLOOKUP($I23,'Consolidated Data - Static'!$I:$AK,25,FALSE)&lt;&gt;VLOOKUP($I23,'Consolidated Data - Dynamic'!$B:$AD,25,FALSE),"Intake Date Mismatch",IF(VLOOKUP($I23,'Consolidated Data - Static'!$I:$AK,26,FALSE)&lt;&gt;VLOOKUP($I23,'Consolidated Data - Dynamic'!$B:$AD,26,FALSE),"LOS Days Mismatch",IF(VLOOKUP($I23,'Consolidated Data - Static'!$I:$AK,27,FALSE)&lt;&gt;VLOOKUP($I23,'Consolidated Data - Dynamic'!$B:$AD,27,FALSE),"Stage Change Mismatch",IF(VLOOKUP($I23,'Consolidated Data - Static'!$I:$AK,28,FALSE)&lt;&gt;VLOOKUP($I23,'Consolidated Data - Dynamic'!$B:$AD,28,FALSE),"Animal Weight Mismatch",IF(VLOOKUP($I23,'Consolidated Data - Static'!$I:$AK,29,FALSE)&lt;&gt;VLOOKUP($I23,'Consolidated Data - Dynamic'!$B:$AD,29,FALSE),"Number of Pictures Mismatch", "Record Match"))))))))))))))))))))))))))))</f>
        <v>Record Match</v>
      </c>
      <c r="H23">
        <v>45472786</v>
      </c>
      <c r="I23" t="s">
        <v>323</v>
      </c>
      <c r="J23" t="s">
        <v>1032</v>
      </c>
      <c r="K23" t="s">
        <v>1032</v>
      </c>
      <c r="L23" t="s">
        <v>1032</v>
      </c>
      <c r="M23" t="s">
        <v>46</v>
      </c>
      <c r="N23" t="s">
        <v>56</v>
      </c>
      <c r="O23" t="s">
        <v>96</v>
      </c>
      <c r="P23" t="s">
        <v>36</v>
      </c>
      <c r="Q23" t="s">
        <v>37</v>
      </c>
      <c r="R23" t="s">
        <v>50</v>
      </c>
      <c r="S23" t="s">
        <v>39</v>
      </c>
      <c r="T23" t="s">
        <v>39</v>
      </c>
      <c r="U23" t="s">
        <v>39</v>
      </c>
      <c r="V23" t="s">
        <v>41</v>
      </c>
      <c r="W23" t="s">
        <v>41</v>
      </c>
      <c r="X23" t="s">
        <v>39</v>
      </c>
      <c r="Y23" t="s">
        <v>39</v>
      </c>
      <c r="Z23" t="s">
        <v>40</v>
      </c>
      <c r="AA23" t="s">
        <v>41</v>
      </c>
      <c r="AB23" t="s">
        <v>711</v>
      </c>
      <c r="AC23" t="s">
        <v>731</v>
      </c>
      <c r="AD23" t="s">
        <v>750</v>
      </c>
      <c r="AE23" t="s">
        <v>1523</v>
      </c>
      <c r="AF23" s="18">
        <v>45852.512499999997</v>
      </c>
      <c r="AG23" s="18">
        <v>45847.512499999997</v>
      </c>
      <c r="AH23">
        <v>90.2</v>
      </c>
      <c r="AI23" t="s">
        <v>1622</v>
      </c>
      <c r="AJ23" t="s">
        <v>1539</v>
      </c>
      <c r="AK23">
        <v>1</v>
      </c>
    </row>
    <row r="24" spans="6:37" x14ac:dyDescent="0.2">
      <c r="F24" t="str">
        <f>VLOOKUP(Table4[[#This Row],[Primary_Breed]],'Breed Group'!$A:$B,2,FALSE)</f>
        <v>Non-Stigma</v>
      </c>
      <c r="G24" t="str">
        <f>IF(VLOOKUP($I24,'Consolidated Data - Static'!$I:$AK,2,FALSE)&lt;&gt;VLOOKUP($I24,'Consolidated Data - Dynamic'!$B:$AD,2,FALSE),"Name-AdoptAPet Mismatch",IF(VLOOKUP($I24,'Consolidated Data - Static'!$I:$AK,3,FALSE)&lt;&gt;VLOOKUP($I24,'Consolidated Data - Dynamic'!$B:$AD,3,FALSE),"Name-PetPoint Mismatch",IF(VLOOKUP($I24,'Consolidated Data - Static'!$I:$AK,4,FALSE)&lt;&gt;VLOOKUP($I24,'Consolidated Data - Dynamic'!$B:$AD,4,FALSE),"Name-Inventory Mismatch", IF(VLOOKUP($I24,'Consolidated Data - Static'!$I:$AK,5,FALSE)&lt;&gt;VLOOKUP($I24,'Consolidated Data - Dynamic'!$B:$AD,5,FALSE),"Primary Breed Mismatch",IF(VLOOKUP($I24,'Consolidated Data - Static'!$I:$AK,6,FALSE)&lt;&gt;VLOOKUP($I24,'Consolidated Data - Dynamic'!$B:$AD,6,FALSE),"Secondary Breed Mismatch", IF(VLOOKUP($I24,'Consolidated Data - Static'!$I:$AK,7,FALSE)&lt;&gt;VLOOKUP($I24,'Consolidated Data - Dynamic'!$B:$AD,7,FALSE),"Color Mismatch",IF(VLOOKUP($I24,'Consolidated Data - Static'!$I:$AK,8,FALSE)&lt;&gt;VLOOKUP($I24,'Consolidated Data - Dynamic'!$B:$AD,8,FALSE),"Sex Mismatch",IF(VLOOKUP($I24,'Consolidated Data - Static'!$I:$AK,9,FALSE)&lt;&gt;VLOOKUP($I24,'Consolidated Data - Dynamic'!$B:$AD,9,FALSE),"Age Mismatch",IF(VLOOKUP($I24,'Consolidated Data - Static'!$I:$AK,10,FALSE)&lt;&gt;VLOOKUP($I24,'Consolidated Data - Dynamic'!$B:$AD,10,FALSE),"Size Mismatch",IF(VLOOKUP($I24,'Consolidated Data - Static'!$I:$AK,11,FALSE)&lt;&gt;VLOOKUP($I24,'Consolidated Data - Dynamic'!$B:$AD,11,FALSE),"Mixed Mismatch",IF(VLOOKUP($I24,'Consolidated Data - Static'!$I:$AK,12,FALSE)&lt;&gt;VLOOKUP($I24,'Consolidated Data - Dynamic'!$B:$AD,12,FALSE),"Altered Mismatch",IF(VLOOKUP($I24,'Consolidated Data - Static'!$I:$AK,13,FALSE)&lt;&gt;VLOOKUP($I24,'Consolidated Data - Dynamic'!$B:$AD,13,FALSE),"Shots Current Mismatch",IF(VLOOKUP($I24,'Consolidated Data - Static'!$I:$AK,14,FALSE)&lt;&gt;VLOOKUP($I24,'Consolidated Data - Dynamic'!$B:$AD,14,FALSE),"Housebroken Mismatch",IF(VLOOKUP($I24,'Consolidated Data - Static'!$I:$AK,15,FALSE)&lt;&gt;VLOOKUP($I24,'Consolidated Data - Dynamic'!$B:$AD,15,FALSE),"Special Needs Mismatch",IF(VLOOKUP($I24,'Consolidated Data - Static'!$I:$AK,16,FALSE)&lt;&gt;VLOOKUP($I24,'Consolidated Data - Dynamic'!$B:$AD,16,FALSE),"OK w/kids Mismatch",IF(VLOOKUP($I24,'Consolidated Data - Static'!$I:$AK,17,FALSE)&lt;&gt;VLOOKUP($I24,'Consolidated Data - Dynamic'!$B:$AD,17,FALSE),"OK w/dogs Mismatch",IF(VLOOKUP($I24,'Consolidated Data - Static'!$I:$AK,18,FALSE)&lt;&gt;VLOOKUP($I24,'Consolidated Data - Dynamic'!$B:$AD,18,FALSE),"OK w/cats Mismatch",IF(VLOOKUP($I24,'Consolidated Data - Static'!$I:$AK,19,FALSE)&lt;&gt;VLOOKUP($I24,'Consolidated Data - Dynamic'!$B:$AD,19,FALSE),"Pre Treatment Description Mismatch",IF(VLOOKUP($I24,'Consolidated Data - Static'!$I:$AK,20,FALSE)&lt;&gt;VLOOKUP($I24,'Consolidated Data - Dynamic'!$B:$AD,20,FALSE),"Stage Mismatch",IF(VLOOKUP($I24,'Consolidated Data - Static'!$I:$AK,21,FALSE)&lt;&gt;VLOOKUP($I24,'Consolidated Data - Dynamic'!$B:$AD,21,FALSE),"Primary Color Mismatch",IF(VLOOKUP($I24,'Consolidated Data - Static'!$I:$AK,22,FALSE)&lt;&gt;VLOOKUP($I24,'Consolidated Data - Dynamic'!$B:$AD,22,FALSE),"Location Mismatch",IF(VLOOKUP($I24,'Consolidated Data - Static'!$I:$AK,23,FALSE)&lt;&gt;VLOOKUP($I24,'Consolidated Data - Dynamic'!$B:$AD,23,FALSE),"Intake Type Mismatch",IF(VLOOKUP($I24,'Consolidated Data - Static'!$I:$AK,24,FALSE)&lt;&gt;VLOOKUP($I24,'Consolidated Data - Dynamic'!$B:$AD,24,FALSE),"Emancipation Date Mismatch",IF(VLOOKUP($I24,'Consolidated Data - Static'!$I:$AK,25,FALSE)&lt;&gt;VLOOKUP($I24,'Consolidated Data - Dynamic'!$B:$AD,25,FALSE),"Intake Date Mismatch",IF(VLOOKUP($I24,'Consolidated Data - Static'!$I:$AK,26,FALSE)&lt;&gt;VLOOKUP($I24,'Consolidated Data - Dynamic'!$B:$AD,26,FALSE),"LOS Days Mismatch",IF(VLOOKUP($I24,'Consolidated Data - Static'!$I:$AK,27,FALSE)&lt;&gt;VLOOKUP($I24,'Consolidated Data - Dynamic'!$B:$AD,27,FALSE),"Stage Change Mismatch",IF(VLOOKUP($I24,'Consolidated Data - Static'!$I:$AK,28,FALSE)&lt;&gt;VLOOKUP($I24,'Consolidated Data - Dynamic'!$B:$AD,28,FALSE),"Animal Weight Mismatch",IF(VLOOKUP($I24,'Consolidated Data - Static'!$I:$AK,29,FALSE)&lt;&gt;VLOOKUP($I24,'Consolidated Data - Dynamic'!$B:$AD,29,FALSE),"Number of Pictures Mismatch", "Record Match"))))))))))))))))))))))))))))</f>
        <v>Record Match</v>
      </c>
      <c r="H24">
        <v>45794015</v>
      </c>
      <c r="I24" t="s">
        <v>492</v>
      </c>
      <c r="J24" t="s">
        <v>493</v>
      </c>
      <c r="K24" t="s">
        <v>493</v>
      </c>
      <c r="L24" t="s">
        <v>493</v>
      </c>
      <c r="M24" t="s">
        <v>330</v>
      </c>
      <c r="N24" t="s">
        <v>331</v>
      </c>
      <c r="O24" t="s">
        <v>332</v>
      </c>
      <c r="P24" t="s">
        <v>48</v>
      </c>
      <c r="Q24" t="s">
        <v>49</v>
      </c>
      <c r="R24" t="s">
        <v>50</v>
      </c>
      <c r="S24" t="s">
        <v>39</v>
      </c>
      <c r="T24" t="s">
        <v>39</v>
      </c>
      <c r="U24" t="s">
        <v>39</v>
      </c>
      <c r="V24" t="s">
        <v>41</v>
      </c>
      <c r="W24" t="s">
        <v>41</v>
      </c>
      <c r="X24" t="s">
        <v>39</v>
      </c>
      <c r="Y24" t="s">
        <v>39</v>
      </c>
      <c r="Z24" t="s">
        <v>40</v>
      </c>
      <c r="AA24" t="s">
        <v>41</v>
      </c>
      <c r="AB24" t="s">
        <v>711</v>
      </c>
      <c r="AC24" t="s">
        <v>373</v>
      </c>
      <c r="AD24" t="s">
        <v>706</v>
      </c>
      <c r="AE24" t="s">
        <v>1523</v>
      </c>
      <c r="AF24" s="18">
        <v>45899.46875</v>
      </c>
      <c r="AG24" s="18">
        <v>45894.46875</v>
      </c>
      <c r="AH24">
        <v>43.3</v>
      </c>
      <c r="AI24">
        <v>0</v>
      </c>
      <c r="AJ24" t="s">
        <v>1549</v>
      </c>
      <c r="AK24">
        <v>2</v>
      </c>
    </row>
    <row r="25" spans="6:37" x14ac:dyDescent="0.2">
      <c r="F25" t="str">
        <f>VLOOKUP(Table4[[#This Row],[Primary_Breed]],'Breed Group'!$A:$B,2,FALSE)</f>
        <v>Non-Stigma</v>
      </c>
      <c r="G25" t="str">
        <f>IF(VLOOKUP($I25,'Consolidated Data - Static'!$I:$AK,2,FALSE)&lt;&gt;VLOOKUP($I25,'Consolidated Data - Dynamic'!$B:$AD,2,FALSE),"Name-AdoptAPet Mismatch",IF(VLOOKUP($I25,'Consolidated Data - Static'!$I:$AK,3,FALSE)&lt;&gt;VLOOKUP($I25,'Consolidated Data - Dynamic'!$B:$AD,3,FALSE),"Name-PetPoint Mismatch",IF(VLOOKUP($I25,'Consolidated Data - Static'!$I:$AK,4,FALSE)&lt;&gt;VLOOKUP($I25,'Consolidated Data - Dynamic'!$B:$AD,4,FALSE),"Name-Inventory Mismatch", IF(VLOOKUP($I25,'Consolidated Data - Static'!$I:$AK,5,FALSE)&lt;&gt;VLOOKUP($I25,'Consolidated Data - Dynamic'!$B:$AD,5,FALSE),"Primary Breed Mismatch",IF(VLOOKUP($I25,'Consolidated Data - Static'!$I:$AK,6,FALSE)&lt;&gt;VLOOKUP($I25,'Consolidated Data - Dynamic'!$B:$AD,6,FALSE),"Secondary Breed Mismatch", IF(VLOOKUP($I25,'Consolidated Data - Static'!$I:$AK,7,FALSE)&lt;&gt;VLOOKUP($I25,'Consolidated Data - Dynamic'!$B:$AD,7,FALSE),"Color Mismatch",IF(VLOOKUP($I25,'Consolidated Data - Static'!$I:$AK,8,FALSE)&lt;&gt;VLOOKUP($I25,'Consolidated Data - Dynamic'!$B:$AD,8,FALSE),"Sex Mismatch",IF(VLOOKUP($I25,'Consolidated Data - Static'!$I:$AK,9,FALSE)&lt;&gt;VLOOKUP($I25,'Consolidated Data - Dynamic'!$B:$AD,9,FALSE),"Age Mismatch",IF(VLOOKUP($I25,'Consolidated Data - Static'!$I:$AK,10,FALSE)&lt;&gt;VLOOKUP($I25,'Consolidated Data - Dynamic'!$B:$AD,10,FALSE),"Size Mismatch",IF(VLOOKUP($I25,'Consolidated Data - Static'!$I:$AK,11,FALSE)&lt;&gt;VLOOKUP($I25,'Consolidated Data - Dynamic'!$B:$AD,11,FALSE),"Mixed Mismatch",IF(VLOOKUP($I25,'Consolidated Data - Static'!$I:$AK,12,FALSE)&lt;&gt;VLOOKUP($I25,'Consolidated Data - Dynamic'!$B:$AD,12,FALSE),"Altered Mismatch",IF(VLOOKUP($I25,'Consolidated Data - Static'!$I:$AK,13,FALSE)&lt;&gt;VLOOKUP($I25,'Consolidated Data - Dynamic'!$B:$AD,13,FALSE),"Shots Current Mismatch",IF(VLOOKUP($I25,'Consolidated Data - Static'!$I:$AK,14,FALSE)&lt;&gt;VLOOKUP($I25,'Consolidated Data - Dynamic'!$B:$AD,14,FALSE),"Housebroken Mismatch",IF(VLOOKUP($I25,'Consolidated Data - Static'!$I:$AK,15,FALSE)&lt;&gt;VLOOKUP($I25,'Consolidated Data - Dynamic'!$B:$AD,15,FALSE),"Special Needs Mismatch",IF(VLOOKUP($I25,'Consolidated Data - Static'!$I:$AK,16,FALSE)&lt;&gt;VLOOKUP($I25,'Consolidated Data - Dynamic'!$B:$AD,16,FALSE),"OK w/kids Mismatch",IF(VLOOKUP($I25,'Consolidated Data - Static'!$I:$AK,17,FALSE)&lt;&gt;VLOOKUP($I25,'Consolidated Data - Dynamic'!$B:$AD,17,FALSE),"OK w/dogs Mismatch",IF(VLOOKUP($I25,'Consolidated Data - Static'!$I:$AK,18,FALSE)&lt;&gt;VLOOKUP($I25,'Consolidated Data - Dynamic'!$B:$AD,18,FALSE),"OK w/cats Mismatch",IF(VLOOKUP($I25,'Consolidated Data - Static'!$I:$AK,19,FALSE)&lt;&gt;VLOOKUP($I25,'Consolidated Data - Dynamic'!$B:$AD,19,FALSE),"Pre Treatment Description Mismatch",IF(VLOOKUP($I25,'Consolidated Data - Static'!$I:$AK,20,FALSE)&lt;&gt;VLOOKUP($I25,'Consolidated Data - Dynamic'!$B:$AD,20,FALSE),"Stage Mismatch",IF(VLOOKUP($I25,'Consolidated Data - Static'!$I:$AK,21,FALSE)&lt;&gt;VLOOKUP($I25,'Consolidated Data - Dynamic'!$B:$AD,21,FALSE),"Primary Color Mismatch",IF(VLOOKUP($I25,'Consolidated Data - Static'!$I:$AK,22,FALSE)&lt;&gt;VLOOKUP($I25,'Consolidated Data - Dynamic'!$B:$AD,22,FALSE),"Location Mismatch",IF(VLOOKUP($I25,'Consolidated Data - Static'!$I:$AK,23,FALSE)&lt;&gt;VLOOKUP($I25,'Consolidated Data - Dynamic'!$B:$AD,23,FALSE),"Intake Type Mismatch",IF(VLOOKUP($I25,'Consolidated Data - Static'!$I:$AK,24,FALSE)&lt;&gt;VLOOKUP($I25,'Consolidated Data - Dynamic'!$B:$AD,24,FALSE),"Emancipation Date Mismatch",IF(VLOOKUP($I25,'Consolidated Data - Static'!$I:$AK,25,FALSE)&lt;&gt;VLOOKUP($I25,'Consolidated Data - Dynamic'!$B:$AD,25,FALSE),"Intake Date Mismatch",IF(VLOOKUP($I25,'Consolidated Data - Static'!$I:$AK,26,FALSE)&lt;&gt;VLOOKUP($I25,'Consolidated Data - Dynamic'!$B:$AD,26,FALSE),"LOS Days Mismatch",IF(VLOOKUP($I25,'Consolidated Data - Static'!$I:$AK,27,FALSE)&lt;&gt;VLOOKUP($I25,'Consolidated Data - Dynamic'!$B:$AD,27,FALSE),"Stage Change Mismatch",IF(VLOOKUP($I25,'Consolidated Data - Static'!$I:$AK,28,FALSE)&lt;&gt;VLOOKUP($I25,'Consolidated Data - Dynamic'!$B:$AD,28,FALSE),"Animal Weight Mismatch",IF(VLOOKUP($I25,'Consolidated Data - Static'!$I:$AK,29,FALSE)&lt;&gt;VLOOKUP($I25,'Consolidated Data - Dynamic'!$B:$AD,29,FALSE),"Number of Pictures Mismatch", "Record Match"))))))))))))))))))))))))))))</f>
        <v>Record Match</v>
      </c>
      <c r="H25">
        <v>45970275</v>
      </c>
      <c r="I25" t="s">
        <v>530</v>
      </c>
      <c r="J25" t="s">
        <v>531</v>
      </c>
      <c r="K25" t="s">
        <v>531</v>
      </c>
      <c r="L25" t="s">
        <v>531</v>
      </c>
      <c r="M25" t="s">
        <v>513</v>
      </c>
      <c r="N25" t="s">
        <v>532</v>
      </c>
      <c r="O25" t="s">
        <v>112</v>
      </c>
      <c r="P25" t="s">
        <v>48</v>
      </c>
      <c r="Q25" t="s">
        <v>533</v>
      </c>
      <c r="R25" t="s">
        <v>50</v>
      </c>
      <c r="S25" t="s">
        <v>39</v>
      </c>
      <c r="T25" t="s">
        <v>39</v>
      </c>
      <c r="U25" t="s">
        <v>39</v>
      </c>
      <c r="V25" t="s">
        <v>41</v>
      </c>
      <c r="W25" t="s">
        <v>41</v>
      </c>
      <c r="X25" t="s">
        <v>39</v>
      </c>
      <c r="Y25" t="s">
        <v>39</v>
      </c>
      <c r="Z25" t="s">
        <v>39</v>
      </c>
      <c r="AA25" t="s">
        <v>41</v>
      </c>
      <c r="AB25" t="s">
        <v>711</v>
      </c>
      <c r="AC25" t="s">
        <v>696</v>
      </c>
      <c r="AD25" t="s">
        <v>799</v>
      </c>
      <c r="AE25" t="s">
        <v>1485</v>
      </c>
      <c r="AF25" s="18">
        <v>45917.61041666667</v>
      </c>
      <c r="AG25" s="18">
        <v>45912.61041666667</v>
      </c>
      <c r="AH25">
        <v>25.1</v>
      </c>
      <c r="AI25">
        <v>0</v>
      </c>
      <c r="AJ25" t="s">
        <v>1549</v>
      </c>
      <c r="AK25">
        <v>3</v>
      </c>
    </row>
    <row r="26" spans="6:37" x14ac:dyDescent="0.2">
      <c r="F26" t="str">
        <f>VLOOKUP(Table4[[#This Row],[Primary_Breed]],'Breed Group'!$A:$B,2,FALSE)</f>
        <v>Non-Stigma</v>
      </c>
      <c r="G26" t="str">
        <f>IF(VLOOKUP($I26,'Consolidated Data - Static'!$I:$AK,2,FALSE)&lt;&gt;VLOOKUP($I26,'Consolidated Data - Dynamic'!$B:$AD,2,FALSE),"Name-AdoptAPet Mismatch",IF(VLOOKUP($I26,'Consolidated Data - Static'!$I:$AK,3,FALSE)&lt;&gt;VLOOKUP($I26,'Consolidated Data - Dynamic'!$B:$AD,3,FALSE),"Name-PetPoint Mismatch",IF(VLOOKUP($I26,'Consolidated Data - Static'!$I:$AK,4,FALSE)&lt;&gt;VLOOKUP($I26,'Consolidated Data - Dynamic'!$B:$AD,4,FALSE),"Name-Inventory Mismatch", IF(VLOOKUP($I26,'Consolidated Data - Static'!$I:$AK,5,FALSE)&lt;&gt;VLOOKUP($I26,'Consolidated Data - Dynamic'!$B:$AD,5,FALSE),"Primary Breed Mismatch",IF(VLOOKUP($I26,'Consolidated Data - Static'!$I:$AK,6,FALSE)&lt;&gt;VLOOKUP($I26,'Consolidated Data - Dynamic'!$B:$AD,6,FALSE),"Secondary Breed Mismatch", IF(VLOOKUP($I26,'Consolidated Data - Static'!$I:$AK,7,FALSE)&lt;&gt;VLOOKUP($I26,'Consolidated Data - Dynamic'!$B:$AD,7,FALSE),"Color Mismatch",IF(VLOOKUP($I26,'Consolidated Data - Static'!$I:$AK,8,FALSE)&lt;&gt;VLOOKUP($I26,'Consolidated Data - Dynamic'!$B:$AD,8,FALSE),"Sex Mismatch",IF(VLOOKUP($I26,'Consolidated Data - Static'!$I:$AK,9,FALSE)&lt;&gt;VLOOKUP($I26,'Consolidated Data - Dynamic'!$B:$AD,9,FALSE),"Age Mismatch",IF(VLOOKUP($I26,'Consolidated Data - Static'!$I:$AK,10,FALSE)&lt;&gt;VLOOKUP($I26,'Consolidated Data - Dynamic'!$B:$AD,10,FALSE),"Size Mismatch",IF(VLOOKUP($I26,'Consolidated Data - Static'!$I:$AK,11,FALSE)&lt;&gt;VLOOKUP($I26,'Consolidated Data - Dynamic'!$B:$AD,11,FALSE),"Mixed Mismatch",IF(VLOOKUP($I26,'Consolidated Data - Static'!$I:$AK,12,FALSE)&lt;&gt;VLOOKUP($I26,'Consolidated Data - Dynamic'!$B:$AD,12,FALSE),"Altered Mismatch",IF(VLOOKUP($I26,'Consolidated Data - Static'!$I:$AK,13,FALSE)&lt;&gt;VLOOKUP($I26,'Consolidated Data - Dynamic'!$B:$AD,13,FALSE),"Shots Current Mismatch",IF(VLOOKUP($I26,'Consolidated Data - Static'!$I:$AK,14,FALSE)&lt;&gt;VLOOKUP($I26,'Consolidated Data - Dynamic'!$B:$AD,14,FALSE),"Housebroken Mismatch",IF(VLOOKUP($I26,'Consolidated Data - Static'!$I:$AK,15,FALSE)&lt;&gt;VLOOKUP($I26,'Consolidated Data - Dynamic'!$B:$AD,15,FALSE),"Special Needs Mismatch",IF(VLOOKUP($I26,'Consolidated Data - Static'!$I:$AK,16,FALSE)&lt;&gt;VLOOKUP($I26,'Consolidated Data - Dynamic'!$B:$AD,16,FALSE),"OK w/kids Mismatch",IF(VLOOKUP($I26,'Consolidated Data - Static'!$I:$AK,17,FALSE)&lt;&gt;VLOOKUP($I26,'Consolidated Data - Dynamic'!$B:$AD,17,FALSE),"OK w/dogs Mismatch",IF(VLOOKUP($I26,'Consolidated Data - Static'!$I:$AK,18,FALSE)&lt;&gt;VLOOKUP($I26,'Consolidated Data - Dynamic'!$B:$AD,18,FALSE),"OK w/cats Mismatch",IF(VLOOKUP($I26,'Consolidated Data - Static'!$I:$AK,19,FALSE)&lt;&gt;VLOOKUP($I26,'Consolidated Data - Dynamic'!$B:$AD,19,FALSE),"Pre Treatment Description Mismatch",IF(VLOOKUP($I26,'Consolidated Data - Static'!$I:$AK,20,FALSE)&lt;&gt;VLOOKUP($I26,'Consolidated Data - Dynamic'!$B:$AD,20,FALSE),"Stage Mismatch",IF(VLOOKUP($I26,'Consolidated Data - Static'!$I:$AK,21,FALSE)&lt;&gt;VLOOKUP($I26,'Consolidated Data - Dynamic'!$B:$AD,21,FALSE),"Primary Color Mismatch",IF(VLOOKUP($I26,'Consolidated Data - Static'!$I:$AK,22,FALSE)&lt;&gt;VLOOKUP($I26,'Consolidated Data - Dynamic'!$B:$AD,22,FALSE),"Location Mismatch",IF(VLOOKUP($I26,'Consolidated Data - Static'!$I:$AK,23,FALSE)&lt;&gt;VLOOKUP($I26,'Consolidated Data - Dynamic'!$B:$AD,23,FALSE),"Intake Type Mismatch",IF(VLOOKUP($I26,'Consolidated Data - Static'!$I:$AK,24,FALSE)&lt;&gt;VLOOKUP($I26,'Consolidated Data - Dynamic'!$B:$AD,24,FALSE),"Emancipation Date Mismatch",IF(VLOOKUP($I26,'Consolidated Data - Static'!$I:$AK,25,FALSE)&lt;&gt;VLOOKUP($I26,'Consolidated Data - Dynamic'!$B:$AD,25,FALSE),"Intake Date Mismatch",IF(VLOOKUP($I26,'Consolidated Data - Static'!$I:$AK,26,FALSE)&lt;&gt;VLOOKUP($I26,'Consolidated Data - Dynamic'!$B:$AD,26,FALSE),"LOS Days Mismatch",IF(VLOOKUP($I26,'Consolidated Data - Static'!$I:$AK,27,FALSE)&lt;&gt;VLOOKUP($I26,'Consolidated Data - Dynamic'!$B:$AD,27,FALSE),"Stage Change Mismatch",IF(VLOOKUP($I26,'Consolidated Data - Static'!$I:$AK,28,FALSE)&lt;&gt;VLOOKUP($I26,'Consolidated Data - Dynamic'!$B:$AD,28,FALSE),"Animal Weight Mismatch",IF(VLOOKUP($I26,'Consolidated Data - Static'!$I:$AK,29,FALSE)&lt;&gt;VLOOKUP($I26,'Consolidated Data - Dynamic'!$B:$AD,29,FALSE),"Number of Pictures Mismatch", "Record Match"))))))))))))))))))))))))))))</f>
        <v>Record Match</v>
      </c>
      <c r="H26">
        <v>44936854</v>
      </c>
      <c r="I26" t="s">
        <v>146</v>
      </c>
      <c r="J26" t="s">
        <v>147</v>
      </c>
      <c r="K26" t="s">
        <v>147</v>
      </c>
      <c r="L26" t="s">
        <v>147</v>
      </c>
      <c r="M26" t="s">
        <v>148</v>
      </c>
      <c r="N26" t="s">
        <v>46</v>
      </c>
      <c r="O26" t="s">
        <v>149</v>
      </c>
      <c r="P26" t="s">
        <v>48</v>
      </c>
      <c r="Q26" t="s">
        <v>49</v>
      </c>
      <c r="R26" t="s">
        <v>50</v>
      </c>
      <c r="S26" t="s">
        <v>39</v>
      </c>
      <c r="T26" t="s">
        <v>39</v>
      </c>
      <c r="U26" t="s">
        <v>39</v>
      </c>
      <c r="V26" t="s">
        <v>41</v>
      </c>
      <c r="W26" t="s">
        <v>41</v>
      </c>
      <c r="X26" t="s">
        <v>39</v>
      </c>
      <c r="Y26" t="s">
        <v>39</v>
      </c>
      <c r="Z26" t="s">
        <v>40</v>
      </c>
      <c r="AA26" t="s">
        <v>39</v>
      </c>
      <c r="AB26" t="s">
        <v>711</v>
      </c>
      <c r="AC26" t="s">
        <v>696</v>
      </c>
      <c r="AD26" t="s">
        <v>706</v>
      </c>
      <c r="AE26" t="s">
        <v>1485</v>
      </c>
      <c r="AF26" s="18">
        <v>45755.588888888888</v>
      </c>
      <c r="AG26" s="18">
        <v>45750.588888888888</v>
      </c>
      <c r="AH26">
        <v>187.1</v>
      </c>
      <c r="AI26">
        <v>0</v>
      </c>
      <c r="AJ26" t="s">
        <v>1562</v>
      </c>
      <c r="AK26">
        <v>3</v>
      </c>
    </row>
    <row r="27" spans="6:37" x14ac:dyDescent="0.2">
      <c r="F27" t="str">
        <f>VLOOKUP(Table4[[#This Row],[Primary_Breed]],'Breed Group'!$A:$B,2,FALSE)</f>
        <v>Non-Stigma</v>
      </c>
      <c r="G27" t="str">
        <f>IF(VLOOKUP($I27,'Consolidated Data - Static'!$I:$AK,2,FALSE)&lt;&gt;VLOOKUP($I27,'Consolidated Data - Dynamic'!$B:$AD,2,FALSE),"Name-AdoptAPet Mismatch",IF(VLOOKUP($I27,'Consolidated Data - Static'!$I:$AK,3,FALSE)&lt;&gt;VLOOKUP($I27,'Consolidated Data - Dynamic'!$B:$AD,3,FALSE),"Name-PetPoint Mismatch",IF(VLOOKUP($I27,'Consolidated Data - Static'!$I:$AK,4,FALSE)&lt;&gt;VLOOKUP($I27,'Consolidated Data - Dynamic'!$B:$AD,4,FALSE),"Name-Inventory Mismatch", IF(VLOOKUP($I27,'Consolidated Data - Static'!$I:$AK,5,FALSE)&lt;&gt;VLOOKUP($I27,'Consolidated Data - Dynamic'!$B:$AD,5,FALSE),"Primary Breed Mismatch",IF(VLOOKUP($I27,'Consolidated Data - Static'!$I:$AK,6,FALSE)&lt;&gt;VLOOKUP($I27,'Consolidated Data - Dynamic'!$B:$AD,6,FALSE),"Secondary Breed Mismatch", IF(VLOOKUP($I27,'Consolidated Data - Static'!$I:$AK,7,FALSE)&lt;&gt;VLOOKUP($I27,'Consolidated Data - Dynamic'!$B:$AD,7,FALSE),"Color Mismatch",IF(VLOOKUP($I27,'Consolidated Data - Static'!$I:$AK,8,FALSE)&lt;&gt;VLOOKUP($I27,'Consolidated Data - Dynamic'!$B:$AD,8,FALSE),"Sex Mismatch",IF(VLOOKUP($I27,'Consolidated Data - Static'!$I:$AK,9,FALSE)&lt;&gt;VLOOKUP($I27,'Consolidated Data - Dynamic'!$B:$AD,9,FALSE),"Age Mismatch",IF(VLOOKUP($I27,'Consolidated Data - Static'!$I:$AK,10,FALSE)&lt;&gt;VLOOKUP($I27,'Consolidated Data - Dynamic'!$B:$AD,10,FALSE),"Size Mismatch",IF(VLOOKUP($I27,'Consolidated Data - Static'!$I:$AK,11,FALSE)&lt;&gt;VLOOKUP($I27,'Consolidated Data - Dynamic'!$B:$AD,11,FALSE),"Mixed Mismatch",IF(VLOOKUP($I27,'Consolidated Data - Static'!$I:$AK,12,FALSE)&lt;&gt;VLOOKUP($I27,'Consolidated Data - Dynamic'!$B:$AD,12,FALSE),"Altered Mismatch",IF(VLOOKUP($I27,'Consolidated Data - Static'!$I:$AK,13,FALSE)&lt;&gt;VLOOKUP($I27,'Consolidated Data - Dynamic'!$B:$AD,13,FALSE),"Shots Current Mismatch",IF(VLOOKUP($I27,'Consolidated Data - Static'!$I:$AK,14,FALSE)&lt;&gt;VLOOKUP($I27,'Consolidated Data - Dynamic'!$B:$AD,14,FALSE),"Housebroken Mismatch",IF(VLOOKUP($I27,'Consolidated Data - Static'!$I:$AK,15,FALSE)&lt;&gt;VLOOKUP($I27,'Consolidated Data - Dynamic'!$B:$AD,15,FALSE),"Special Needs Mismatch",IF(VLOOKUP($I27,'Consolidated Data - Static'!$I:$AK,16,FALSE)&lt;&gt;VLOOKUP($I27,'Consolidated Data - Dynamic'!$B:$AD,16,FALSE),"OK w/kids Mismatch",IF(VLOOKUP($I27,'Consolidated Data - Static'!$I:$AK,17,FALSE)&lt;&gt;VLOOKUP($I27,'Consolidated Data - Dynamic'!$B:$AD,17,FALSE),"OK w/dogs Mismatch",IF(VLOOKUP($I27,'Consolidated Data - Static'!$I:$AK,18,FALSE)&lt;&gt;VLOOKUP($I27,'Consolidated Data - Dynamic'!$B:$AD,18,FALSE),"OK w/cats Mismatch",IF(VLOOKUP($I27,'Consolidated Data - Static'!$I:$AK,19,FALSE)&lt;&gt;VLOOKUP($I27,'Consolidated Data - Dynamic'!$B:$AD,19,FALSE),"Pre Treatment Description Mismatch",IF(VLOOKUP($I27,'Consolidated Data - Static'!$I:$AK,20,FALSE)&lt;&gt;VLOOKUP($I27,'Consolidated Data - Dynamic'!$B:$AD,20,FALSE),"Stage Mismatch",IF(VLOOKUP($I27,'Consolidated Data - Static'!$I:$AK,21,FALSE)&lt;&gt;VLOOKUP($I27,'Consolidated Data - Dynamic'!$B:$AD,21,FALSE),"Primary Color Mismatch",IF(VLOOKUP($I27,'Consolidated Data - Static'!$I:$AK,22,FALSE)&lt;&gt;VLOOKUP($I27,'Consolidated Data - Dynamic'!$B:$AD,22,FALSE),"Location Mismatch",IF(VLOOKUP($I27,'Consolidated Data - Static'!$I:$AK,23,FALSE)&lt;&gt;VLOOKUP($I27,'Consolidated Data - Dynamic'!$B:$AD,23,FALSE),"Intake Type Mismatch",IF(VLOOKUP($I27,'Consolidated Data - Static'!$I:$AK,24,FALSE)&lt;&gt;VLOOKUP($I27,'Consolidated Data - Dynamic'!$B:$AD,24,FALSE),"Emancipation Date Mismatch",IF(VLOOKUP($I27,'Consolidated Data - Static'!$I:$AK,25,FALSE)&lt;&gt;VLOOKUP($I27,'Consolidated Data - Dynamic'!$B:$AD,25,FALSE),"Intake Date Mismatch",IF(VLOOKUP($I27,'Consolidated Data - Static'!$I:$AK,26,FALSE)&lt;&gt;VLOOKUP($I27,'Consolidated Data - Dynamic'!$B:$AD,26,FALSE),"LOS Days Mismatch",IF(VLOOKUP($I27,'Consolidated Data - Static'!$I:$AK,27,FALSE)&lt;&gt;VLOOKUP($I27,'Consolidated Data - Dynamic'!$B:$AD,27,FALSE),"Stage Change Mismatch",IF(VLOOKUP($I27,'Consolidated Data - Static'!$I:$AK,28,FALSE)&lt;&gt;VLOOKUP($I27,'Consolidated Data - Dynamic'!$B:$AD,28,FALSE),"Animal Weight Mismatch",IF(VLOOKUP($I27,'Consolidated Data - Static'!$I:$AK,29,FALSE)&lt;&gt;VLOOKUP($I27,'Consolidated Data - Dynamic'!$B:$AD,29,FALSE),"Number of Pictures Mismatch", "Record Match"))))))))))))))))))))))))))))</f>
        <v>Record Match</v>
      </c>
      <c r="H27">
        <v>45472762</v>
      </c>
      <c r="I27" t="s">
        <v>328</v>
      </c>
      <c r="J27" t="s">
        <v>329</v>
      </c>
      <c r="K27" t="s">
        <v>1041</v>
      </c>
      <c r="L27" t="s">
        <v>1041</v>
      </c>
      <c r="M27" t="s">
        <v>330</v>
      </c>
      <c r="N27" t="s">
        <v>331</v>
      </c>
      <c r="O27" t="s">
        <v>332</v>
      </c>
      <c r="P27" t="s">
        <v>48</v>
      </c>
      <c r="Q27" t="s">
        <v>49</v>
      </c>
      <c r="R27" t="s">
        <v>87</v>
      </c>
      <c r="S27" t="s">
        <v>39</v>
      </c>
      <c r="T27" t="s">
        <v>39</v>
      </c>
      <c r="U27" t="s">
        <v>39</v>
      </c>
      <c r="V27" t="s">
        <v>41</v>
      </c>
      <c r="W27" t="s">
        <v>41</v>
      </c>
      <c r="X27" t="s">
        <v>39</v>
      </c>
      <c r="Y27" t="s">
        <v>39</v>
      </c>
      <c r="Z27" t="s">
        <v>40</v>
      </c>
      <c r="AA27" t="s">
        <v>41</v>
      </c>
      <c r="AB27" t="s">
        <v>711</v>
      </c>
      <c r="AC27" t="s">
        <v>174</v>
      </c>
      <c r="AD27" t="s">
        <v>694</v>
      </c>
      <c r="AE27" t="s">
        <v>1523</v>
      </c>
      <c r="AF27" s="18">
        <v>45853.550694444442</v>
      </c>
      <c r="AG27" s="18">
        <v>45848.550694444442</v>
      </c>
      <c r="AH27">
        <v>89.2</v>
      </c>
      <c r="AI27">
        <v>0</v>
      </c>
      <c r="AJ27" t="s">
        <v>1604</v>
      </c>
      <c r="AK27">
        <v>1</v>
      </c>
    </row>
    <row r="28" spans="6:37" x14ac:dyDescent="0.2">
      <c r="F28" t="str">
        <f>VLOOKUP(Table4[[#This Row],[Primary_Breed]],'Breed Group'!$A:$B,2,FALSE)</f>
        <v>Non-Stigma</v>
      </c>
      <c r="G28" t="str">
        <f>IF(VLOOKUP($I28,'Consolidated Data - Static'!$I:$AK,2,FALSE)&lt;&gt;VLOOKUP($I28,'Consolidated Data - Dynamic'!$B:$AD,2,FALSE),"Name-AdoptAPet Mismatch",IF(VLOOKUP($I28,'Consolidated Data - Static'!$I:$AK,3,FALSE)&lt;&gt;VLOOKUP($I28,'Consolidated Data - Dynamic'!$B:$AD,3,FALSE),"Name-PetPoint Mismatch",IF(VLOOKUP($I28,'Consolidated Data - Static'!$I:$AK,4,FALSE)&lt;&gt;VLOOKUP($I28,'Consolidated Data - Dynamic'!$B:$AD,4,FALSE),"Name-Inventory Mismatch", IF(VLOOKUP($I28,'Consolidated Data - Static'!$I:$AK,5,FALSE)&lt;&gt;VLOOKUP($I28,'Consolidated Data - Dynamic'!$B:$AD,5,FALSE),"Primary Breed Mismatch",IF(VLOOKUP($I28,'Consolidated Data - Static'!$I:$AK,6,FALSE)&lt;&gt;VLOOKUP($I28,'Consolidated Data - Dynamic'!$B:$AD,6,FALSE),"Secondary Breed Mismatch", IF(VLOOKUP($I28,'Consolidated Data - Static'!$I:$AK,7,FALSE)&lt;&gt;VLOOKUP($I28,'Consolidated Data - Dynamic'!$B:$AD,7,FALSE),"Color Mismatch",IF(VLOOKUP($I28,'Consolidated Data - Static'!$I:$AK,8,FALSE)&lt;&gt;VLOOKUP($I28,'Consolidated Data - Dynamic'!$B:$AD,8,FALSE),"Sex Mismatch",IF(VLOOKUP($I28,'Consolidated Data - Static'!$I:$AK,9,FALSE)&lt;&gt;VLOOKUP($I28,'Consolidated Data - Dynamic'!$B:$AD,9,FALSE),"Age Mismatch",IF(VLOOKUP($I28,'Consolidated Data - Static'!$I:$AK,10,FALSE)&lt;&gt;VLOOKUP($I28,'Consolidated Data - Dynamic'!$B:$AD,10,FALSE),"Size Mismatch",IF(VLOOKUP($I28,'Consolidated Data - Static'!$I:$AK,11,FALSE)&lt;&gt;VLOOKUP($I28,'Consolidated Data - Dynamic'!$B:$AD,11,FALSE),"Mixed Mismatch",IF(VLOOKUP($I28,'Consolidated Data - Static'!$I:$AK,12,FALSE)&lt;&gt;VLOOKUP($I28,'Consolidated Data - Dynamic'!$B:$AD,12,FALSE),"Altered Mismatch",IF(VLOOKUP($I28,'Consolidated Data - Static'!$I:$AK,13,FALSE)&lt;&gt;VLOOKUP($I28,'Consolidated Data - Dynamic'!$B:$AD,13,FALSE),"Shots Current Mismatch",IF(VLOOKUP($I28,'Consolidated Data - Static'!$I:$AK,14,FALSE)&lt;&gt;VLOOKUP($I28,'Consolidated Data - Dynamic'!$B:$AD,14,FALSE),"Housebroken Mismatch",IF(VLOOKUP($I28,'Consolidated Data - Static'!$I:$AK,15,FALSE)&lt;&gt;VLOOKUP($I28,'Consolidated Data - Dynamic'!$B:$AD,15,FALSE),"Special Needs Mismatch",IF(VLOOKUP($I28,'Consolidated Data - Static'!$I:$AK,16,FALSE)&lt;&gt;VLOOKUP($I28,'Consolidated Data - Dynamic'!$B:$AD,16,FALSE),"OK w/kids Mismatch",IF(VLOOKUP($I28,'Consolidated Data - Static'!$I:$AK,17,FALSE)&lt;&gt;VLOOKUP($I28,'Consolidated Data - Dynamic'!$B:$AD,17,FALSE),"OK w/dogs Mismatch",IF(VLOOKUP($I28,'Consolidated Data - Static'!$I:$AK,18,FALSE)&lt;&gt;VLOOKUP($I28,'Consolidated Data - Dynamic'!$B:$AD,18,FALSE),"OK w/cats Mismatch",IF(VLOOKUP($I28,'Consolidated Data - Static'!$I:$AK,19,FALSE)&lt;&gt;VLOOKUP($I28,'Consolidated Data - Dynamic'!$B:$AD,19,FALSE),"Pre Treatment Description Mismatch",IF(VLOOKUP($I28,'Consolidated Data - Static'!$I:$AK,20,FALSE)&lt;&gt;VLOOKUP($I28,'Consolidated Data - Dynamic'!$B:$AD,20,FALSE),"Stage Mismatch",IF(VLOOKUP($I28,'Consolidated Data - Static'!$I:$AK,21,FALSE)&lt;&gt;VLOOKUP($I28,'Consolidated Data - Dynamic'!$B:$AD,21,FALSE),"Primary Color Mismatch",IF(VLOOKUP($I28,'Consolidated Data - Static'!$I:$AK,22,FALSE)&lt;&gt;VLOOKUP($I28,'Consolidated Data - Dynamic'!$B:$AD,22,FALSE),"Location Mismatch",IF(VLOOKUP($I28,'Consolidated Data - Static'!$I:$AK,23,FALSE)&lt;&gt;VLOOKUP($I28,'Consolidated Data - Dynamic'!$B:$AD,23,FALSE),"Intake Type Mismatch",IF(VLOOKUP($I28,'Consolidated Data - Static'!$I:$AK,24,FALSE)&lt;&gt;VLOOKUP($I28,'Consolidated Data - Dynamic'!$B:$AD,24,FALSE),"Emancipation Date Mismatch",IF(VLOOKUP($I28,'Consolidated Data - Static'!$I:$AK,25,FALSE)&lt;&gt;VLOOKUP($I28,'Consolidated Data - Dynamic'!$B:$AD,25,FALSE),"Intake Date Mismatch",IF(VLOOKUP($I28,'Consolidated Data - Static'!$I:$AK,26,FALSE)&lt;&gt;VLOOKUP($I28,'Consolidated Data - Dynamic'!$B:$AD,26,FALSE),"LOS Days Mismatch",IF(VLOOKUP($I28,'Consolidated Data - Static'!$I:$AK,27,FALSE)&lt;&gt;VLOOKUP($I28,'Consolidated Data - Dynamic'!$B:$AD,27,FALSE),"Stage Change Mismatch",IF(VLOOKUP($I28,'Consolidated Data - Static'!$I:$AK,28,FALSE)&lt;&gt;VLOOKUP($I28,'Consolidated Data - Dynamic'!$B:$AD,28,FALSE),"Animal Weight Mismatch",IF(VLOOKUP($I28,'Consolidated Data - Static'!$I:$AK,29,FALSE)&lt;&gt;VLOOKUP($I28,'Consolidated Data - Dynamic'!$B:$AD,29,FALSE),"Number of Pictures Mismatch", "Record Match"))))))))))))))))))))))))))))</f>
        <v>Record Match</v>
      </c>
      <c r="H28">
        <v>45968028</v>
      </c>
      <c r="I28" t="s">
        <v>538</v>
      </c>
      <c r="J28" t="s">
        <v>539</v>
      </c>
      <c r="K28" t="s">
        <v>539</v>
      </c>
      <c r="L28" t="s">
        <v>539</v>
      </c>
      <c r="M28" t="s">
        <v>94</v>
      </c>
      <c r="N28">
        <v>0</v>
      </c>
      <c r="O28" t="s">
        <v>262</v>
      </c>
      <c r="P28" t="s">
        <v>36</v>
      </c>
      <c r="Q28" t="s">
        <v>49</v>
      </c>
      <c r="R28" t="s">
        <v>50</v>
      </c>
      <c r="S28" t="s">
        <v>39</v>
      </c>
      <c r="T28" t="s">
        <v>41</v>
      </c>
      <c r="U28" t="s">
        <v>39</v>
      </c>
      <c r="V28" t="s">
        <v>41</v>
      </c>
      <c r="W28" t="s">
        <v>41</v>
      </c>
      <c r="X28" t="s">
        <v>39</v>
      </c>
      <c r="Y28" t="s">
        <v>39</v>
      </c>
      <c r="Z28" t="s">
        <v>40</v>
      </c>
      <c r="AA28" t="s">
        <v>41</v>
      </c>
      <c r="AB28" t="s">
        <v>753</v>
      </c>
      <c r="AC28" t="s">
        <v>174</v>
      </c>
      <c r="AD28" t="s">
        <v>1053</v>
      </c>
      <c r="AE28" t="s">
        <v>1485</v>
      </c>
      <c r="AF28" s="18">
        <v>45860.586805555555</v>
      </c>
      <c r="AG28" s="18">
        <v>45855.586805555555</v>
      </c>
      <c r="AH28">
        <v>82.1</v>
      </c>
      <c r="AI28">
        <v>0</v>
      </c>
      <c r="AJ28" t="s">
        <v>1516</v>
      </c>
      <c r="AK28">
        <v>1</v>
      </c>
    </row>
    <row r="29" spans="6:37" x14ac:dyDescent="0.2">
      <c r="F29" t="str">
        <f>VLOOKUP(Table4[[#This Row],[Primary_Breed]],'Breed Group'!$A:$B,2,FALSE)</f>
        <v>Non-Stigma</v>
      </c>
      <c r="G29" t="str">
        <f>IF(VLOOKUP($I29,'Consolidated Data - Static'!$I:$AK,2,FALSE)&lt;&gt;VLOOKUP($I29,'Consolidated Data - Dynamic'!$B:$AD,2,FALSE),"Name-AdoptAPet Mismatch",IF(VLOOKUP($I29,'Consolidated Data - Static'!$I:$AK,3,FALSE)&lt;&gt;VLOOKUP($I29,'Consolidated Data - Dynamic'!$B:$AD,3,FALSE),"Name-PetPoint Mismatch",IF(VLOOKUP($I29,'Consolidated Data - Static'!$I:$AK,4,FALSE)&lt;&gt;VLOOKUP($I29,'Consolidated Data - Dynamic'!$B:$AD,4,FALSE),"Name-Inventory Mismatch", IF(VLOOKUP($I29,'Consolidated Data - Static'!$I:$AK,5,FALSE)&lt;&gt;VLOOKUP($I29,'Consolidated Data - Dynamic'!$B:$AD,5,FALSE),"Primary Breed Mismatch",IF(VLOOKUP($I29,'Consolidated Data - Static'!$I:$AK,6,FALSE)&lt;&gt;VLOOKUP($I29,'Consolidated Data - Dynamic'!$B:$AD,6,FALSE),"Secondary Breed Mismatch", IF(VLOOKUP($I29,'Consolidated Data - Static'!$I:$AK,7,FALSE)&lt;&gt;VLOOKUP($I29,'Consolidated Data - Dynamic'!$B:$AD,7,FALSE),"Color Mismatch",IF(VLOOKUP($I29,'Consolidated Data - Static'!$I:$AK,8,FALSE)&lt;&gt;VLOOKUP($I29,'Consolidated Data - Dynamic'!$B:$AD,8,FALSE),"Sex Mismatch",IF(VLOOKUP($I29,'Consolidated Data - Static'!$I:$AK,9,FALSE)&lt;&gt;VLOOKUP($I29,'Consolidated Data - Dynamic'!$B:$AD,9,FALSE),"Age Mismatch",IF(VLOOKUP($I29,'Consolidated Data - Static'!$I:$AK,10,FALSE)&lt;&gt;VLOOKUP($I29,'Consolidated Data - Dynamic'!$B:$AD,10,FALSE),"Size Mismatch",IF(VLOOKUP($I29,'Consolidated Data - Static'!$I:$AK,11,FALSE)&lt;&gt;VLOOKUP($I29,'Consolidated Data - Dynamic'!$B:$AD,11,FALSE),"Mixed Mismatch",IF(VLOOKUP($I29,'Consolidated Data - Static'!$I:$AK,12,FALSE)&lt;&gt;VLOOKUP($I29,'Consolidated Data - Dynamic'!$B:$AD,12,FALSE),"Altered Mismatch",IF(VLOOKUP($I29,'Consolidated Data - Static'!$I:$AK,13,FALSE)&lt;&gt;VLOOKUP($I29,'Consolidated Data - Dynamic'!$B:$AD,13,FALSE),"Shots Current Mismatch",IF(VLOOKUP($I29,'Consolidated Data - Static'!$I:$AK,14,FALSE)&lt;&gt;VLOOKUP($I29,'Consolidated Data - Dynamic'!$B:$AD,14,FALSE),"Housebroken Mismatch",IF(VLOOKUP($I29,'Consolidated Data - Static'!$I:$AK,15,FALSE)&lt;&gt;VLOOKUP($I29,'Consolidated Data - Dynamic'!$B:$AD,15,FALSE),"Special Needs Mismatch",IF(VLOOKUP($I29,'Consolidated Data - Static'!$I:$AK,16,FALSE)&lt;&gt;VLOOKUP($I29,'Consolidated Data - Dynamic'!$B:$AD,16,FALSE),"OK w/kids Mismatch",IF(VLOOKUP($I29,'Consolidated Data - Static'!$I:$AK,17,FALSE)&lt;&gt;VLOOKUP($I29,'Consolidated Data - Dynamic'!$B:$AD,17,FALSE),"OK w/dogs Mismatch",IF(VLOOKUP($I29,'Consolidated Data - Static'!$I:$AK,18,FALSE)&lt;&gt;VLOOKUP($I29,'Consolidated Data - Dynamic'!$B:$AD,18,FALSE),"OK w/cats Mismatch",IF(VLOOKUP($I29,'Consolidated Data - Static'!$I:$AK,19,FALSE)&lt;&gt;VLOOKUP($I29,'Consolidated Data - Dynamic'!$B:$AD,19,FALSE),"Pre Treatment Description Mismatch",IF(VLOOKUP($I29,'Consolidated Data - Static'!$I:$AK,20,FALSE)&lt;&gt;VLOOKUP($I29,'Consolidated Data - Dynamic'!$B:$AD,20,FALSE),"Stage Mismatch",IF(VLOOKUP($I29,'Consolidated Data - Static'!$I:$AK,21,FALSE)&lt;&gt;VLOOKUP($I29,'Consolidated Data - Dynamic'!$B:$AD,21,FALSE),"Primary Color Mismatch",IF(VLOOKUP($I29,'Consolidated Data - Static'!$I:$AK,22,FALSE)&lt;&gt;VLOOKUP($I29,'Consolidated Data - Dynamic'!$B:$AD,22,FALSE),"Location Mismatch",IF(VLOOKUP($I29,'Consolidated Data - Static'!$I:$AK,23,FALSE)&lt;&gt;VLOOKUP($I29,'Consolidated Data - Dynamic'!$B:$AD,23,FALSE),"Intake Type Mismatch",IF(VLOOKUP($I29,'Consolidated Data - Static'!$I:$AK,24,FALSE)&lt;&gt;VLOOKUP($I29,'Consolidated Data - Dynamic'!$B:$AD,24,FALSE),"Emancipation Date Mismatch",IF(VLOOKUP($I29,'Consolidated Data - Static'!$I:$AK,25,FALSE)&lt;&gt;VLOOKUP($I29,'Consolidated Data - Dynamic'!$B:$AD,25,FALSE),"Intake Date Mismatch",IF(VLOOKUP($I29,'Consolidated Data - Static'!$I:$AK,26,FALSE)&lt;&gt;VLOOKUP($I29,'Consolidated Data - Dynamic'!$B:$AD,26,FALSE),"LOS Days Mismatch",IF(VLOOKUP($I29,'Consolidated Data - Static'!$I:$AK,27,FALSE)&lt;&gt;VLOOKUP($I29,'Consolidated Data - Dynamic'!$B:$AD,27,FALSE),"Stage Change Mismatch",IF(VLOOKUP($I29,'Consolidated Data - Static'!$I:$AK,28,FALSE)&lt;&gt;VLOOKUP($I29,'Consolidated Data - Dynamic'!$B:$AD,28,FALSE),"Animal Weight Mismatch",IF(VLOOKUP($I29,'Consolidated Data - Static'!$I:$AK,29,FALSE)&lt;&gt;VLOOKUP($I29,'Consolidated Data - Dynamic'!$B:$AD,29,FALSE),"Number of Pictures Mismatch", "Record Match"))))))))))))))))))))))))))))</f>
        <v>Record Match</v>
      </c>
      <c r="H29">
        <v>45190824</v>
      </c>
      <c r="I29" t="s">
        <v>238</v>
      </c>
      <c r="J29" t="s">
        <v>239</v>
      </c>
      <c r="K29" t="s">
        <v>239</v>
      </c>
      <c r="L29" t="s">
        <v>239</v>
      </c>
      <c r="M29" t="s">
        <v>94</v>
      </c>
      <c r="N29" t="s">
        <v>123</v>
      </c>
      <c r="O29" t="s">
        <v>134</v>
      </c>
      <c r="P29" t="s">
        <v>48</v>
      </c>
      <c r="Q29" t="s">
        <v>49</v>
      </c>
      <c r="R29" t="s">
        <v>50</v>
      </c>
      <c r="S29" t="s">
        <v>39</v>
      </c>
      <c r="T29" t="s">
        <v>39</v>
      </c>
      <c r="U29" t="s">
        <v>39</v>
      </c>
      <c r="V29" t="s">
        <v>41</v>
      </c>
      <c r="W29" t="s">
        <v>41</v>
      </c>
      <c r="X29" t="s">
        <v>39</v>
      </c>
      <c r="Y29" t="s">
        <v>39</v>
      </c>
      <c r="Z29" t="s">
        <v>39</v>
      </c>
      <c r="AA29" t="s">
        <v>39</v>
      </c>
      <c r="AB29" t="s">
        <v>711</v>
      </c>
      <c r="AC29" t="s">
        <v>174</v>
      </c>
      <c r="AD29" t="s">
        <v>706</v>
      </c>
      <c r="AE29" t="s">
        <v>1485</v>
      </c>
      <c r="AF29" s="18">
        <v>45824.569444444445</v>
      </c>
      <c r="AG29" s="18">
        <v>45819.569444444445</v>
      </c>
      <c r="AH29">
        <v>118.2</v>
      </c>
      <c r="AI29">
        <v>0</v>
      </c>
      <c r="AJ29" t="s">
        <v>1627</v>
      </c>
      <c r="AK29">
        <v>3</v>
      </c>
    </row>
    <row r="30" spans="6:37" x14ac:dyDescent="0.2">
      <c r="F30" t="str">
        <f>VLOOKUP(Table4[[#This Row],[Primary_Breed]],'Breed Group'!$A:$B,2,FALSE)</f>
        <v>Non-Stigma</v>
      </c>
      <c r="G30" t="str">
        <f>IF(VLOOKUP($I30,'Consolidated Data - Static'!$I:$AK,2,FALSE)&lt;&gt;VLOOKUP($I30,'Consolidated Data - Dynamic'!$B:$AD,2,FALSE),"Name-AdoptAPet Mismatch",IF(VLOOKUP($I30,'Consolidated Data - Static'!$I:$AK,3,FALSE)&lt;&gt;VLOOKUP($I30,'Consolidated Data - Dynamic'!$B:$AD,3,FALSE),"Name-PetPoint Mismatch",IF(VLOOKUP($I30,'Consolidated Data - Static'!$I:$AK,4,FALSE)&lt;&gt;VLOOKUP($I30,'Consolidated Data - Dynamic'!$B:$AD,4,FALSE),"Name-Inventory Mismatch", IF(VLOOKUP($I30,'Consolidated Data - Static'!$I:$AK,5,FALSE)&lt;&gt;VLOOKUP($I30,'Consolidated Data - Dynamic'!$B:$AD,5,FALSE),"Primary Breed Mismatch",IF(VLOOKUP($I30,'Consolidated Data - Static'!$I:$AK,6,FALSE)&lt;&gt;VLOOKUP($I30,'Consolidated Data - Dynamic'!$B:$AD,6,FALSE),"Secondary Breed Mismatch", IF(VLOOKUP($I30,'Consolidated Data - Static'!$I:$AK,7,FALSE)&lt;&gt;VLOOKUP($I30,'Consolidated Data - Dynamic'!$B:$AD,7,FALSE),"Color Mismatch",IF(VLOOKUP($I30,'Consolidated Data - Static'!$I:$AK,8,FALSE)&lt;&gt;VLOOKUP($I30,'Consolidated Data - Dynamic'!$B:$AD,8,FALSE),"Sex Mismatch",IF(VLOOKUP($I30,'Consolidated Data - Static'!$I:$AK,9,FALSE)&lt;&gt;VLOOKUP($I30,'Consolidated Data - Dynamic'!$B:$AD,9,FALSE),"Age Mismatch",IF(VLOOKUP($I30,'Consolidated Data - Static'!$I:$AK,10,FALSE)&lt;&gt;VLOOKUP($I30,'Consolidated Data - Dynamic'!$B:$AD,10,FALSE),"Size Mismatch",IF(VLOOKUP($I30,'Consolidated Data - Static'!$I:$AK,11,FALSE)&lt;&gt;VLOOKUP($I30,'Consolidated Data - Dynamic'!$B:$AD,11,FALSE),"Mixed Mismatch",IF(VLOOKUP($I30,'Consolidated Data - Static'!$I:$AK,12,FALSE)&lt;&gt;VLOOKUP($I30,'Consolidated Data - Dynamic'!$B:$AD,12,FALSE),"Altered Mismatch",IF(VLOOKUP($I30,'Consolidated Data - Static'!$I:$AK,13,FALSE)&lt;&gt;VLOOKUP($I30,'Consolidated Data - Dynamic'!$B:$AD,13,FALSE),"Shots Current Mismatch",IF(VLOOKUP($I30,'Consolidated Data - Static'!$I:$AK,14,FALSE)&lt;&gt;VLOOKUP($I30,'Consolidated Data - Dynamic'!$B:$AD,14,FALSE),"Housebroken Mismatch",IF(VLOOKUP($I30,'Consolidated Data - Static'!$I:$AK,15,FALSE)&lt;&gt;VLOOKUP($I30,'Consolidated Data - Dynamic'!$B:$AD,15,FALSE),"Special Needs Mismatch",IF(VLOOKUP($I30,'Consolidated Data - Static'!$I:$AK,16,FALSE)&lt;&gt;VLOOKUP($I30,'Consolidated Data - Dynamic'!$B:$AD,16,FALSE),"OK w/kids Mismatch",IF(VLOOKUP($I30,'Consolidated Data - Static'!$I:$AK,17,FALSE)&lt;&gt;VLOOKUP($I30,'Consolidated Data - Dynamic'!$B:$AD,17,FALSE),"OK w/dogs Mismatch",IF(VLOOKUP($I30,'Consolidated Data - Static'!$I:$AK,18,FALSE)&lt;&gt;VLOOKUP($I30,'Consolidated Data - Dynamic'!$B:$AD,18,FALSE),"OK w/cats Mismatch",IF(VLOOKUP($I30,'Consolidated Data - Static'!$I:$AK,19,FALSE)&lt;&gt;VLOOKUP($I30,'Consolidated Data - Dynamic'!$B:$AD,19,FALSE),"Pre Treatment Description Mismatch",IF(VLOOKUP($I30,'Consolidated Data - Static'!$I:$AK,20,FALSE)&lt;&gt;VLOOKUP($I30,'Consolidated Data - Dynamic'!$B:$AD,20,FALSE),"Stage Mismatch",IF(VLOOKUP($I30,'Consolidated Data - Static'!$I:$AK,21,FALSE)&lt;&gt;VLOOKUP($I30,'Consolidated Data - Dynamic'!$B:$AD,21,FALSE),"Primary Color Mismatch",IF(VLOOKUP($I30,'Consolidated Data - Static'!$I:$AK,22,FALSE)&lt;&gt;VLOOKUP($I30,'Consolidated Data - Dynamic'!$B:$AD,22,FALSE),"Location Mismatch",IF(VLOOKUP($I30,'Consolidated Data - Static'!$I:$AK,23,FALSE)&lt;&gt;VLOOKUP($I30,'Consolidated Data - Dynamic'!$B:$AD,23,FALSE),"Intake Type Mismatch",IF(VLOOKUP($I30,'Consolidated Data - Static'!$I:$AK,24,FALSE)&lt;&gt;VLOOKUP($I30,'Consolidated Data - Dynamic'!$B:$AD,24,FALSE),"Emancipation Date Mismatch",IF(VLOOKUP($I30,'Consolidated Data - Static'!$I:$AK,25,FALSE)&lt;&gt;VLOOKUP($I30,'Consolidated Data - Dynamic'!$B:$AD,25,FALSE),"Intake Date Mismatch",IF(VLOOKUP($I30,'Consolidated Data - Static'!$I:$AK,26,FALSE)&lt;&gt;VLOOKUP($I30,'Consolidated Data - Dynamic'!$B:$AD,26,FALSE),"LOS Days Mismatch",IF(VLOOKUP($I30,'Consolidated Data - Static'!$I:$AK,27,FALSE)&lt;&gt;VLOOKUP($I30,'Consolidated Data - Dynamic'!$B:$AD,27,FALSE),"Stage Change Mismatch",IF(VLOOKUP($I30,'Consolidated Data - Static'!$I:$AK,28,FALSE)&lt;&gt;VLOOKUP($I30,'Consolidated Data - Dynamic'!$B:$AD,28,FALSE),"Animal Weight Mismatch",IF(VLOOKUP($I30,'Consolidated Data - Static'!$I:$AK,29,FALSE)&lt;&gt;VLOOKUP($I30,'Consolidated Data - Dynamic'!$B:$AD,29,FALSE),"Number of Pictures Mismatch", "Record Match"))))))))))))))))))))))))))))</f>
        <v>Record Match</v>
      </c>
      <c r="H30">
        <v>45190904</v>
      </c>
      <c r="I30" t="s">
        <v>243</v>
      </c>
      <c r="J30" t="s">
        <v>244</v>
      </c>
      <c r="K30" t="s">
        <v>989</v>
      </c>
      <c r="L30" t="s">
        <v>989</v>
      </c>
      <c r="M30" t="s">
        <v>104</v>
      </c>
      <c r="N30" t="s">
        <v>103</v>
      </c>
      <c r="O30" t="s">
        <v>57</v>
      </c>
      <c r="P30" t="s">
        <v>36</v>
      </c>
      <c r="Q30" t="s">
        <v>49</v>
      </c>
      <c r="R30" t="s">
        <v>50</v>
      </c>
      <c r="S30" t="s">
        <v>39</v>
      </c>
      <c r="T30" t="s">
        <v>39</v>
      </c>
      <c r="U30" t="s">
        <v>39</v>
      </c>
      <c r="V30" t="s">
        <v>39</v>
      </c>
      <c r="W30" t="s">
        <v>41</v>
      </c>
      <c r="X30" t="s">
        <v>39</v>
      </c>
      <c r="Y30" t="s">
        <v>39</v>
      </c>
      <c r="Z30" t="s">
        <v>39</v>
      </c>
      <c r="AA30" t="s">
        <v>39</v>
      </c>
      <c r="AB30" t="s">
        <v>711</v>
      </c>
      <c r="AC30" t="s">
        <v>731</v>
      </c>
      <c r="AD30" t="s">
        <v>694</v>
      </c>
      <c r="AE30" t="s">
        <v>1523</v>
      </c>
      <c r="AF30" s="18">
        <v>45833.45208333333</v>
      </c>
      <c r="AG30" s="18">
        <v>45828.45208333333</v>
      </c>
      <c r="AH30">
        <v>109.3</v>
      </c>
      <c r="AI30">
        <v>0</v>
      </c>
      <c r="AJ30" t="s">
        <v>1609</v>
      </c>
      <c r="AK30">
        <v>3</v>
      </c>
    </row>
    <row r="31" spans="6:37" x14ac:dyDescent="0.2">
      <c r="F31" t="str">
        <f>VLOOKUP(Table4[[#This Row],[Primary_Breed]],'Breed Group'!$A:$B,2,FALSE)</f>
        <v>Non-Stigma</v>
      </c>
      <c r="G31" t="str">
        <f>IF(VLOOKUP($I31,'Consolidated Data - Static'!$I:$AK,2,FALSE)&lt;&gt;VLOOKUP($I31,'Consolidated Data - Dynamic'!$B:$AD,2,FALSE),"Name-AdoptAPet Mismatch",IF(VLOOKUP($I31,'Consolidated Data - Static'!$I:$AK,3,FALSE)&lt;&gt;VLOOKUP($I31,'Consolidated Data - Dynamic'!$B:$AD,3,FALSE),"Name-PetPoint Mismatch",IF(VLOOKUP($I31,'Consolidated Data - Static'!$I:$AK,4,FALSE)&lt;&gt;VLOOKUP($I31,'Consolidated Data - Dynamic'!$B:$AD,4,FALSE),"Name-Inventory Mismatch", IF(VLOOKUP($I31,'Consolidated Data - Static'!$I:$AK,5,FALSE)&lt;&gt;VLOOKUP($I31,'Consolidated Data - Dynamic'!$B:$AD,5,FALSE),"Primary Breed Mismatch",IF(VLOOKUP($I31,'Consolidated Data - Static'!$I:$AK,6,FALSE)&lt;&gt;VLOOKUP($I31,'Consolidated Data - Dynamic'!$B:$AD,6,FALSE),"Secondary Breed Mismatch", IF(VLOOKUP($I31,'Consolidated Data - Static'!$I:$AK,7,FALSE)&lt;&gt;VLOOKUP($I31,'Consolidated Data - Dynamic'!$B:$AD,7,FALSE),"Color Mismatch",IF(VLOOKUP($I31,'Consolidated Data - Static'!$I:$AK,8,FALSE)&lt;&gt;VLOOKUP($I31,'Consolidated Data - Dynamic'!$B:$AD,8,FALSE),"Sex Mismatch",IF(VLOOKUP($I31,'Consolidated Data - Static'!$I:$AK,9,FALSE)&lt;&gt;VLOOKUP($I31,'Consolidated Data - Dynamic'!$B:$AD,9,FALSE),"Age Mismatch",IF(VLOOKUP($I31,'Consolidated Data - Static'!$I:$AK,10,FALSE)&lt;&gt;VLOOKUP($I31,'Consolidated Data - Dynamic'!$B:$AD,10,FALSE),"Size Mismatch",IF(VLOOKUP($I31,'Consolidated Data - Static'!$I:$AK,11,FALSE)&lt;&gt;VLOOKUP($I31,'Consolidated Data - Dynamic'!$B:$AD,11,FALSE),"Mixed Mismatch",IF(VLOOKUP($I31,'Consolidated Data - Static'!$I:$AK,12,FALSE)&lt;&gt;VLOOKUP($I31,'Consolidated Data - Dynamic'!$B:$AD,12,FALSE),"Altered Mismatch",IF(VLOOKUP($I31,'Consolidated Data - Static'!$I:$AK,13,FALSE)&lt;&gt;VLOOKUP($I31,'Consolidated Data - Dynamic'!$B:$AD,13,FALSE),"Shots Current Mismatch",IF(VLOOKUP($I31,'Consolidated Data - Static'!$I:$AK,14,FALSE)&lt;&gt;VLOOKUP($I31,'Consolidated Data - Dynamic'!$B:$AD,14,FALSE),"Housebroken Mismatch",IF(VLOOKUP($I31,'Consolidated Data - Static'!$I:$AK,15,FALSE)&lt;&gt;VLOOKUP($I31,'Consolidated Data - Dynamic'!$B:$AD,15,FALSE),"Special Needs Mismatch",IF(VLOOKUP($I31,'Consolidated Data - Static'!$I:$AK,16,FALSE)&lt;&gt;VLOOKUP($I31,'Consolidated Data - Dynamic'!$B:$AD,16,FALSE),"OK w/kids Mismatch",IF(VLOOKUP($I31,'Consolidated Data - Static'!$I:$AK,17,FALSE)&lt;&gt;VLOOKUP($I31,'Consolidated Data - Dynamic'!$B:$AD,17,FALSE),"OK w/dogs Mismatch",IF(VLOOKUP($I31,'Consolidated Data - Static'!$I:$AK,18,FALSE)&lt;&gt;VLOOKUP($I31,'Consolidated Data - Dynamic'!$B:$AD,18,FALSE),"OK w/cats Mismatch",IF(VLOOKUP($I31,'Consolidated Data - Static'!$I:$AK,19,FALSE)&lt;&gt;VLOOKUP($I31,'Consolidated Data - Dynamic'!$B:$AD,19,FALSE),"Pre Treatment Description Mismatch",IF(VLOOKUP($I31,'Consolidated Data - Static'!$I:$AK,20,FALSE)&lt;&gt;VLOOKUP($I31,'Consolidated Data - Dynamic'!$B:$AD,20,FALSE),"Stage Mismatch",IF(VLOOKUP($I31,'Consolidated Data - Static'!$I:$AK,21,FALSE)&lt;&gt;VLOOKUP($I31,'Consolidated Data - Dynamic'!$B:$AD,21,FALSE),"Primary Color Mismatch",IF(VLOOKUP($I31,'Consolidated Data - Static'!$I:$AK,22,FALSE)&lt;&gt;VLOOKUP($I31,'Consolidated Data - Dynamic'!$B:$AD,22,FALSE),"Location Mismatch",IF(VLOOKUP($I31,'Consolidated Data - Static'!$I:$AK,23,FALSE)&lt;&gt;VLOOKUP($I31,'Consolidated Data - Dynamic'!$B:$AD,23,FALSE),"Intake Type Mismatch",IF(VLOOKUP($I31,'Consolidated Data - Static'!$I:$AK,24,FALSE)&lt;&gt;VLOOKUP($I31,'Consolidated Data - Dynamic'!$B:$AD,24,FALSE),"Emancipation Date Mismatch",IF(VLOOKUP($I31,'Consolidated Data - Static'!$I:$AK,25,FALSE)&lt;&gt;VLOOKUP($I31,'Consolidated Data - Dynamic'!$B:$AD,25,FALSE),"Intake Date Mismatch",IF(VLOOKUP($I31,'Consolidated Data - Static'!$I:$AK,26,FALSE)&lt;&gt;VLOOKUP($I31,'Consolidated Data - Dynamic'!$B:$AD,26,FALSE),"LOS Days Mismatch",IF(VLOOKUP($I31,'Consolidated Data - Static'!$I:$AK,27,FALSE)&lt;&gt;VLOOKUP($I31,'Consolidated Data - Dynamic'!$B:$AD,27,FALSE),"Stage Change Mismatch",IF(VLOOKUP($I31,'Consolidated Data - Static'!$I:$AK,28,FALSE)&lt;&gt;VLOOKUP($I31,'Consolidated Data - Dynamic'!$B:$AD,28,FALSE),"Animal Weight Mismatch",IF(VLOOKUP($I31,'Consolidated Data - Static'!$I:$AK,29,FALSE)&lt;&gt;VLOOKUP($I31,'Consolidated Data - Dynamic'!$B:$AD,29,FALSE),"Number of Pictures Mismatch", "Record Match"))))))))))))))))))))))))))))</f>
        <v>Record Match</v>
      </c>
      <c r="H31">
        <v>45190901</v>
      </c>
      <c r="I31" t="s">
        <v>248</v>
      </c>
      <c r="J31" t="s">
        <v>249</v>
      </c>
      <c r="K31" t="s">
        <v>249</v>
      </c>
      <c r="L31" t="s">
        <v>249</v>
      </c>
      <c r="M31" t="s">
        <v>104</v>
      </c>
      <c r="N31" t="s">
        <v>46</v>
      </c>
      <c r="O31" t="s">
        <v>174</v>
      </c>
      <c r="P31" t="s">
        <v>36</v>
      </c>
      <c r="Q31" t="s">
        <v>49</v>
      </c>
      <c r="R31" t="s">
        <v>50</v>
      </c>
      <c r="S31" t="s">
        <v>39</v>
      </c>
      <c r="T31" t="s">
        <v>39</v>
      </c>
      <c r="U31" t="s">
        <v>39</v>
      </c>
      <c r="V31" t="s">
        <v>41</v>
      </c>
      <c r="W31" t="s">
        <v>41</v>
      </c>
      <c r="X31" t="s">
        <v>39</v>
      </c>
      <c r="Y31" t="s">
        <v>39</v>
      </c>
      <c r="Z31" t="s">
        <v>40</v>
      </c>
      <c r="AA31" t="s">
        <v>41</v>
      </c>
      <c r="AB31" t="s">
        <v>711</v>
      </c>
      <c r="AC31" t="s">
        <v>174</v>
      </c>
      <c r="AD31" t="s">
        <v>799</v>
      </c>
      <c r="AE31" t="s">
        <v>1542</v>
      </c>
      <c r="AF31" s="18">
        <v>45830.703472222223</v>
      </c>
      <c r="AG31" s="18">
        <v>45825.703472222223</v>
      </c>
      <c r="AH31">
        <v>112</v>
      </c>
      <c r="AI31">
        <v>0</v>
      </c>
      <c r="AJ31" t="s">
        <v>1506</v>
      </c>
      <c r="AK31">
        <v>3</v>
      </c>
    </row>
    <row r="32" spans="6:37" x14ac:dyDescent="0.2">
      <c r="F32" t="str">
        <f>VLOOKUP(Table4[[#This Row],[Primary_Breed]],'Breed Group'!$A:$B,2,FALSE)</f>
        <v>Non-Stigma</v>
      </c>
      <c r="G32" t="str">
        <f>IF(VLOOKUP($I32,'Consolidated Data - Static'!$I:$AK,2,FALSE)&lt;&gt;VLOOKUP($I32,'Consolidated Data - Dynamic'!$B:$AD,2,FALSE),"Name-AdoptAPet Mismatch",IF(VLOOKUP($I32,'Consolidated Data - Static'!$I:$AK,3,FALSE)&lt;&gt;VLOOKUP($I32,'Consolidated Data - Dynamic'!$B:$AD,3,FALSE),"Name-PetPoint Mismatch",IF(VLOOKUP($I32,'Consolidated Data - Static'!$I:$AK,4,FALSE)&lt;&gt;VLOOKUP($I32,'Consolidated Data - Dynamic'!$B:$AD,4,FALSE),"Name-Inventory Mismatch", IF(VLOOKUP($I32,'Consolidated Data - Static'!$I:$AK,5,FALSE)&lt;&gt;VLOOKUP($I32,'Consolidated Data - Dynamic'!$B:$AD,5,FALSE),"Primary Breed Mismatch",IF(VLOOKUP($I32,'Consolidated Data - Static'!$I:$AK,6,FALSE)&lt;&gt;VLOOKUP($I32,'Consolidated Data - Dynamic'!$B:$AD,6,FALSE),"Secondary Breed Mismatch", IF(VLOOKUP($I32,'Consolidated Data - Static'!$I:$AK,7,FALSE)&lt;&gt;VLOOKUP($I32,'Consolidated Data - Dynamic'!$B:$AD,7,FALSE),"Color Mismatch",IF(VLOOKUP($I32,'Consolidated Data - Static'!$I:$AK,8,FALSE)&lt;&gt;VLOOKUP($I32,'Consolidated Data - Dynamic'!$B:$AD,8,FALSE),"Sex Mismatch",IF(VLOOKUP($I32,'Consolidated Data - Static'!$I:$AK,9,FALSE)&lt;&gt;VLOOKUP($I32,'Consolidated Data - Dynamic'!$B:$AD,9,FALSE),"Age Mismatch",IF(VLOOKUP($I32,'Consolidated Data - Static'!$I:$AK,10,FALSE)&lt;&gt;VLOOKUP($I32,'Consolidated Data - Dynamic'!$B:$AD,10,FALSE),"Size Mismatch",IF(VLOOKUP($I32,'Consolidated Data - Static'!$I:$AK,11,FALSE)&lt;&gt;VLOOKUP($I32,'Consolidated Data - Dynamic'!$B:$AD,11,FALSE),"Mixed Mismatch",IF(VLOOKUP($I32,'Consolidated Data - Static'!$I:$AK,12,FALSE)&lt;&gt;VLOOKUP($I32,'Consolidated Data - Dynamic'!$B:$AD,12,FALSE),"Altered Mismatch",IF(VLOOKUP($I32,'Consolidated Data - Static'!$I:$AK,13,FALSE)&lt;&gt;VLOOKUP($I32,'Consolidated Data - Dynamic'!$B:$AD,13,FALSE),"Shots Current Mismatch",IF(VLOOKUP($I32,'Consolidated Data - Static'!$I:$AK,14,FALSE)&lt;&gt;VLOOKUP($I32,'Consolidated Data - Dynamic'!$B:$AD,14,FALSE),"Housebroken Mismatch",IF(VLOOKUP($I32,'Consolidated Data - Static'!$I:$AK,15,FALSE)&lt;&gt;VLOOKUP($I32,'Consolidated Data - Dynamic'!$B:$AD,15,FALSE),"Special Needs Mismatch",IF(VLOOKUP($I32,'Consolidated Data - Static'!$I:$AK,16,FALSE)&lt;&gt;VLOOKUP($I32,'Consolidated Data - Dynamic'!$B:$AD,16,FALSE),"OK w/kids Mismatch",IF(VLOOKUP($I32,'Consolidated Data - Static'!$I:$AK,17,FALSE)&lt;&gt;VLOOKUP($I32,'Consolidated Data - Dynamic'!$B:$AD,17,FALSE),"OK w/dogs Mismatch",IF(VLOOKUP($I32,'Consolidated Data - Static'!$I:$AK,18,FALSE)&lt;&gt;VLOOKUP($I32,'Consolidated Data - Dynamic'!$B:$AD,18,FALSE),"OK w/cats Mismatch",IF(VLOOKUP($I32,'Consolidated Data - Static'!$I:$AK,19,FALSE)&lt;&gt;VLOOKUP($I32,'Consolidated Data - Dynamic'!$B:$AD,19,FALSE),"Pre Treatment Description Mismatch",IF(VLOOKUP($I32,'Consolidated Data - Static'!$I:$AK,20,FALSE)&lt;&gt;VLOOKUP($I32,'Consolidated Data - Dynamic'!$B:$AD,20,FALSE),"Stage Mismatch",IF(VLOOKUP($I32,'Consolidated Data - Static'!$I:$AK,21,FALSE)&lt;&gt;VLOOKUP($I32,'Consolidated Data - Dynamic'!$B:$AD,21,FALSE),"Primary Color Mismatch",IF(VLOOKUP($I32,'Consolidated Data - Static'!$I:$AK,22,FALSE)&lt;&gt;VLOOKUP($I32,'Consolidated Data - Dynamic'!$B:$AD,22,FALSE),"Location Mismatch",IF(VLOOKUP($I32,'Consolidated Data - Static'!$I:$AK,23,FALSE)&lt;&gt;VLOOKUP($I32,'Consolidated Data - Dynamic'!$B:$AD,23,FALSE),"Intake Type Mismatch",IF(VLOOKUP($I32,'Consolidated Data - Static'!$I:$AK,24,FALSE)&lt;&gt;VLOOKUP($I32,'Consolidated Data - Dynamic'!$B:$AD,24,FALSE),"Emancipation Date Mismatch",IF(VLOOKUP($I32,'Consolidated Data - Static'!$I:$AK,25,FALSE)&lt;&gt;VLOOKUP($I32,'Consolidated Data - Dynamic'!$B:$AD,25,FALSE),"Intake Date Mismatch",IF(VLOOKUP($I32,'Consolidated Data - Static'!$I:$AK,26,FALSE)&lt;&gt;VLOOKUP($I32,'Consolidated Data - Dynamic'!$B:$AD,26,FALSE),"LOS Days Mismatch",IF(VLOOKUP($I32,'Consolidated Data - Static'!$I:$AK,27,FALSE)&lt;&gt;VLOOKUP($I32,'Consolidated Data - Dynamic'!$B:$AD,27,FALSE),"Stage Change Mismatch",IF(VLOOKUP($I32,'Consolidated Data - Static'!$I:$AK,28,FALSE)&lt;&gt;VLOOKUP($I32,'Consolidated Data - Dynamic'!$B:$AD,28,FALSE),"Animal Weight Mismatch",IF(VLOOKUP($I32,'Consolidated Data - Static'!$I:$AK,29,FALSE)&lt;&gt;VLOOKUP($I32,'Consolidated Data - Dynamic'!$B:$AD,29,FALSE),"Number of Pictures Mismatch", "Record Match"))))))))))))))))))))))))))))</f>
        <v>Record Match</v>
      </c>
      <c r="H32">
        <v>44476162</v>
      </c>
      <c r="I32" t="s">
        <v>108</v>
      </c>
      <c r="J32" t="s">
        <v>109</v>
      </c>
      <c r="K32" t="s">
        <v>109</v>
      </c>
      <c r="L32" t="s">
        <v>109</v>
      </c>
      <c r="M32" t="s">
        <v>110</v>
      </c>
      <c r="N32" t="s">
        <v>111</v>
      </c>
      <c r="O32" t="s">
        <v>112</v>
      </c>
      <c r="P32" t="s">
        <v>36</v>
      </c>
      <c r="Q32" t="s">
        <v>49</v>
      </c>
      <c r="R32" t="s">
        <v>50</v>
      </c>
      <c r="S32" t="s">
        <v>39</v>
      </c>
      <c r="T32" t="s">
        <v>39</v>
      </c>
      <c r="U32" t="s">
        <v>39</v>
      </c>
      <c r="V32" t="s">
        <v>41</v>
      </c>
      <c r="W32" t="s">
        <v>41</v>
      </c>
      <c r="X32" t="s">
        <v>39</v>
      </c>
      <c r="Y32" t="s">
        <v>39</v>
      </c>
      <c r="Z32" t="s">
        <v>40</v>
      </c>
      <c r="AA32" t="s">
        <v>39</v>
      </c>
      <c r="AB32" t="s">
        <v>711</v>
      </c>
      <c r="AC32" t="s">
        <v>696</v>
      </c>
      <c r="AD32" t="s">
        <v>706</v>
      </c>
      <c r="AE32" t="s">
        <v>1523</v>
      </c>
      <c r="AF32" s="18">
        <v>45742.468055555553</v>
      </c>
      <c r="AG32" s="18">
        <v>45737.468055555553</v>
      </c>
      <c r="AH32">
        <v>200.3</v>
      </c>
      <c r="AI32">
        <v>0</v>
      </c>
      <c r="AJ32" t="s">
        <v>1628</v>
      </c>
      <c r="AK32">
        <v>3</v>
      </c>
    </row>
    <row r="33" spans="6:37" x14ac:dyDescent="0.2">
      <c r="F33" t="str">
        <f>VLOOKUP(Table4[[#This Row],[Primary_Breed]],'Breed Group'!$A:$B,2,FALSE)</f>
        <v>Stigma</v>
      </c>
      <c r="G33" t="str">
        <f>IF(VLOOKUP($I33,'Consolidated Data - Static'!$I:$AK,2,FALSE)&lt;&gt;VLOOKUP($I33,'Consolidated Data - Dynamic'!$B:$AD,2,FALSE),"Name-AdoptAPet Mismatch",IF(VLOOKUP($I33,'Consolidated Data - Static'!$I:$AK,3,FALSE)&lt;&gt;VLOOKUP($I33,'Consolidated Data - Dynamic'!$B:$AD,3,FALSE),"Name-PetPoint Mismatch",IF(VLOOKUP($I33,'Consolidated Data - Static'!$I:$AK,4,FALSE)&lt;&gt;VLOOKUP($I33,'Consolidated Data - Dynamic'!$B:$AD,4,FALSE),"Name-Inventory Mismatch", IF(VLOOKUP($I33,'Consolidated Data - Static'!$I:$AK,5,FALSE)&lt;&gt;VLOOKUP($I33,'Consolidated Data - Dynamic'!$B:$AD,5,FALSE),"Primary Breed Mismatch",IF(VLOOKUP($I33,'Consolidated Data - Static'!$I:$AK,6,FALSE)&lt;&gt;VLOOKUP($I33,'Consolidated Data - Dynamic'!$B:$AD,6,FALSE),"Secondary Breed Mismatch", IF(VLOOKUP($I33,'Consolidated Data - Static'!$I:$AK,7,FALSE)&lt;&gt;VLOOKUP($I33,'Consolidated Data - Dynamic'!$B:$AD,7,FALSE),"Color Mismatch",IF(VLOOKUP($I33,'Consolidated Data - Static'!$I:$AK,8,FALSE)&lt;&gt;VLOOKUP($I33,'Consolidated Data - Dynamic'!$B:$AD,8,FALSE),"Sex Mismatch",IF(VLOOKUP($I33,'Consolidated Data - Static'!$I:$AK,9,FALSE)&lt;&gt;VLOOKUP($I33,'Consolidated Data - Dynamic'!$B:$AD,9,FALSE),"Age Mismatch",IF(VLOOKUP($I33,'Consolidated Data - Static'!$I:$AK,10,FALSE)&lt;&gt;VLOOKUP($I33,'Consolidated Data - Dynamic'!$B:$AD,10,FALSE),"Size Mismatch",IF(VLOOKUP($I33,'Consolidated Data - Static'!$I:$AK,11,FALSE)&lt;&gt;VLOOKUP($I33,'Consolidated Data - Dynamic'!$B:$AD,11,FALSE),"Mixed Mismatch",IF(VLOOKUP($I33,'Consolidated Data - Static'!$I:$AK,12,FALSE)&lt;&gt;VLOOKUP($I33,'Consolidated Data - Dynamic'!$B:$AD,12,FALSE),"Altered Mismatch",IF(VLOOKUP($I33,'Consolidated Data - Static'!$I:$AK,13,FALSE)&lt;&gt;VLOOKUP($I33,'Consolidated Data - Dynamic'!$B:$AD,13,FALSE),"Shots Current Mismatch",IF(VLOOKUP($I33,'Consolidated Data - Static'!$I:$AK,14,FALSE)&lt;&gt;VLOOKUP($I33,'Consolidated Data - Dynamic'!$B:$AD,14,FALSE),"Housebroken Mismatch",IF(VLOOKUP($I33,'Consolidated Data - Static'!$I:$AK,15,FALSE)&lt;&gt;VLOOKUP($I33,'Consolidated Data - Dynamic'!$B:$AD,15,FALSE),"Special Needs Mismatch",IF(VLOOKUP($I33,'Consolidated Data - Static'!$I:$AK,16,FALSE)&lt;&gt;VLOOKUP($I33,'Consolidated Data - Dynamic'!$B:$AD,16,FALSE),"OK w/kids Mismatch",IF(VLOOKUP($I33,'Consolidated Data - Static'!$I:$AK,17,FALSE)&lt;&gt;VLOOKUP($I33,'Consolidated Data - Dynamic'!$B:$AD,17,FALSE),"OK w/dogs Mismatch",IF(VLOOKUP($I33,'Consolidated Data - Static'!$I:$AK,18,FALSE)&lt;&gt;VLOOKUP($I33,'Consolidated Data - Dynamic'!$B:$AD,18,FALSE),"OK w/cats Mismatch",IF(VLOOKUP($I33,'Consolidated Data - Static'!$I:$AK,19,FALSE)&lt;&gt;VLOOKUP($I33,'Consolidated Data - Dynamic'!$B:$AD,19,FALSE),"Pre Treatment Description Mismatch",IF(VLOOKUP($I33,'Consolidated Data - Static'!$I:$AK,20,FALSE)&lt;&gt;VLOOKUP($I33,'Consolidated Data - Dynamic'!$B:$AD,20,FALSE),"Stage Mismatch",IF(VLOOKUP($I33,'Consolidated Data - Static'!$I:$AK,21,FALSE)&lt;&gt;VLOOKUP($I33,'Consolidated Data - Dynamic'!$B:$AD,21,FALSE),"Primary Color Mismatch",IF(VLOOKUP($I33,'Consolidated Data - Static'!$I:$AK,22,FALSE)&lt;&gt;VLOOKUP($I33,'Consolidated Data - Dynamic'!$B:$AD,22,FALSE),"Location Mismatch",IF(VLOOKUP($I33,'Consolidated Data - Static'!$I:$AK,23,FALSE)&lt;&gt;VLOOKUP($I33,'Consolidated Data - Dynamic'!$B:$AD,23,FALSE),"Intake Type Mismatch",IF(VLOOKUP($I33,'Consolidated Data - Static'!$I:$AK,24,FALSE)&lt;&gt;VLOOKUP($I33,'Consolidated Data - Dynamic'!$B:$AD,24,FALSE),"Emancipation Date Mismatch",IF(VLOOKUP($I33,'Consolidated Data - Static'!$I:$AK,25,FALSE)&lt;&gt;VLOOKUP($I33,'Consolidated Data - Dynamic'!$B:$AD,25,FALSE),"Intake Date Mismatch",IF(VLOOKUP($I33,'Consolidated Data - Static'!$I:$AK,26,FALSE)&lt;&gt;VLOOKUP($I33,'Consolidated Data - Dynamic'!$B:$AD,26,FALSE),"LOS Days Mismatch",IF(VLOOKUP($I33,'Consolidated Data - Static'!$I:$AK,27,FALSE)&lt;&gt;VLOOKUP($I33,'Consolidated Data - Dynamic'!$B:$AD,27,FALSE),"Stage Change Mismatch",IF(VLOOKUP($I33,'Consolidated Data - Static'!$I:$AK,28,FALSE)&lt;&gt;VLOOKUP($I33,'Consolidated Data - Dynamic'!$B:$AD,28,FALSE),"Animal Weight Mismatch",IF(VLOOKUP($I33,'Consolidated Data - Static'!$I:$AK,29,FALSE)&lt;&gt;VLOOKUP($I33,'Consolidated Data - Dynamic'!$B:$AD,29,FALSE),"Number of Pictures Mismatch", "Record Match"))))))))))))))))))))))))))))</f>
        <v>Record Match</v>
      </c>
      <c r="H33">
        <v>44940352</v>
      </c>
      <c r="I33" t="s">
        <v>153</v>
      </c>
      <c r="J33" t="s">
        <v>154</v>
      </c>
      <c r="K33" t="s">
        <v>154</v>
      </c>
      <c r="L33" t="s">
        <v>154</v>
      </c>
      <c r="M33" t="s">
        <v>46</v>
      </c>
      <c r="N33">
        <v>0</v>
      </c>
      <c r="O33" t="s">
        <v>57</v>
      </c>
      <c r="P33" t="s">
        <v>36</v>
      </c>
      <c r="Q33" t="s">
        <v>49</v>
      </c>
      <c r="R33" t="s">
        <v>50</v>
      </c>
      <c r="S33" t="s">
        <v>39</v>
      </c>
      <c r="T33" t="s">
        <v>39</v>
      </c>
      <c r="U33" t="s">
        <v>39</v>
      </c>
      <c r="V33" t="s">
        <v>41</v>
      </c>
      <c r="W33" t="s">
        <v>41</v>
      </c>
      <c r="X33" t="s">
        <v>39</v>
      </c>
      <c r="Y33" t="s">
        <v>39</v>
      </c>
      <c r="Z33" t="s">
        <v>39</v>
      </c>
      <c r="AA33" t="s">
        <v>39</v>
      </c>
      <c r="AB33" t="s">
        <v>711</v>
      </c>
      <c r="AC33" t="s">
        <v>731</v>
      </c>
      <c r="AD33" t="s">
        <v>706</v>
      </c>
      <c r="AE33" t="s">
        <v>1485</v>
      </c>
      <c r="AF33" s="18">
        <v>45794.433333333334</v>
      </c>
      <c r="AG33" s="18">
        <v>45789.433333333334</v>
      </c>
      <c r="AH33">
        <v>148.30000000000001</v>
      </c>
      <c r="AI33">
        <v>0</v>
      </c>
      <c r="AJ33" t="s">
        <v>1618</v>
      </c>
      <c r="AK33">
        <v>3</v>
      </c>
    </row>
    <row r="34" spans="6:37" x14ac:dyDescent="0.2">
      <c r="F34" t="str">
        <f>VLOOKUP(Table4[[#This Row],[Primary_Breed]],'Breed Group'!$A:$B,2,FALSE)</f>
        <v>Stigma</v>
      </c>
      <c r="G34" t="str">
        <f>IF(VLOOKUP($I34,'Consolidated Data - Static'!$I:$AK,2,FALSE)&lt;&gt;VLOOKUP($I34,'Consolidated Data - Dynamic'!$B:$AD,2,FALSE),"Name-AdoptAPet Mismatch",IF(VLOOKUP($I34,'Consolidated Data - Static'!$I:$AK,3,FALSE)&lt;&gt;VLOOKUP($I34,'Consolidated Data - Dynamic'!$B:$AD,3,FALSE),"Name-PetPoint Mismatch",IF(VLOOKUP($I34,'Consolidated Data - Static'!$I:$AK,4,FALSE)&lt;&gt;VLOOKUP($I34,'Consolidated Data - Dynamic'!$B:$AD,4,FALSE),"Name-Inventory Mismatch", IF(VLOOKUP($I34,'Consolidated Data - Static'!$I:$AK,5,FALSE)&lt;&gt;VLOOKUP($I34,'Consolidated Data - Dynamic'!$B:$AD,5,FALSE),"Primary Breed Mismatch",IF(VLOOKUP($I34,'Consolidated Data - Static'!$I:$AK,6,FALSE)&lt;&gt;VLOOKUP($I34,'Consolidated Data - Dynamic'!$B:$AD,6,FALSE),"Secondary Breed Mismatch", IF(VLOOKUP($I34,'Consolidated Data - Static'!$I:$AK,7,FALSE)&lt;&gt;VLOOKUP($I34,'Consolidated Data - Dynamic'!$B:$AD,7,FALSE),"Color Mismatch",IF(VLOOKUP($I34,'Consolidated Data - Static'!$I:$AK,8,FALSE)&lt;&gt;VLOOKUP($I34,'Consolidated Data - Dynamic'!$B:$AD,8,FALSE),"Sex Mismatch",IF(VLOOKUP($I34,'Consolidated Data - Static'!$I:$AK,9,FALSE)&lt;&gt;VLOOKUP($I34,'Consolidated Data - Dynamic'!$B:$AD,9,FALSE),"Age Mismatch",IF(VLOOKUP($I34,'Consolidated Data - Static'!$I:$AK,10,FALSE)&lt;&gt;VLOOKUP($I34,'Consolidated Data - Dynamic'!$B:$AD,10,FALSE),"Size Mismatch",IF(VLOOKUP($I34,'Consolidated Data - Static'!$I:$AK,11,FALSE)&lt;&gt;VLOOKUP($I34,'Consolidated Data - Dynamic'!$B:$AD,11,FALSE),"Mixed Mismatch",IF(VLOOKUP($I34,'Consolidated Data - Static'!$I:$AK,12,FALSE)&lt;&gt;VLOOKUP($I34,'Consolidated Data - Dynamic'!$B:$AD,12,FALSE),"Altered Mismatch",IF(VLOOKUP($I34,'Consolidated Data - Static'!$I:$AK,13,FALSE)&lt;&gt;VLOOKUP($I34,'Consolidated Data - Dynamic'!$B:$AD,13,FALSE),"Shots Current Mismatch",IF(VLOOKUP($I34,'Consolidated Data - Static'!$I:$AK,14,FALSE)&lt;&gt;VLOOKUP($I34,'Consolidated Data - Dynamic'!$B:$AD,14,FALSE),"Housebroken Mismatch",IF(VLOOKUP($I34,'Consolidated Data - Static'!$I:$AK,15,FALSE)&lt;&gt;VLOOKUP($I34,'Consolidated Data - Dynamic'!$B:$AD,15,FALSE),"Special Needs Mismatch",IF(VLOOKUP($I34,'Consolidated Data - Static'!$I:$AK,16,FALSE)&lt;&gt;VLOOKUP($I34,'Consolidated Data - Dynamic'!$B:$AD,16,FALSE),"OK w/kids Mismatch",IF(VLOOKUP($I34,'Consolidated Data - Static'!$I:$AK,17,FALSE)&lt;&gt;VLOOKUP($I34,'Consolidated Data - Dynamic'!$B:$AD,17,FALSE),"OK w/dogs Mismatch",IF(VLOOKUP($I34,'Consolidated Data - Static'!$I:$AK,18,FALSE)&lt;&gt;VLOOKUP($I34,'Consolidated Data - Dynamic'!$B:$AD,18,FALSE),"OK w/cats Mismatch",IF(VLOOKUP($I34,'Consolidated Data - Static'!$I:$AK,19,FALSE)&lt;&gt;VLOOKUP($I34,'Consolidated Data - Dynamic'!$B:$AD,19,FALSE),"Pre Treatment Description Mismatch",IF(VLOOKUP($I34,'Consolidated Data - Static'!$I:$AK,20,FALSE)&lt;&gt;VLOOKUP($I34,'Consolidated Data - Dynamic'!$B:$AD,20,FALSE),"Stage Mismatch",IF(VLOOKUP($I34,'Consolidated Data - Static'!$I:$AK,21,FALSE)&lt;&gt;VLOOKUP($I34,'Consolidated Data - Dynamic'!$B:$AD,21,FALSE),"Primary Color Mismatch",IF(VLOOKUP($I34,'Consolidated Data - Static'!$I:$AK,22,FALSE)&lt;&gt;VLOOKUP($I34,'Consolidated Data - Dynamic'!$B:$AD,22,FALSE),"Location Mismatch",IF(VLOOKUP($I34,'Consolidated Data - Static'!$I:$AK,23,FALSE)&lt;&gt;VLOOKUP($I34,'Consolidated Data - Dynamic'!$B:$AD,23,FALSE),"Intake Type Mismatch",IF(VLOOKUP($I34,'Consolidated Data - Static'!$I:$AK,24,FALSE)&lt;&gt;VLOOKUP($I34,'Consolidated Data - Dynamic'!$B:$AD,24,FALSE),"Emancipation Date Mismatch",IF(VLOOKUP($I34,'Consolidated Data - Static'!$I:$AK,25,FALSE)&lt;&gt;VLOOKUP($I34,'Consolidated Data - Dynamic'!$B:$AD,25,FALSE),"Intake Date Mismatch",IF(VLOOKUP($I34,'Consolidated Data - Static'!$I:$AK,26,FALSE)&lt;&gt;VLOOKUP($I34,'Consolidated Data - Dynamic'!$B:$AD,26,FALSE),"LOS Days Mismatch",IF(VLOOKUP($I34,'Consolidated Data - Static'!$I:$AK,27,FALSE)&lt;&gt;VLOOKUP($I34,'Consolidated Data - Dynamic'!$B:$AD,27,FALSE),"Stage Change Mismatch",IF(VLOOKUP($I34,'Consolidated Data - Static'!$I:$AK,28,FALSE)&lt;&gt;VLOOKUP($I34,'Consolidated Data - Dynamic'!$B:$AD,28,FALSE),"Animal Weight Mismatch",IF(VLOOKUP($I34,'Consolidated Data - Static'!$I:$AK,29,FALSE)&lt;&gt;VLOOKUP($I34,'Consolidated Data - Dynamic'!$B:$AD,29,FALSE),"Number of Pictures Mismatch", "Record Match"))))))))))))))))))))))))))))</f>
        <v>Record Match</v>
      </c>
      <c r="H34">
        <v>45472546</v>
      </c>
      <c r="I34" t="s">
        <v>336</v>
      </c>
      <c r="J34" t="s">
        <v>337</v>
      </c>
      <c r="K34" t="s">
        <v>337</v>
      </c>
      <c r="L34" t="s">
        <v>337</v>
      </c>
      <c r="M34" t="s">
        <v>85</v>
      </c>
      <c r="N34" t="s">
        <v>223</v>
      </c>
      <c r="O34" t="s">
        <v>57</v>
      </c>
      <c r="P34" t="s">
        <v>48</v>
      </c>
      <c r="Q34" t="s">
        <v>49</v>
      </c>
      <c r="R34" t="s">
        <v>87</v>
      </c>
      <c r="S34" t="s">
        <v>39</v>
      </c>
      <c r="T34" t="s">
        <v>39</v>
      </c>
      <c r="U34" t="s">
        <v>39</v>
      </c>
      <c r="V34" t="s">
        <v>41</v>
      </c>
      <c r="W34" t="s">
        <v>41</v>
      </c>
      <c r="X34" t="s">
        <v>39</v>
      </c>
      <c r="Y34" t="s">
        <v>39</v>
      </c>
      <c r="Z34" t="s">
        <v>40</v>
      </c>
      <c r="AA34" t="s">
        <v>41</v>
      </c>
      <c r="AB34" t="s">
        <v>711</v>
      </c>
      <c r="AC34" t="s">
        <v>731</v>
      </c>
      <c r="AD34" t="s">
        <v>706</v>
      </c>
      <c r="AE34" t="s">
        <v>1496</v>
      </c>
      <c r="AF34" s="18">
        <v>0</v>
      </c>
      <c r="AG34" s="18">
        <v>45830.546527777777</v>
      </c>
      <c r="AH34">
        <v>107.2</v>
      </c>
      <c r="AI34">
        <v>0</v>
      </c>
      <c r="AJ34" t="s">
        <v>1634</v>
      </c>
      <c r="AK34">
        <v>3</v>
      </c>
    </row>
    <row r="35" spans="6:37" x14ac:dyDescent="0.2">
      <c r="F35" t="str">
        <f>VLOOKUP(Table4[[#This Row],[Primary_Breed]],'Breed Group'!$A:$B,2,FALSE)</f>
        <v>Stigma</v>
      </c>
      <c r="G35" t="str">
        <f>IF(VLOOKUP($I35,'Consolidated Data - Static'!$I:$AK,2,FALSE)&lt;&gt;VLOOKUP($I35,'Consolidated Data - Dynamic'!$B:$AD,2,FALSE),"Name-AdoptAPet Mismatch",IF(VLOOKUP($I35,'Consolidated Data - Static'!$I:$AK,3,FALSE)&lt;&gt;VLOOKUP($I35,'Consolidated Data - Dynamic'!$B:$AD,3,FALSE),"Name-PetPoint Mismatch",IF(VLOOKUP($I35,'Consolidated Data - Static'!$I:$AK,4,FALSE)&lt;&gt;VLOOKUP($I35,'Consolidated Data - Dynamic'!$B:$AD,4,FALSE),"Name-Inventory Mismatch", IF(VLOOKUP($I35,'Consolidated Data - Static'!$I:$AK,5,FALSE)&lt;&gt;VLOOKUP($I35,'Consolidated Data - Dynamic'!$B:$AD,5,FALSE),"Primary Breed Mismatch",IF(VLOOKUP($I35,'Consolidated Data - Static'!$I:$AK,6,FALSE)&lt;&gt;VLOOKUP($I35,'Consolidated Data - Dynamic'!$B:$AD,6,FALSE),"Secondary Breed Mismatch", IF(VLOOKUP($I35,'Consolidated Data - Static'!$I:$AK,7,FALSE)&lt;&gt;VLOOKUP($I35,'Consolidated Data - Dynamic'!$B:$AD,7,FALSE),"Color Mismatch",IF(VLOOKUP($I35,'Consolidated Data - Static'!$I:$AK,8,FALSE)&lt;&gt;VLOOKUP($I35,'Consolidated Data - Dynamic'!$B:$AD,8,FALSE),"Sex Mismatch",IF(VLOOKUP($I35,'Consolidated Data - Static'!$I:$AK,9,FALSE)&lt;&gt;VLOOKUP($I35,'Consolidated Data - Dynamic'!$B:$AD,9,FALSE),"Age Mismatch",IF(VLOOKUP($I35,'Consolidated Data - Static'!$I:$AK,10,FALSE)&lt;&gt;VLOOKUP($I35,'Consolidated Data - Dynamic'!$B:$AD,10,FALSE),"Size Mismatch",IF(VLOOKUP($I35,'Consolidated Data - Static'!$I:$AK,11,FALSE)&lt;&gt;VLOOKUP($I35,'Consolidated Data - Dynamic'!$B:$AD,11,FALSE),"Mixed Mismatch",IF(VLOOKUP($I35,'Consolidated Data - Static'!$I:$AK,12,FALSE)&lt;&gt;VLOOKUP($I35,'Consolidated Data - Dynamic'!$B:$AD,12,FALSE),"Altered Mismatch",IF(VLOOKUP($I35,'Consolidated Data - Static'!$I:$AK,13,FALSE)&lt;&gt;VLOOKUP($I35,'Consolidated Data - Dynamic'!$B:$AD,13,FALSE),"Shots Current Mismatch",IF(VLOOKUP($I35,'Consolidated Data - Static'!$I:$AK,14,FALSE)&lt;&gt;VLOOKUP($I35,'Consolidated Data - Dynamic'!$B:$AD,14,FALSE),"Housebroken Mismatch",IF(VLOOKUP($I35,'Consolidated Data - Static'!$I:$AK,15,FALSE)&lt;&gt;VLOOKUP($I35,'Consolidated Data - Dynamic'!$B:$AD,15,FALSE),"Special Needs Mismatch",IF(VLOOKUP($I35,'Consolidated Data - Static'!$I:$AK,16,FALSE)&lt;&gt;VLOOKUP($I35,'Consolidated Data - Dynamic'!$B:$AD,16,FALSE),"OK w/kids Mismatch",IF(VLOOKUP($I35,'Consolidated Data - Static'!$I:$AK,17,FALSE)&lt;&gt;VLOOKUP($I35,'Consolidated Data - Dynamic'!$B:$AD,17,FALSE),"OK w/dogs Mismatch",IF(VLOOKUP($I35,'Consolidated Data - Static'!$I:$AK,18,FALSE)&lt;&gt;VLOOKUP($I35,'Consolidated Data - Dynamic'!$B:$AD,18,FALSE),"OK w/cats Mismatch",IF(VLOOKUP($I35,'Consolidated Data - Static'!$I:$AK,19,FALSE)&lt;&gt;VLOOKUP($I35,'Consolidated Data - Dynamic'!$B:$AD,19,FALSE),"Pre Treatment Description Mismatch",IF(VLOOKUP($I35,'Consolidated Data - Static'!$I:$AK,20,FALSE)&lt;&gt;VLOOKUP($I35,'Consolidated Data - Dynamic'!$B:$AD,20,FALSE),"Stage Mismatch",IF(VLOOKUP($I35,'Consolidated Data - Static'!$I:$AK,21,FALSE)&lt;&gt;VLOOKUP($I35,'Consolidated Data - Dynamic'!$B:$AD,21,FALSE),"Primary Color Mismatch",IF(VLOOKUP($I35,'Consolidated Data - Static'!$I:$AK,22,FALSE)&lt;&gt;VLOOKUP($I35,'Consolidated Data - Dynamic'!$B:$AD,22,FALSE),"Location Mismatch",IF(VLOOKUP($I35,'Consolidated Data - Static'!$I:$AK,23,FALSE)&lt;&gt;VLOOKUP($I35,'Consolidated Data - Dynamic'!$B:$AD,23,FALSE),"Intake Type Mismatch",IF(VLOOKUP($I35,'Consolidated Data - Static'!$I:$AK,24,FALSE)&lt;&gt;VLOOKUP($I35,'Consolidated Data - Dynamic'!$B:$AD,24,FALSE),"Emancipation Date Mismatch",IF(VLOOKUP($I35,'Consolidated Data - Static'!$I:$AK,25,FALSE)&lt;&gt;VLOOKUP($I35,'Consolidated Data - Dynamic'!$B:$AD,25,FALSE),"Intake Date Mismatch",IF(VLOOKUP($I35,'Consolidated Data - Static'!$I:$AK,26,FALSE)&lt;&gt;VLOOKUP($I35,'Consolidated Data - Dynamic'!$B:$AD,26,FALSE),"LOS Days Mismatch",IF(VLOOKUP($I35,'Consolidated Data - Static'!$I:$AK,27,FALSE)&lt;&gt;VLOOKUP($I35,'Consolidated Data - Dynamic'!$B:$AD,27,FALSE),"Stage Change Mismatch",IF(VLOOKUP($I35,'Consolidated Data - Static'!$I:$AK,28,FALSE)&lt;&gt;VLOOKUP($I35,'Consolidated Data - Dynamic'!$B:$AD,28,FALSE),"Animal Weight Mismatch",IF(VLOOKUP($I35,'Consolidated Data - Static'!$I:$AK,29,FALSE)&lt;&gt;VLOOKUP($I35,'Consolidated Data - Dynamic'!$B:$AD,29,FALSE),"Number of Pictures Mismatch", "Record Match"))))))))))))))))))))))))))))</f>
        <v>Record Match</v>
      </c>
      <c r="H35">
        <v>44938825</v>
      </c>
      <c r="I35" t="s">
        <v>159</v>
      </c>
      <c r="J35" t="s">
        <v>160</v>
      </c>
      <c r="K35" t="s">
        <v>160</v>
      </c>
      <c r="L35" t="s">
        <v>160</v>
      </c>
      <c r="M35" t="s">
        <v>46</v>
      </c>
      <c r="N35">
        <v>0</v>
      </c>
      <c r="O35" t="s">
        <v>96</v>
      </c>
      <c r="P35" t="s">
        <v>36</v>
      </c>
      <c r="Q35" t="s">
        <v>49</v>
      </c>
      <c r="R35" t="s">
        <v>50</v>
      </c>
      <c r="S35" t="s">
        <v>39</v>
      </c>
      <c r="T35" t="s">
        <v>39</v>
      </c>
      <c r="U35" t="s">
        <v>39</v>
      </c>
      <c r="V35" t="s">
        <v>41</v>
      </c>
      <c r="W35" t="s">
        <v>41</v>
      </c>
      <c r="X35" t="s">
        <v>39</v>
      </c>
      <c r="Y35" t="s">
        <v>39</v>
      </c>
      <c r="Z35" t="s">
        <v>40</v>
      </c>
      <c r="AA35" t="s">
        <v>41</v>
      </c>
      <c r="AB35" t="s">
        <v>711</v>
      </c>
      <c r="AC35" t="s">
        <v>728</v>
      </c>
      <c r="AD35" t="s">
        <v>750</v>
      </c>
      <c r="AE35" t="s">
        <v>1485</v>
      </c>
      <c r="AF35" s="18">
        <v>45761.606249999997</v>
      </c>
      <c r="AG35" s="18">
        <v>45756.606249999997</v>
      </c>
      <c r="AH35">
        <v>181.1</v>
      </c>
      <c r="AI35">
        <v>0</v>
      </c>
      <c r="AJ35" t="s">
        <v>1517</v>
      </c>
      <c r="AK35">
        <v>3</v>
      </c>
    </row>
    <row r="36" spans="6:37" x14ac:dyDescent="0.2">
      <c r="F36" t="str">
        <f>VLOOKUP(Table4[[#This Row],[Primary_Breed]],'Breed Group'!$A:$B,2,FALSE)</f>
        <v>Stigma</v>
      </c>
      <c r="G36" t="str">
        <f>IF(VLOOKUP($I36,'Consolidated Data - Static'!$I:$AK,2,FALSE)&lt;&gt;VLOOKUP($I36,'Consolidated Data - Dynamic'!$B:$AD,2,FALSE),"Name-AdoptAPet Mismatch",IF(VLOOKUP($I36,'Consolidated Data - Static'!$I:$AK,3,FALSE)&lt;&gt;VLOOKUP($I36,'Consolidated Data - Dynamic'!$B:$AD,3,FALSE),"Name-PetPoint Mismatch",IF(VLOOKUP($I36,'Consolidated Data - Static'!$I:$AK,4,FALSE)&lt;&gt;VLOOKUP($I36,'Consolidated Data - Dynamic'!$B:$AD,4,FALSE),"Name-Inventory Mismatch", IF(VLOOKUP($I36,'Consolidated Data - Static'!$I:$AK,5,FALSE)&lt;&gt;VLOOKUP($I36,'Consolidated Data - Dynamic'!$B:$AD,5,FALSE),"Primary Breed Mismatch",IF(VLOOKUP($I36,'Consolidated Data - Static'!$I:$AK,6,FALSE)&lt;&gt;VLOOKUP($I36,'Consolidated Data - Dynamic'!$B:$AD,6,FALSE),"Secondary Breed Mismatch", IF(VLOOKUP($I36,'Consolidated Data - Static'!$I:$AK,7,FALSE)&lt;&gt;VLOOKUP($I36,'Consolidated Data - Dynamic'!$B:$AD,7,FALSE),"Color Mismatch",IF(VLOOKUP($I36,'Consolidated Data - Static'!$I:$AK,8,FALSE)&lt;&gt;VLOOKUP($I36,'Consolidated Data - Dynamic'!$B:$AD,8,FALSE),"Sex Mismatch",IF(VLOOKUP($I36,'Consolidated Data - Static'!$I:$AK,9,FALSE)&lt;&gt;VLOOKUP($I36,'Consolidated Data - Dynamic'!$B:$AD,9,FALSE),"Age Mismatch",IF(VLOOKUP($I36,'Consolidated Data - Static'!$I:$AK,10,FALSE)&lt;&gt;VLOOKUP($I36,'Consolidated Data - Dynamic'!$B:$AD,10,FALSE),"Size Mismatch",IF(VLOOKUP($I36,'Consolidated Data - Static'!$I:$AK,11,FALSE)&lt;&gt;VLOOKUP($I36,'Consolidated Data - Dynamic'!$B:$AD,11,FALSE),"Mixed Mismatch",IF(VLOOKUP($I36,'Consolidated Data - Static'!$I:$AK,12,FALSE)&lt;&gt;VLOOKUP($I36,'Consolidated Data - Dynamic'!$B:$AD,12,FALSE),"Altered Mismatch",IF(VLOOKUP($I36,'Consolidated Data - Static'!$I:$AK,13,FALSE)&lt;&gt;VLOOKUP($I36,'Consolidated Data - Dynamic'!$B:$AD,13,FALSE),"Shots Current Mismatch",IF(VLOOKUP($I36,'Consolidated Data - Static'!$I:$AK,14,FALSE)&lt;&gt;VLOOKUP($I36,'Consolidated Data - Dynamic'!$B:$AD,14,FALSE),"Housebroken Mismatch",IF(VLOOKUP($I36,'Consolidated Data - Static'!$I:$AK,15,FALSE)&lt;&gt;VLOOKUP($I36,'Consolidated Data - Dynamic'!$B:$AD,15,FALSE),"Special Needs Mismatch",IF(VLOOKUP($I36,'Consolidated Data - Static'!$I:$AK,16,FALSE)&lt;&gt;VLOOKUP($I36,'Consolidated Data - Dynamic'!$B:$AD,16,FALSE),"OK w/kids Mismatch",IF(VLOOKUP($I36,'Consolidated Data - Static'!$I:$AK,17,FALSE)&lt;&gt;VLOOKUP($I36,'Consolidated Data - Dynamic'!$B:$AD,17,FALSE),"OK w/dogs Mismatch",IF(VLOOKUP($I36,'Consolidated Data - Static'!$I:$AK,18,FALSE)&lt;&gt;VLOOKUP($I36,'Consolidated Data - Dynamic'!$B:$AD,18,FALSE),"OK w/cats Mismatch",IF(VLOOKUP($I36,'Consolidated Data - Static'!$I:$AK,19,FALSE)&lt;&gt;VLOOKUP($I36,'Consolidated Data - Dynamic'!$B:$AD,19,FALSE),"Pre Treatment Description Mismatch",IF(VLOOKUP($I36,'Consolidated Data - Static'!$I:$AK,20,FALSE)&lt;&gt;VLOOKUP($I36,'Consolidated Data - Dynamic'!$B:$AD,20,FALSE),"Stage Mismatch",IF(VLOOKUP($I36,'Consolidated Data - Static'!$I:$AK,21,FALSE)&lt;&gt;VLOOKUP($I36,'Consolidated Data - Dynamic'!$B:$AD,21,FALSE),"Primary Color Mismatch",IF(VLOOKUP($I36,'Consolidated Data - Static'!$I:$AK,22,FALSE)&lt;&gt;VLOOKUP($I36,'Consolidated Data - Dynamic'!$B:$AD,22,FALSE),"Location Mismatch",IF(VLOOKUP($I36,'Consolidated Data - Static'!$I:$AK,23,FALSE)&lt;&gt;VLOOKUP($I36,'Consolidated Data - Dynamic'!$B:$AD,23,FALSE),"Intake Type Mismatch",IF(VLOOKUP($I36,'Consolidated Data - Static'!$I:$AK,24,FALSE)&lt;&gt;VLOOKUP($I36,'Consolidated Data - Dynamic'!$B:$AD,24,FALSE),"Emancipation Date Mismatch",IF(VLOOKUP($I36,'Consolidated Data - Static'!$I:$AK,25,FALSE)&lt;&gt;VLOOKUP($I36,'Consolidated Data - Dynamic'!$B:$AD,25,FALSE),"Intake Date Mismatch",IF(VLOOKUP($I36,'Consolidated Data - Static'!$I:$AK,26,FALSE)&lt;&gt;VLOOKUP($I36,'Consolidated Data - Dynamic'!$B:$AD,26,FALSE),"LOS Days Mismatch",IF(VLOOKUP($I36,'Consolidated Data - Static'!$I:$AK,27,FALSE)&lt;&gt;VLOOKUP($I36,'Consolidated Data - Dynamic'!$B:$AD,27,FALSE),"Stage Change Mismatch",IF(VLOOKUP($I36,'Consolidated Data - Static'!$I:$AK,28,FALSE)&lt;&gt;VLOOKUP($I36,'Consolidated Data - Dynamic'!$B:$AD,28,FALSE),"Animal Weight Mismatch",IF(VLOOKUP($I36,'Consolidated Data - Static'!$I:$AK,29,FALSE)&lt;&gt;VLOOKUP($I36,'Consolidated Data - Dynamic'!$B:$AD,29,FALSE),"Number of Pictures Mismatch", "Record Match"))))))))))))))))))))))))))))</f>
        <v>Record Match</v>
      </c>
      <c r="H36">
        <v>45969544</v>
      </c>
      <c r="I36" t="s">
        <v>544</v>
      </c>
      <c r="J36" t="s">
        <v>545</v>
      </c>
      <c r="K36" t="s">
        <v>545</v>
      </c>
      <c r="L36" t="s">
        <v>545</v>
      </c>
      <c r="M36" t="s">
        <v>46</v>
      </c>
      <c r="N36" t="s">
        <v>56</v>
      </c>
      <c r="O36" t="s">
        <v>185</v>
      </c>
      <c r="P36" t="s">
        <v>36</v>
      </c>
      <c r="Q36" t="s">
        <v>37</v>
      </c>
      <c r="R36" t="s">
        <v>380</v>
      </c>
      <c r="S36" t="s">
        <v>39</v>
      </c>
      <c r="T36" t="s">
        <v>41</v>
      </c>
      <c r="U36" t="s">
        <v>39</v>
      </c>
      <c r="V36" t="s">
        <v>41</v>
      </c>
      <c r="W36" t="s">
        <v>41</v>
      </c>
      <c r="X36" t="s">
        <v>39</v>
      </c>
      <c r="Y36" t="s">
        <v>39</v>
      </c>
      <c r="Z36" t="s">
        <v>39</v>
      </c>
      <c r="AA36" t="s">
        <v>41</v>
      </c>
      <c r="AB36" t="s">
        <v>753</v>
      </c>
      <c r="AC36" t="s">
        <v>696</v>
      </c>
      <c r="AD36" t="s">
        <v>799</v>
      </c>
      <c r="AE36" t="s">
        <v>1523</v>
      </c>
      <c r="AF36" s="18">
        <v>45908.617361111108</v>
      </c>
      <c r="AG36" s="18">
        <v>45903.617361111108</v>
      </c>
      <c r="AH36">
        <v>34.1</v>
      </c>
      <c r="AI36">
        <v>0</v>
      </c>
      <c r="AJ36" t="s">
        <v>1548</v>
      </c>
      <c r="AK36">
        <v>3</v>
      </c>
    </row>
    <row r="37" spans="6:37" x14ac:dyDescent="0.2">
      <c r="F37" t="str">
        <f>VLOOKUP(Table4[[#This Row],[Primary_Breed]],'Breed Group'!$A:$B,2,FALSE)</f>
        <v>Non-Stigma</v>
      </c>
      <c r="G37" t="str">
        <f>IF(VLOOKUP($I37,'Consolidated Data - Static'!$I:$AK,2,FALSE)&lt;&gt;VLOOKUP($I37,'Consolidated Data - Dynamic'!$B:$AD,2,FALSE),"Name-AdoptAPet Mismatch",IF(VLOOKUP($I37,'Consolidated Data - Static'!$I:$AK,3,FALSE)&lt;&gt;VLOOKUP($I37,'Consolidated Data - Dynamic'!$B:$AD,3,FALSE),"Name-PetPoint Mismatch",IF(VLOOKUP($I37,'Consolidated Data - Static'!$I:$AK,4,FALSE)&lt;&gt;VLOOKUP($I37,'Consolidated Data - Dynamic'!$B:$AD,4,FALSE),"Name-Inventory Mismatch", IF(VLOOKUP($I37,'Consolidated Data - Static'!$I:$AK,5,FALSE)&lt;&gt;VLOOKUP($I37,'Consolidated Data - Dynamic'!$B:$AD,5,FALSE),"Primary Breed Mismatch",IF(VLOOKUP($I37,'Consolidated Data - Static'!$I:$AK,6,FALSE)&lt;&gt;VLOOKUP($I37,'Consolidated Data - Dynamic'!$B:$AD,6,FALSE),"Secondary Breed Mismatch", IF(VLOOKUP($I37,'Consolidated Data - Static'!$I:$AK,7,FALSE)&lt;&gt;VLOOKUP($I37,'Consolidated Data - Dynamic'!$B:$AD,7,FALSE),"Color Mismatch",IF(VLOOKUP($I37,'Consolidated Data - Static'!$I:$AK,8,FALSE)&lt;&gt;VLOOKUP($I37,'Consolidated Data - Dynamic'!$B:$AD,8,FALSE),"Sex Mismatch",IF(VLOOKUP($I37,'Consolidated Data - Static'!$I:$AK,9,FALSE)&lt;&gt;VLOOKUP($I37,'Consolidated Data - Dynamic'!$B:$AD,9,FALSE),"Age Mismatch",IF(VLOOKUP($I37,'Consolidated Data - Static'!$I:$AK,10,FALSE)&lt;&gt;VLOOKUP($I37,'Consolidated Data - Dynamic'!$B:$AD,10,FALSE),"Size Mismatch",IF(VLOOKUP($I37,'Consolidated Data - Static'!$I:$AK,11,FALSE)&lt;&gt;VLOOKUP($I37,'Consolidated Data - Dynamic'!$B:$AD,11,FALSE),"Mixed Mismatch",IF(VLOOKUP($I37,'Consolidated Data - Static'!$I:$AK,12,FALSE)&lt;&gt;VLOOKUP($I37,'Consolidated Data - Dynamic'!$B:$AD,12,FALSE),"Altered Mismatch",IF(VLOOKUP($I37,'Consolidated Data - Static'!$I:$AK,13,FALSE)&lt;&gt;VLOOKUP($I37,'Consolidated Data - Dynamic'!$B:$AD,13,FALSE),"Shots Current Mismatch",IF(VLOOKUP($I37,'Consolidated Data - Static'!$I:$AK,14,FALSE)&lt;&gt;VLOOKUP($I37,'Consolidated Data - Dynamic'!$B:$AD,14,FALSE),"Housebroken Mismatch",IF(VLOOKUP($I37,'Consolidated Data - Static'!$I:$AK,15,FALSE)&lt;&gt;VLOOKUP($I37,'Consolidated Data - Dynamic'!$B:$AD,15,FALSE),"Special Needs Mismatch",IF(VLOOKUP($I37,'Consolidated Data - Static'!$I:$AK,16,FALSE)&lt;&gt;VLOOKUP($I37,'Consolidated Data - Dynamic'!$B:$AD,16,FALSE),"OK w/kids Mismatch",IF(VLOOKUP($I37,'Consolidated Data - Static'!$I:$AK,17,FALSE)&lt;&gt;VLOOKUP($I37,'Consolidated Data - Dynamic'!$B:$AD,17,FALSE),"OK w/dogs Mismatch",IF(VLOOKUP($I37,'Consolidated Data - Static'!$I:$AK,18,FALSE)&lt;&gt;VLOOKUP($I37,'Consolidated Data - Dynamic'!$B:$AD,18,FALSE),"OK w/cats Mismatch",IF(VLOOKUP($I37,'Consolidated Data - Static'!$I:$AK,19,FALSE)&lt;&gt;VLOOKUP($I37,'Consolidated Data - Dynamic'!$B:$AD,19,FALSE),"Pre Treatment Description Mismatch",IF(VLOOKUP($I37,'Consolidated Data - Static'!$I:$AK,20,FALSE)&lt;&gt;VLOOKUP($I37,'Consolidated Data - Dynamic'!$B:$AD,20,FALSE),"Stage Mismatch",IF(VLOOKUP($I37,'Consolidated Data - Static'!$I:$AK,21,FALSE)&lt;&gt;VLOOKUP($I37,'Consolidated Data - Dynamic'!$B:$AD,21,FALSE),"Primary Color Mismatch",IF(VLOOKUP($I37,'Consolidated Data - Static'!$I:$AK,22,FALSE)&lt;&gt;VLOOKUP($I37,'Consolidated Data - Dynamic'!$B:$AD,22,FALSE),"Location Mismatch",IF(VLOOKUP($I37,'Consolidated Data - Static'!$I:$AK,23,FALSE)&lt;&gt;VLOOKUP($I37,'Consolidated Data - Dynamic'!$B:$AD,23,FALSE),"Intake Type Mismatch",IF(VLOOKUP($I37,'Consolidated Data - Static'!$I:$AK,24,FALSE)&lt;&gt;VLOOKUP($I37,'Consolidated Data - Dynamic'!$B:$AD,24,FALSE),"Emancipation Date Mismatch",IF(VLOOKUP($I37,'Consolidated Data - Static'!$I:$AK,25,FALSE)&lt;&gt;VLOOKUP($I37,'Consolidated Data - Dynamic'!$B:$AD,25,FALSE),"Intake Date Mismatch",IF(VLOOKUP($I37,'Consolidated Data - Static'!$I:$AK,26,FALSE)&lt;&gt;VLOOKUP($I37,'Consolidated Data - Dynamic'!$B:$AD,26,FALSE),"LOS Days Mismatch",IF(VLOOKUP($I37,'Consolidated Data - Static'!$I:$AK,27,FALSE)&lt;&gt;VLOOKUP($I37,'Consolidated Data - Dynamic'!$B:$AD,27,FALSE),"Stage Change Mismatch",IF(VLOOKUP($I37,'Consolidated Data - Static'!$I:$AK,28,FALSE)&lt;&gt;VLOOKUP($I37,'Consolidated Data - Dynamic'!$B:$AD,28,FALSE),"Animal Weight Mismatch",IF(VLOOKUP($I37,'Consolidated Data - Static'!$I:$AK,29,FALSE)&lt;&gt;VLOOKUP($I37,'Consolidated Data - Dynamic'!$B:$AD,29,FALSE),"Number of Pictures Mismatch", "Record Match"))))))))))))))))))))))))))))</f>
        <v>Record Match</v>
      </c>
      <c r="H37">
        <v>45472971</v>
      </c>
      <c r="I37" t="s">
        <v>341</v>
      </c>
      <c r="J37" t="s">
        <v>342</v>
      </c>
      <c r="K37" t="s">
        <v>342</v>
      </c>
      <c r="L37" t="s">
        <v>342</v>
      </c>
      <c r="M37" t="s">
        <v>76</v>
      </c>
      <c r="N37" t="s">
        <v>46</v>
      </c>
      <c r="O37" t="s">
        <v>64</v>
      </c>
      <c r="P37" t="s">
        <v>48</v>
      </c>
      <c r="Q37" t="s">
        <v>49</v>
      </c>
      <c r="R37" t="s">
        <v>50</v>
      </c>
      <c r="S37" t="s">
        <v>39</v>
      </c>
      <c r="T37" t="s">
        <v>39</v>
      </c>
      <c r="U37" t="s">
        <v>39</v>
      </c>
      <c r="V37" t="s">
        <v>41</v>
      </c>
      <c r="W37" t="s">
        <v>41</v>
      </c>
      <c r="X37" t="s">
        <v>39</v>
      </c>
      <c r="Y37" t="s">
        <v>39</v>
      </c>
      <c r="Z37" t="s">
        <v>40</v>
      </c>
      <c r="AA37" t="s">
        <v>41</v>
      </c>
      <c r="AB37" t="s">
        <v>711</v>
      </c>
      <c r="AC37" t="s">
        <v>1050</v>
      </c>
      <c r="AD37" t="s">
        <v>750</v>
      </c>
      <c r="AE37" t="s">
        <v>1485</v>
      </c>
      <c r="AF37" s="18">
        <v>45859.652083333334</v>
      </c>
      <c r="AG37" s="18">
        <v>45854.652083333334</v>
      </c>
      <c r="AH37">
        <v>83.1</v>
      </c>
      <c r="AI37">
        <v>0</v>
      </c>
      <c r="AJ37" t="s">
        <v>1569</v>
      </c>
      <c r="AK37">
        <v>3</v>
      </c>
    </row>
    <row r="38" spans="6:37" x14ac:dyDescent="0.2">
      <c r="F38" t="str">
        <f>VLOOKUP(Table4[[#This Row],[Primary_Breed]],'Breed Group'!$A:$B,2,FALSE)</f>
        <v>Non-Stigma</v>
      </c>
      <c r="G38" t="str">
        <f>IF(VLOOKUP($I38,'Consolidated Data - Static'!$I:$AK,2,FALSE)&lt;&gt;VLOOKUP($I38,'Consolidated Data - Dynamic'!$B:$AD,2,FALSE),"Name-AdoptAPet Mismatch",IF(VLOOKUP($I38,'Consolidated Data - Static'!$I:$AK,3,FALSE)&lt;&gt;VLOOKUP($I38,'Consolidated Data - Dynamic'!$B:$AD,3,FALSE),"Name-PetPoint Mismatch",IF(VLOOKUP($I38,'Consolidated Data - Static'!$I:$AK,4,FALSE)&lt;&gt;VLOOKUP($I38,'Consolidated Data - Dynamic'!$B:$AD,4,FALSE),"Name-Inventory Mismatch", IF(VLOOKUP($I38,'Consolidated Data - Static'!$I:$AK,5,FALSE)&lt;&gt;VLOOKUP($I38,'Consolidated Data - Dynamic'!$B:$AD,5,FALSE),"Primary Breed Mismatch",IF(VLOOKUP($I38,'Consolidated Data - Static'!$I:$AK,6,FALSE)&lt;&gt;VLOOKUP($I38,'Consolidated Data - Dynamic'!$B:$AD,6,FALSE),"Secondary Breed Mismatch", IF(VLOOKUP($I38,'Consolidated Data - Static'!$I:$AK,7,FALSE)&lt;&gt;VLOOKUP($I38,'Consolidated Data - Dynamic'!$B:$AD,7,FALSE),"Color Mismatch",IF(VLOOKUP($I38,'Consolidated Data - Static'!$I:$AK,8,FALSE)&lt;&gt;VLOOKUP($I38,'Consolidated Data - Dynamic'!$B:$AD,8,FALSE),"Sex Mismatch",IF(VLOOKUP($I38,'Consolidated Data - Static'!$I:$AK,9,FALSE)&lt;&gt;VLOOKUP($I38,'Consolidated Data - Dynamic'!$B:$AD,9,FALSE),"Age Mismatch",IF(VLOOKUP($I38,'Consolidated Data - Static'!$I:$AK,10,FALSE)&lt;&gt;VLOOKUP($I38,'Consolidated Data - Dynamic'!$B:$AD,10,FALSE),"Size Mismatch",IF(VLOOKUP($I38,'Consolidated Data - Static'!$I:$AK,11,FALSE)&lt;&gt;VLOOKUP($I38,'Consolidated Data - Dynamic'!$B:$AD,11,FALSE),"Mixed Mismatch",IF(VLOOKUP($I38,'Consolidated Data - Static'!$I:$AK,12,FALSE)&lt;&gt;VLOOKUP($I38,'Consolidated Data - Dynamic'!$B:$AD,12,FALSE),"Altered Mismatch",IF(VLOOKUP($I38,'Consolidated Data - Static'!$I:$AK,13,FALSE)&lt;&gt;VLOOKUP($I38,'Consolidated Data - Dynamic'!$B:$AD,13,FALSE),"Shots Current Mismatch",IF(VLOOKUP($I38,'Consolidated Data - Static'!$I:$AK,14,FALSE)&lt;&gt;VLOOKUP($I38,'Consolidated Data - Dynamic'!$B:$AD,14,FALSE),"Housebroken Mismatch",IF(VLOOKUP($I38,'Consolidated Data - Static'!$I:$AK,15,FALSE)&lt;&gt;VLOOKUP($I38,'Consolidated Data - Dynamic'!$B:$AD,15,FALSE),"Special Needs Mismatch",IF(VLOOKUP($I38,'Consolidated Data - Static'!$I:$AK,16,FALSE)&lt;&gt;VLOOKUP($I38,'Consolidated Data - Dynamic'!$B:$AD,16,FALSE),"OK w/kids Mismatch",IF(VLOOKUP($I38,'Consolidated Data - Static'!$I:$AK,17,FALSE)&lt;&gt;VLOOKUP($I38,'Consolidated Data - Dynamic'!$B:$AD,17,FALSE),"OK w/dogs Mismatch",IF(VLOOKUP($I38,'Consolidated Data - Static'!$I:$AK,18,FALSE)&lt;&gt;VLOOKUP($I38,'Consolidated Data - Dynamic'!$B:$AD,18,FALSE),"OK w/cats Mismatch",IF(VLOOKUP($I38,'Consolidated Data - Static'!$I:$AK,19,FALSE)&lt;&gt;VLOOKUP($I38,'Consolidated Data - Dynamic'!$B:$AD,19,FALSE),"Pre Treatment Description Mismatch",IF(VLOOKUP($I38,'Consolidated Data - Static'!$I:$AK,20,FALSE)&lt;&gt;VLOOKUP($I38,'Consolidated Data - Dynamic'!$B:$AD,20,FALSE),"Stage Mismatch",IF(VLOOKUP($I38,'Consolidated Data - Static'!$I:$AK,21,FALSE)&lt;&gt;VLOOKUP($I38,'Consolidated Data - Dynamic'!$B:$AD,21,FALSE),"Primary Color Mismatch",IF(VLOOKUP($I38,'Consolidated Data - Static'!$I:$AK,22,FALSE)&lt;&gt;VLOOKUP($I38,'Consolidated Data - Dynamic'!$B:$AD,22,FALSE),"Location Mismatch",IF(VLOOKUP($I38,'Consolidated Data - Static'!$I:$AK,23,FALSE)&lt;&gt;VLOOKUP($I38,'Consolidated Data - Dynamic'!$B:$AD,23,FALSE),"Intake Type Mismatch",IF(VLOOKUP($I38,'Consolidated Data - Static'!$I:$AK,24,FALSE)&lt;&gt;VLOOKUP($I38,'Consolidated Data - Dynamic'!$B:$AD,24,FALSE),"Emancipation Date Mismatch",IF(VLOOKUP($I38,'Consolidated Data - Static'!$I:$AK,25,FALSE)&lt;&gt;VLOOKUP($I38,'Consolidated Data - Dynamic'!$B:$AD,25,FALSE),"Intake Date Mismatch",IF(VLOOKUP($I38,'Consolidated Data - Static'!$I:$AK,26,FALSE)&lt;&gt;VLOOKUP($I38,'Consolidated Data - Dynamic'!$B:$AD,26,FALSE),"LOS Days Mismatch",IF(VLOOKUP($I38,'Consolidated Data - Static'!$I:$AK,27,FALSE)&lt;&gt;VLOOKUP($I38,'Consolidated Data - Dynamic'!$B:$AD,27,FALSE),"Stage Change Mismatch",IF(VLOOKUP($I38,'Consolidated Data - Static'!$I:$AK,28,FALSE)&lt;&gt;VLOOKUP($I38,'Consolidated Data - Dynamic'!$B:$AD,28,FALSE),"Animal Weight Mismatch",IF(VLOOKUP($I38,'Consolidated Data - Static'!$I:$AK,29,FALSE)&lt;&gt;VLOOKUP($I38,'Consolidated Data - Dynamic'!$B:$AD,29,FALSE),"Number of Pictures Mismatch", "Record Match"))))))))))))))))))))))))))))</f>
        <v>Record Match</v>
      </c>
      <c r="H38">
        <v>43830374</v>
      </c>
      <c r="I38" t="s">
        <v>92</v>
      </c>
      <c r="J38" t="s">
        <v>93</v>
      </c>
      <c r="K38" t="s">
        <v>781</v>
      </c>
      <c r="L38" t="s">
        <v>781</v>
      </c>
      <c r="M38" t="s">
        <v>94</v>
      </c>
      <c r="N38" t="s">
        <v>95</v>
      </c>
      <c r="O38" t="s">
        <v>96</v>
      </c>
      <c r="P38" t="s">
        <v>48</v>
      </c>
      <c r="Q38" t="s">
        <v>49</v>
      </c>
      <c r="R38" t="s">
        <v>50</v>
      </c>
      <c r="S38" t="s">
        <v>39</v>
      </c>
      <c r="T38" t="s">
        <v>39</v>
      </c>
      <c r="U38" t="s">
        <v>39</v>
      </c>
      <c r="V38" t="s">
        <v>41</v>
      </c>
      <c r="W38" t="s">
        <v>41</v>
      </c>
      <c r="X38" t="s">
        <v>39</v>
      </c>
      <c r="Y38" t="s">
        <v>39</v>
      </c>
      <c r="Z38" t="s">
        <v>40</v>
      </c>
      <c r="AA38" t="s">
        <v>39</v>
      </c>
      <c r="AB38" t="s">
        <v>711</v>
      </c>
      <c r="AC38" t="s">
        <v>174</v>
      </c>
      <c r="AD38" t="s">
        <v>694</v>
      </c>
      <c r="AE38" t="s">
        <v>1485</v>
      </c>
      <c r="AF38" s="18">
        <v>45623.710416666669</v>
      </c>
      <c r="AG38" s="18">
        <v>45618.710416666669</v>
      </c>
      <c r="AH38">
        <v>319</v>
      </c>
      <c r="AI38">
        <v>0</v>
      </c>
      <c r="AJ38" t="s">
        <v>1613</v>
      </c>
      <c r="AK38">
        <v>3</v>
      </c>
    </row>
    <row r="39" spans="6:37" x14ac:dyDescent="0.2">
      <c r="F39" t="str">
        <f>VLOOKUP(Table4[[#This Row],[Primary_Breed]],'Breed Group'!$A:$B,2,FALSE)</f>
        <v>Stigma</v>
      </c>
      <c r="G39" t="str">
        <f>IF(VLOOKUP($I39,'Consolidated Data - Static'!$I:$AK,2,FALSE)&lt;&gt;VLOOKUP($I39,'Consolidated Data - Dynamic'!$B:$AD,2,FALSE),"Name-AdoptAPet Mismatch",IF(VLOOKUP($I39,'Consolidated Data - Static'!$I:$AK,3,FALSE)&lt;&gt;VLOOKUP($I39,'Consolidated Data - Dynamic'!$B:$AD,3,FALSE),"Name-PetPoint Mismatch",IF(VLOOKUP($I39,'Consolidated Data - Static'!$I:$AK,4,FALSE)&lt;&gt;VLOOKUP($I39,'Consolidated Data - Dynamic'!$B:$AD,4,FALSE),"Name-Inventory Mismatch", IF(VLOOKUP($I39,'Consolidated Data - Static'!$I:$AK,5,FALSE)&lt;&gt;VLOOKUP($I39,'Consolidated Data - Dynamic'!$B:$AD,5,FALSE),"Primary Breed Mismatch",IF(VLOOKUP($I39,'Consolidated Data - Static'!$I:$AK,6,FALSE)&lt;&gt;VLOOKUP($I39,'Consolidated Data - Dynamic'!$B:$AD,6,FALSE),"Secondary Breed Mismatch", IF(VLOOKUP($I39,'Consolidated Data - Static'!$I:$AK,7,FALSE)&lt;&gt;VLOOKUP($I39,'Consolidated Data - Dynamic'!$B:$AD,7,FALSE),"Color Mismatch",IF(VLOOKUP($I39,'Consolidated Data - Static'!$I:$AK,8,FALSE)&lt;&gt;VLOOKUP($I39,'Consolidated Data - Dynamic'!$B:$AD,8,FALSE),"Sex Mismatch",IF(VLOOKUP($I39,'Consolidated Data - Static'!$I:$AK,9,FALSE)&lt;&gt;VLOOKUP($I39,'Consolidated Data - Dynamic'!$B:$AD,9,FALSE),"Age Mismatch",IF(VLOOKUP($I39,'Consolidated Data - Static'!$I:$AK,10,FALSE)&lt;&gt;VLOOKUP($I39,'Consolidated Data - Dynamic'!$B:$AD,10,FALSE),"Size Mismatch",IF(VLOOKUP($I39,'Consolidated Data - Static'!$I:$AK,11,FALSE)&lt;&gt;VLOOKUP($I39,'Consolidated Data - Dynamic'!$B:$AD,11,FALSE),"Mixed Mismatch",IF(VLOOKUP($I39,'Consolidated Data - Static'!$I:$AK,12,FALSE)&lt;&gt;VLOOKUP($I39,'Consolidated Data - Dynamic'!$B:$AD,12,FALSE),"Altered Mismatch",IF(VLOOKUP($I39,'Consolidated Data - Static'!$I:$AK,13,FALSE)&lt;&gt;VLOOKUP($I39,'Consolidated Data - Dynamic'!$B:$AD,13,FALSE),"Shots Current Mismatch",IF(VLOOKUP($I39,'Consolidated Data - Static'!$I:$AK,14,FALSE)&lt;&gt;VLOOKUP($I39,'Consolidated Data - Dynamic'!$B:$AD,14,FALSE),"Housebroken Mismatch",IF(VLOOKUP($I39,'Consolidated Data - Static'!$I:$AK,15,FALSE)&lt;&gt;VLOOKUP($I39,'Consolidated Data - Dynamic'!$B:$AD,15,FALSE),"Special Needs Mismatch",IF(VLOOKUP($I39,'Consolidated Data - Static'!$I:$AK,16,FALSE)&lt;&gt;VLOOKUP($I39,'Consolidated Data - Dynamic'!$B:$AD,16,FALSE),"OK w/kids Mismatch",IF(VLOOKUP($I39,'Consolidated Data - Static'!$I:$AK,17,FALSE)&lt;&gt;VLOOKUP($I39,'Consolidated Data - Dynamic'!$B:$AD,17,FALSE),"OK w/dogs Mismatch",IF(VLOOKUP($I39,'Consolidated Data - Static'!$I:$AK,18,FALSE)&lt;&gt;VLOOKUP($I39,'Consolidated Data - Dynamic'!$B:$AD,18,FALSE),"OK w/cats Mismatch",IF(VLOOKUP($I39,'Consolidated Data - Static'!$I:$AK,19,FALSE)&lt;&gt;VLOOKUP($I39,'Consolidated Data - Dynamic'!$B:$AD,19,FALSE),"Pre Treatment Description Mismatch",IF(VLOOKUP($I39,'Consolidated Data - Static'!$I:$AK,20,FALSE)&lt;&gt;VLOOKUP($I39,'Consolidated Data - Dynamic'!$B:$AD,20,FALSE),"Stage Mismatch",IF(VLOOKUP($I39,'Consolidated Data - Static'!$I:$AK,21,FALSE)&lt;&gt;VLOOKUP($I39,'Consolidated Data - Dynamic'!$B:$AD,21,FALSE),"Primary Color Mismatch",IF(VLOOKUP($I39,'Consolidated Data - Static'!$I:$AK,22,FALSE)&lt;&gt;VLOOKUP($I39,'Consolidated Data - Dynamic'!$B:$AD,22,FALSE),"Location Mismatch",IF(VLOOKUP($I39,'Consolidated Data - Static'!$I:$AK,23,FALSE)&lt;&gt;VLOOKUP($I39,'Consolidated Data - Dynamic'!$B:$AD,23,FALSE),"Intake Type Mismatch",IF(VLOOKUP($I39,'Consolidated Data - Static'!$I:$AK,24,FALSE)&lt;&gt;VLOOKUP($I39,'Consolidated Data - Dynamic'!$B:$AD,24,FALSE),"Emancipation Date Mismatch",IF(VLOOKUP($I39,'Consolidated Data - Static'!$I:$AK,25,FALSE)&lt;&gt;VLOOKUP($I39,'Consolidated Data - Dynamic'!$B:$AD,25,FALSE),"Intake Date Mismatch",IF(VLOOKUP($I39,'Consolidated Data - Static'!$I:$AK,26,FALSE)&lt;&gt;VLOOKUP($I39,'Consolidated Data - Dynamic'!$B:$AD,26,FALSE),"LOS Days Mismatch",IF(VLOOKUP($I39,'Consolidated Data - Static'!$I:$AK,27,FALSE)&lt;&gt;VLOOKUP($I39,'Consolidated Data - Dynamic'!$B:$AD,27,FALSE),"Stage Change Mismatch",IF(VLOOKUP($I39,'Consolidated Data - Static'!$I:$AK,28,FALSE)&lt;&gt;VLOOKUP($I39,'Consolidated Data - Dynamic'!$B:$AD,28,FALSE),"Animal Weight Mismatch",IF(VLOOKUP($I39,'Consolidated Data - Static'!$I:$AK,29,FALSE)&lt;&gt;VLOOKUP($I39,'Consolidated Data - Dynamic'!$B:$AD,29,FALSE),"Number of Pictures Mismatch", "Record Match"))))))))))))))))))))))))))))</f>
        <v>Record Match</v>
      </c>
      <c r="H39">
        <v>45606729</v>
      </c>
      <c r="I39" t="s">
        <v>391</v>
      </c>
      <c r="J39" t="s">
        <v>392</v>
      </c>
      <c r="K39" t="s">
        <v>1092</v>
      </c>
      <c r="L39" t="s">
        <v>1092</v>
      </c>
      <c r="M39" t="s">
        <v>56</v>
      </c>
      <c r="N39">
        <v>0</v>
      </c>
      <c r="O39" t="s">
        <v>185</v>
      </c>
      <c r="P39" t="s">
        <v>48</v>
      </c>
      <c r="Q39" t="s">
        <v>37</v>
      </c>
      <c r="R39" t="s">
        <v>50</v>
      </c>
      <c r="S39" t="s">
        <v>39</v>
      </c>
      <c r="T39" t="s">
        <v>39</v>
      </c>
      <c r="U39" t="s">
        <v>39</v>
      </c>
      <c r="V39" t="s">
        <v>41</v>
      </c>
      <c r="W39" t="s">
        <v>41</v>
      </c>
      <c r="X39" t="s">
        <v>39</v>
      </c>
      <c r="Y39" t="s">
        <v>39</v>
      </c>
      <c r="Z39" t="s">
        <v>40</v>
      </c>
      <c r="AA39" t="s">
        <v>41</v>
      </c>
      <c r="AB39" t="s">
        <v>711</v>
      </c>
      <c r="AC39" t="s">
        <v>696</v>
      </c>
      <c r="AD39" t="s">
        <v>694</v>
      </c>
      <c r="AE39" t="s">
        <v>1523</v>
      </c>
      <c r="AF39" s="18">
        <v>45875.531944444447</v>
      </c>
      <c r="AG39" s="18">
        <v>45870.531944444447</v>
      </c>
      <c r="AH39">
        <v>67.2</v>
      </c>
      <c r="AI39">
        <v>0</v>
      </c>
      <c r="AJ39" t="s">
        <v>1603</v>
      </c>
      <c r="AK39">
        <v>3</v>
      </c>
    </row>
    <row r="40" spans="6:37" x14ac:dyDescent="0.2">
      <c r="F40" t="str">
        <f>VLOOKUP(Table4[[#This Row],[Primary_Breed]],'Breed Group'!$A:$B,2,FALSE)</f>
        <v>Non-Stigma</v>
      </c>
      <c r="G40" t="str">
        <f>IF(VLOOKUP($I40,'Consolidated Data - Static'!$I:$AK,2,FALSE)&lt;&gt;VLOOKUP($I40,'Consolidated Data - Dynamic'!$B:$AD,2,FALSE),"Name-AdoptAPet Mismatch",IF(VLOOKUP($I40,'Consolidated Data - Static'!$I:$AK,3,FALSE)&lt;&gt;VLOOKUP($I40,'Consolidated Data - Dynamic'!$B:$AD,3,FALSE),"Name-PetPoint Mismatch",IF(VLOOKUP($I40,'Consolidated Data - Static'!$I:$AK,4,FALSE)&lt;&gt;VLOOKUP($I40,'Consolidated Data - Dynamic'!$B:$AD,4,FALSE),"Name-Inventory Mismatch", IF(VLOOKUP($I40,'Consolidated Data - Static'!$I:$AK,5,FALSE)&lt;&gt;VLOOKUP($I40,'Consolidated Data - Dynamic'!$B:$AD,5,FALSE),"Primary Breed Mismatch",IF(VLOOKUP($I40,'Consolidated Data - Static'!$I:$AK,6,FALSE)&lt;&gt;VLOOKUP($I40,'Consolidated Data - Dynamic'!$B:$AD,6,FALSE),"Secondary Breed Mismatch", IF(VLOOKUP($I40,'Consolidated Data - Static'!$I:$AK,7,FALSE)&lt;&gt;VLOOKUP($I40,'Consolidated Data - Dynamic'!$B:$AD,7,FALSE),"Color Mismatch",IF(VLOOKUP($I40,'Consolidated Data - Static'!$I:$AK,8,FALSE)&lt;&gt;VLOOKUP($I40,'Consolidated Data - Dynamic'!$B:$AD,8,FALSE),"Sex Mismatch",IF(VLOOKUP($I40,'Consolidated Data - Static'!$I:$AK,9,FALSE)&lt;&gt;VLOOKUP($I40,'Consolidated Data - Dynamic'!$B:$AD,9,FALSE),"Age Mismatch",IF(VLOOKUP($I40,'Consolidated Data - Static'!$I:$AK,10,FALSE)&lt;&gt;VLOOKUP($I40,'Consolidated Data - Dynamic'!$B:$AD,10,FALSE),"Size Mismatch",IF(VLOOKUP($I40,'Consolidated Data - Static'!$I:$AK,11,FALSE)&lt;&gt;VLOOKUP($I40,'Consolidated Data - Dynamic'!$B:$AD,11,FALSE),"Mixed Mismatch",IF(VLOOKUP($I40,'Consolidated Data - Static'!$I:$AK,12,FALSE)&lt;&gt;VLOOKUP($I40,'Consolidated Data - Dynamic'!$B:$AD,12,FALSE),"Altered Mismatch",IF(VLOOKUP($I40,'Consolidated Data - Static'!$I:$AK,13,FALSE)&lt;&gt;VLOOKUP($I40,'Consolidated Data - Dynamic'!$B:$AD,13,FALSE),"Shots Current Mismatch",IF(VLOOKUP($I40,'Consolidated Data - Static'!$I:$AK,14,FALSE)&lt;&gt;VLOOKUP($I40,'Consolidated Data - Dynamic'!$B:$AD,14,FALSE),"Housebroken Mismatch",IF(VLOOKUP($I40,'Consolidated Data - Static'!$I:$AK,15,FALSE)&lt;&gt;VLOOKUP($I40,'Consolidated Data - Dynamic'!$B:$AD,15,FALSE),"Special Needs Mismatch",IF(VLOOKUP($I40,'Consolidated Data - Static'!$I:$AK,16,FALSE)&lt;&gt;VLOOKUP($I40,'Consolidated Data - Dynamic'!$B:$AD,16,FALSE),"OK w/kids Mismatch",IF(VLOOKUP($I40,'Consolidated Data - Static'!$I:$AK,17,FALSE)&lt;&gt;VLOOKUP($I40,'Consolidated Data - Dynamic'!$B:$AD,17,FALSE),"OK w/dogs Mismatch",IF(VLOOKUP($I40,'Consolidated Data - Static'!$I:$AK,18,FALSE)&lt;&gt;VLOOKUP($I40,'Consolidated Data - Dynamic'!$B:$AD,18,FALSE),"OK w/cats Mismatch",IF(VLOOKUP($I40,'Consolidated Data - Static'!$I:$AK,19,FALSE)&lt;&gt;VLOOKUP($I40,'Consolidated Data - Dynamic'!$B:$AD,19,FALSE),"Pre Treatment Description Mismatch",IF(VLOOKUP($I40,'Consolidated Data - Static'!$I:$AK,20,FALSE)&lt;&gt;VLOOKUP($I40,'Consolidated Data - Dynamic'!$B:$AD,20,FALSE),"Stage Mismatch",IF(VLOOKUP($I40,'Consolidated Data - Static'!$I:$AK,21,FALSE)&lt;&gt;VLOOKUP($I40,'Consolidated Data - Dynamic'!$B:$AD,21,FALSE),"Primary Color Mismatch",IF(VLOOKUP($I40,'Consolidated Data - Static'!$I:$AK,22,FALSE)&lt;&gt;VLOOKUP($I40,'Consolidated Data - Dynamic'!$B:$AD,22,FALSE),"Location Mismatch",IF(VLOOKUP($I40,'Consolidated Data - Static'!$I:$AK,23,FALSE)&lt;&gt;VLOOKUP($I40,'Consolidated Data - Dynamic'!$B:$AD,23,FALSE),"Intake Type Mismatch",IF(VLOOKUP($I40,'Consolidated Data - Static'!$I:$AK,24,FALSE)&lt;&gt;VLOOKUP($I40,'Consolidated Data - Dynamic'!$B:$AD,24,FALSE),"Emancipation Date Mismatch",IF(VLOOKUP($I40,'Consolidated Data - Static'!$I:$AK,25,FALSE)&lt;&gt;VLOOKUP($I40,'Consolidated Data - Dynamic'!$B:$AD,25,FALSE),"Intake Date Mismatch",IF(VLOOKUP($I40,'Consolidated Data - Static'!$I:$AK,26,FALSE)&lt;&gt;VLOOKUP($I40,'Consolidated Data - Dynamic'!$B:$AD,26,FALSE),"LOS Days Mismatch",IF(VLOOKUP($I40,'Consolidated Data - Static'!$I:$AK,27,FALSE)&lt;&gt;VLOOKUP($I40,'Consolidated Data - Dynamic'!$B:$AD,27,FALSE),"Stage Change Mismatch",IF(VLOOKUP($I40,'Consolidated Data - Static'!$I:$AK,28,FALSE)&lt;&gt;VLOOKUP($I40,'Consolidated Data - Dynamic'!$B:$AD,28,FALSE),"Animal Weight Mismatch",IF(VLOOKUP($I40,'Consolidated Data - Static'!$I:$AK,29,FALSE)&lt;&gt;VLOOKUP($I40,'Consolidated Data - Dynamic'!$B:$AD,29,FALSE),"Number of Pictures Mismatch", "Record Match"))))))))))))))))))))))))))))</f>
        <v>Record Match</v>
      </c>
      <c r="H40">
        <v>45969286</v>
      </c>
      <c r="I40" t="s">
        <v>550</v>
      </c>
      <c r="J40" t="s">
        <v>551</v>
      </c>
      <c r="K40" t="s">
        <v>1029</v>
      </c>
      <c r="L40" t="s">
        <v>1029</v>
      </c>
      <c r="M40" t="s">
        <v>552</v>
      </c>
      <c r="N40" t="s">
        <v>553</v>
      </c>
      <c r="O40" t="s">
        <v>168</v>
      </c>
      <c r="P40" t="s">
        <v>48</v>
      </c>
      <c r="Q40" t="s">
        <v>49</v>
      </c>
      <c r="R40" t="s">
        <v>50</v>
      </c>
      <c r="S40" t="s">
        <v>39</v>
      </c>
      <c r="T40" t="s">
        <v>39</v>
      </c>
      <c r="U40" t="s">
        <v>39</v>
      </c>
      <c r="V40" t="s">
        <v>41</v>
      </c>
      <c r="W40" t="s">
        <v>41</v>
      </c>
      <c r="X40" t="s">
        <v>39</v>
      </c>
      <c r="Y40" t="s">
        <v>39</v>
      </c>
      <c r="Z40" t="s">
        <v>40</v>
      </c>
      <c r="AA40" t="s">
        <v>41</v>
      </c>
      <c r="AB40" t="s">
        <v>711</v>
      </c>
      <c r="AC40" t="s">
        <v>1028</v>
      </c>
      <c r="AD40" t="s">
        <v>694</v>
      </c>
      <c r="AE40" t="s">
        <v>1502</v>
      </c>
      <c r="AF40" s="18">
        <v>0</v>
      </c>
      <c r="AG40" s="18">
        <v>45923.441666666666</v>
      </c>
      <c r="AH40">
        <v>14.3</v>
      </c>
      <c r="AI40">
        <v>0</v>
      </c>
      <c r="AJ40" t="s">
        <v>1536</v>
      </c>
      <c r="AK40">
        <v>2</v>
      </c>
    </row>
    <row r="41" spans="6:37" x14ac:dyDescent="0.2">
      <c r="F41" t="str">
        <f>VLOOKUP(Table4[[#This Row],[Primary_Breed]],'Breed Group'!$A:$B,2,FALSE)</f>
        <v>Non-Stigma</v>
      </c>
      <c r="G41" t="str">
        <f>IF(VLOOKUP($I41,'Consolidated Data - Static'!$I:$AK,2,FALSE)&lt;&gt;VLOOKUP($I41,'Consolidated Data - Dynamic'!$B:$AD,2,FALSE),"Name-AdoptAPet Mismatch",IF(VLOOKUP($I41,'Consolidated Data - Static'!$I:$AK,3,FALSE)&lt;&gt;VLOOKUP($I41,'Consolidated Data - Dynamic'!$B:$AD,3,FALSE),"Name-PetPoint Mismatch",IF(VLOOKUP($I41,'Consolidated Data - Static'!$I:$AK,4,FALSE)&lt;&gt;VLOOKUP($I41,'Consolidated Data - Dynamic'!$B:$AD,4,FALSE),"Name-Inventory Mismatch", IF(VLOOKUP($I41,'Consolidated Data - Static'!$I:$AK,5,FALSE)&lt;&gt;VLOOKUP($I41,'Consolidated Data - Dynamic'!$B:$AD,5,FALSE),"Primary Breed Mismatch",IF(VLOOKUP($I41,'Consolidated Data - Static'!$I:$AK,6,FALSE)&lt;&gt;VLOOKUP($I41,'Consolidated Data - Dynamic'!$B:$AD,6,FALSE),"Secondary Breed Mismatch", IF(VLOOKUP($I41,'Consolidated Data - Static'!$I:$AK,7,FALSE)&lt;&gt;VLOOKUP($I41,'Consolidated Data - Dynamic'!$B:$AD,7,FALSE),"Color Mismatch",IF(VLOOKUP($I41,'Consolidated Data - Static'!$I:$AK,8,FALSE)&lt;&gt;VLOOKUP($I41,'Consolidated Data - Dynamic'!$B:$AD,8,FALSE),"Sex Mismatch",IF(VLOOKUP($I41,'Consolidated Data - Static'!$I:$AK,9,FALSE)&lt;&gt;VLOOKUP($I41,'Consolidated Data - Dynamic'!$B:$AD,9,FALSE),"Age Mismatch",IF(VLOOKUP($I41,'Consolidated Data - Static'!$I:$AK,10,FALSE)&lt;&gt;VLOOKUP($I41,'Consolidated Data - Dynamic'!$B:$AD,10,FALSE),"Size Mismatch",IF(VLOOKUP($I41,'Consolidated Data - Static'!$I:$AK,11,FALSE)&lt;&gt;VLOOKUP($I41,'Consolidated Data - Dynamic'!$B:$AD,11,FALSE),"Mixed Mismatch",IF(VLOOKUP($I41,'Consolidated Data - Static'!$I:$AK,12,FALSE)&lt;&gt;VLOOKUP($I41,'Consolidated Data - Dynamic'!$B:$AD,12,FALSE),"Altered Mismatch",IF(VLOOKUP($I41,'Consolidated Data - Static'!$I:$AK,13,FALSE)&lt;&gt;VLOOKUP($I41,'Consolidated Data - Dynamic'!$B:$AD,13,FALSE),"Shots Current Mismatch",IF(VLOOKUP($I41,'Consolidated Data - Static'!$I:$AK,14,FALSE)&lt;&gt;VLOOKUP($I41,'Consolidated Data - Dynamic'!$B:$AD,14,FALSE),"Housebroken Mismatch",IF(VLOOKUP($I41,'Consolidated Data - Static'!$I:$AK,15,FALSE)&lt;&gt;VLOOKUP($I41,'Consolidated Data - Dynamic'!$B:$AD,15,FALSE),"Special Needs Mismatch",IF(VLOOKUP($I41,'Consolidated Data - Static'!$I:$AK,16,FALSE)&lt;&gt;VLOOKUP($I41,'Consolidated Data - Dynamic'!$B:$AD,16,FALSE),"OK w/kids Mismatch",IF(VLOOKUP($I41,'Consolidated Data - Static'!$I:$AK,17,FALSE)&lt;&gt;VLOOKUP($I41,'Consolidated Data - Dynamic'!$B:$AD,17,FALSE),"OK w/dogs Mismatch",IF(VLOOKUP($I41,'Consolidated Data - Static'!$I:$AK,18,FALSE)&lt;&gt;VLOOKUP($I41,'Consolidated Data - Dynamic'!$B:$AD,18,FALSE),"OK w/cats Mismatch",IF(VLOOKUP($I41,'Consolidated Data - Static'!$I:$AK,19,FALSE)&lt;&gt;VLOOKUP($I41,'Consolidated Data - Dynamic'!$B:$AD,19,FALSE),"Pre Treatment Description Mismatch",IF(VLOOKUP($I41,'Consolidated Data - Static'!$I:$AK,20,FALSE)&lt;&gt;VLOOKUP($I41,'Consolidated Data - Dynamic'!$B:$AD,20,FALSE),"Stage Mismatch",IF(VLOOKUP($I41,'Consolidated Data - Static'!$I:$AK,21,FALSE)&lt;&gt;VLOOKUP($I41,'Consolidated Data - Dynamic'!$B:$AD,21,FALSE),"Primary Color Mismatch",IF(VLOOKUP($I41,'Consolidated Data - Static'!$I:$AK,22,FALSE)&lt;&gt;VLOOKUP($I41,'Consolidated Data - Dynamic'!$B:$AD,22,FALSE),"Location Mismatch",IF(VLOOKUP($I41,'Consolidated Data - Static'!$I:$AK,23,FALSE)&lt;&gt;VLOOKUP($I41,'Consolidated Data - Dynamic'!$B:$AD,23,FALSE),"Intake Type Mismatch",IF(VLOOKUP($I41,'Consolidated Data - Static'!$I:$AK,24,FALSE)&lt;&gt;VLOOKUP($I41,'Consolidated Data - Dynamic'!$B:$AD,24,FALSE),"Emancipation Date Mismatch",IF(VLOOKUP($I41,'Consolidated Data - Static'!$I:$AK,25,FALSE)&lt;&gt;VLOOKUP($I41,'Consolidated Data - Dynamic'!$B:$AD,25,FALSE),"Intake Date Mismatch",IF(VLOOKUP($I41,'Consolidated Data - Static'!$I:$AK,26,FALSE)&lt;&gt;VLOOKUP($I41,'Consolidated Data - Dynamic'!$B:$AD,26,FALSE),"LOS Days Mismatch",IF(VLOOKUP($I41,'Consolidated Data - Static'!$I:$AK,27,FALSE)&lt;&gt;VLOOKUP($I41,'Consolidated Data - Dynamic'!$B:$AD,27,FALSE),"Stage Change Mismatch",IF(VLOOKUP($I41,'Consolidated Data - Static'!$I:$AK,28,FALSE)&lt;&gt;VLOOKUP($I41,'Consolidated Data - Dynamic'!$B:$AD,28,FALSE),"Animal Weight Mismatch",IF(VLOOKUP($I41,'Consolidated Data - Static'!$I:$AK,29,FALSE)&lt;&gt;VLOOKUP($I41,'Consolidated Data - Dynamic'!$B:$AD,29,FALSE),"Number of Pictures Mismatch", "Record Match"))))))))))))))))))))))))))))</f>
        <v>Record Match</v>
      </c>
      <c r="H41">
        <v>44938981</v>
      </c>
      <c r="I41" t="s">
        <v>165</v>
      </c>
      <c r="J41" t="s">
        <v>166</v>
      </c>
      <c r="K41" t="s">
        <v>166</v>
      </c>
      <c r="L41" t="s">
        <v>166</v>
      </c>
      <c r="M41" t="s">
        <v>94</v>
      </c>
      <c r="N41" t="s">
        <v>167</v>
      </c>
      <c r="O41" t="s">
        <v>168</v>
      </c>
      <c r="P41" t="s">
        <v>48</v>
      </c>
      <c r="Q41" t="s">
        <v>49</v>
      </c>
      <c r="R41" t="s">
        <v>50</v>
      </c>
      <c r="S41" t="s">
        <v>39</v>
      </c>
      <c r="T41" t="s">
        <v>39</v>
      </c>
      <c r="U41" t="s">
        <v>39</v>
      </c>
      <c r="V41" t="s">
        <v>41</v>
      </c>
      <c r="W41" t="s">
        <v>41</v>
      </c>
      <c r="X41" t="s">
        <v>39</v>
      </c>
      <c r="Y41" t="s">
        <v>39</v>
      </c>
      <c r="Z41" t="s">
        <v>40</v>
      </c>
      <c r="AA41" t="s">
        <v>39</v>
      </c>
      <c r="AB41" t="s">
        <v>711</v>
      </c>
      <c r="AC41" t="s">
        <v>696</v>
      </c>
      <c r="AD41" t="s">
        <v>706</v>
      </c>
      <c r="AE41" t="s">
        <v>1485</v>
      </c>
      <c r="AF41" s="18">
        <v>45764.78125</v>
      </c>
      <c r="AG41" s="18">
        <v>45759.78125</v>
      </c>
      <c r="AH41">
        <v>178</v>
      </c>
      <c r="AI41">
        <v>0</v>
      </c>
      <c r="AJ41" t="s">
        <v>1632</v>
      </c>
      <c r="AK41">
        <v>3</v>
      </c>
    </row>
    <row r="42" spans="6:37" x14ac:dyDescent="0.2">
      <c r="F42" t="str">
        <f>VLOOKUP(Table4[[#This Row],[Primary_Breed]],'Breed Group'!$A:$B,2,FALSE)</f>
        <v>Non-Stigma</v>
      </c>
      <c r="G42" t="str">
        <f>IF(VLOOKUP($I42,'Consolidated Data - Static'!$I:$AK,2,FALSE)&lt;&gt;VLOOKUP($I42,'Consolidated Data - Dynamic'!$B:$AD,2,FALSE),"Name-AdoptAPet Mismatch",IF(VLOOKUP($I42,'Consolidated Data - Static'!$I:$AK,3,FALSE)&lt;&gt;VLOOKUP($I42,'Consolidated Data - Dynamic'!$B:$AD,3,FALSE),"Name-PetPoint Mismatch",IF(VLOOKUP($I42,'Consolidated Data - Static'!$I:$AK,4,FALSE)&lt;&gt;VLOOKUP($I42,'Consolidated Data - Dynamic'!$B:$AD,4,FALSE),"Name-Inventory Mismatch", IF(VLOOKUP($I42,'Consolidated Data - Static'!$I:$AK,5,FALSE)&lt;&gt;VLOOKUP($I42,'Consolidated Data - Dynamic'!$B:$AD,5,FALSE),"Primary Breed Mismatch",IF(VLOOKUP($I42,'Consolidated Data - Static'!$I:$AK,6,FALSE)&lt;&gt;VLOOKUP($I42,'Consolidated Data - Dynamic'!$B:$AD,6,FALSE),"Secondary Breed Mismatch", IF(VLOOKUP($I42,'Consolidated Data - Static'!$I:$AK,7,FALSE)&lt;&gt;VLOOKUP($I42,'Consolidated Data - Dynamic'!$B:$AD,7,FALSE),"Color Mismatch",IF(VLOOKUP($I42,'Consolidated Data - Static'!$I:$AK,8,FALSE)&lt;&gt;VLOOKUP($I42,'Consolidated Data - Dynamic'!$B:$AD,8,FALSE),"Sex Mismatch",IF(VLOOKUP($I42,'Consolidated Data - Static'!$I:$AK,9,FALSE)&lt;&gt;VLOOKUP($I42,'Consolidated Data - Dynamic'!$B:$AD,9,FALSE),"Age Mismatch",IF(VLOOKUP($I42,'Consolidated Data - Static'!$I:$AK,10,FALSE)&lt;&gt;VLOOKUP($I42,'Consolidated Data - Dynamic'!$B:$AD,10,FALSE),"Size Mismatch",IF(VLOOKUP($I42,'Consolidated Data - Static'!$I:$AK,11,FALSE)&lt;&gt;VLOOKUP($I42,'Consolidated Data - Dynamic'!$B:$AD,11,FALSE),"Mixed Mismatch",IF(VLOOKUP($I42,'Consolidated Data - Static'!$I:$AK,12,FALSE)&lt;&gt;VLOOKUP($I42,'Consolidated Data - Dynamic'!$B:$AD,12,FALSE),"Altered Mismatch",IF(VLOOKUP($I42,'Consolidated Data - Static'!$I:$AK,13,FALSE)&lt;&gt;VLOOKUP($I42,'Consolidated Data - Dynamic'!$B:$AD,13,FALSE),"Shots Current Mismatch",IF(VLOOKUP($I42,'Consolidated Data - Static'!$I:$AK,14,FALSE)&lt;&gt;VLOOKUP($I42,'Consolidated Data - Dynamic'!$B:$AD,14,FALSE),"Housebroken Mismatch",IF(VLOOKUP($I42,'Consolidated Data - Static'!$I:$AK,15,FALSE)&lt;&gt;VLOOKUP($I42,'Consolidated Data - Dynamic'!$B:$AD,15,FALSE),"Special Needs Mismatch",IF(VLOOKUP($I42,'Consolidated Data - Static'!$I:$AK,16,FALSE)&lt;&gt;VLOOKUP($I42,'Consolidated Data - Dynamic'!$B:$AD,16,FALSE),"OK w/kids Mismatch",IF(VLOOKUP($I42,'Consolidated Data - Static'!$I:$AK,17,FALSE)&lt;&gt;VLOOKUP($I42,'Consolidated Data - Dynamic'!$B:$AD,17,FALSE),"OK w/dogs Mismatch",IF(VLOOKUP($I42,'Consolidated Data - Static'!$I:$AK,18,FALSE)&lt;&gt;VLOOKUP($I42,'Consolidated Data - Dynamic'!$B:$AD,18,FALSE),"OK w/cats Mismatch",IF(VLOOKUP($I42,'Consolidated Data - Static'!$I:$AK,19,FALSE)&lt;&gt;VLOOKUP($I42,'Consolidated Data - Dynamic'!$B:$AD,19,FALSE),"Pre Treatment Description Mismatch",IF(VLOOKUP($I42,'Consolidated Data - Static'!$I:$AK,20,FALSE)&lt;&gt;VLOOKUP($I42,'Consolidated Data - Dynamic'!$B:$AD,20,FALSE),"Stage Mismatch",IF(VLOOKUP($I42,'Consolidated Data - Static'!$I:$AK,21,FALSE)&lt;&gt;VLOOKUP($I42,'Consolidated Data - Dynamic'!$B:$AD,21,FALSE),"Primary Color Mismatch",IF(VLOOKUP($I42,'Consolidated Data - Static'!$I:$AK,22,FALSE)&lt;&gt;VLOOKUP($I42,'Consolidated Data - Dynamic'!$B:$AD,22,FALSE),"Location Mismatch",IF(VLOOKUP($I42,'Consolidated Data - Static'!$I:$AK,23,FALSE)&lt;&gt;VLOOKUP($I42,'Consolidated Data - Dynamic'!$B:$AD,23,FALSE),"Intake Type Mismatch",IF(VLOOKUP($I42,'Consolidated Data - Static'!$I:$AK,24,FALSE)&lt;&gt;VLOOKUP($I42,'Consolidated Data - Dynamic'!$B:$AD,24,FALSE),"Emancipation Date Mismatch",IF(VLOOKUP($I42,'Consolidated Data - Static'!$I:$AK,25,FALSE)&lt;&gt;VLOOKUP($I42,'Consolidated Data - Dynamic'!$B:$AD,25,FALSE),"Intake Date Mismatch",IF(VLOOKUP($I42,'Consolidated Data - Static'!$I:$AK,26,FALSE)&lt;&gt;VLOOKUP($I42,'Consolidated Data - Dynamic'!$B:$AD,26,FALSE),"LOS Days Mismatch",IF(VLOOKUP($I42,'Consolidated Data - Static'!$I:$AK,27,FALSE)&lt;&gt;VLOOKUP($I42,'Consolidated Data - Dynamic'!$B:$AD,27,FALSE),"Stage Change Mismatch",IF(VLOOKUP($I42,'Consolidated Data - Static'!$I:$AK,28,FALSE)&lt;&gt;VLOOKUP($I42,'Consolidated Data - Dynamic'!$B:$AD,28,FALSE),"Animal Weight Mismatch",IF(VLOOKUP($I42,'Consolidated Data - Static'!$I:$AK,29,FALSE)&lt;&gt;VLOOKUP($I42,'Consolidated Data - Dynamic'!$B:$AD,29,FALSE),"Number of Pictures Mismatch", "Record Match"))))))))))))))))))))))))))))</f>
        <v>Record Match</v>
      </c>
      <c r="H42">
        <v>45969536</v>
      </c>
      <c r="I42" t="s">
        <v>557</v>
      </c>
      <c r="J42" t="s">
        <v>1720</v>
      </c>
      <c r="K42" t="s">
        <v>1251</v>
      </c>
      <c r="L42" t="s">
        <v>1251</v>
      </c>
      <c r="M42" t="s">
        <v>63</v>
      </c>
      <c r="N42" t="s">
        <v>56</v>
      </c>
      <c r="O42" t="s">
        <v>193</v>
      </c>
      <c r="P42" t="s">
        <v>36</v>
      </c>
      <c r="Q42" t="s">
        <v>49</v>
      </c>
      <c r="R42" t="s">
        <v>50</v>
      </c>
      <c r="S42" t="s">
        <v>39</v>
      </c>
      <c r="T42" t="s">
        <v>41</v>
      </c>
      <c r="U42" t="s">
        <v>39</v>
      </c>
      <c r="V42" t="s">
        <v>41</v>
      </c>
      <c r="W42" t="s">
        <v>41</v>
      </c>
      <c r="X42" t="s">
        <v>39</v>
      </c>
      <c r="Y42" t="s">
        <v>39</v>
      </c>
      <c r="Z42" t="s">
        <v>40</v>
      </c>
      <c r="AA42" t="s">
        <v>41</v>
      </c>
      <c r="AB42" t="s">
        <v>753</v>
      </c>
      <c r="AC42" t="s">
        <v>174</v>
      </c>
      <c r="AD42" t="s">
        <v>694</v>
      </c>
      <c r="AE42" t="s">
        <v>1485</v>
      </c>
      <c r="AF42" s="18">
        <v>45903.352777777778</v>
      </c>
      <c r="AG42" s="18">
        <v>45898.352777777778</v>
      </c>
      <c r="AH42">
        <v>39.4</v>
      </c>
      <c r="AI42">
        <v>0</v>
      </c>
      <c r="AJ42" t="s">
        <v>1505</v>
      </c>
      <c r="AK42">
        <v>1</v>
      </c>
    </row>
    <row r="43" spans="6:37" x14ac:dyDescent="0.2">
      <c r="F43" t="str">
        <f>VLOOKUP(Table4[[#This Row],[Primary_Breed]],'Breed Group'!$A:$B,2,FALSE)</f>
        <v>Non-Stigma</v>
      </c>
      <c r="G43" t="str">
        <f>IF(VLOOKUP($I43,'Consolidated Data - Static'!$I:$AK,2,FALSE)&lt;&gt;VLOOKUP($I43,'Consolidated Data - Dynamic'!$B:$AD,2,FALSE),"Name-AdoptAPet Mismatch",IF(VLOOKUP($I43,'Consolidated Data - Static'!$I:$AK,3,FALSE)&lt;&gt;VLOOKUP($I43,'Consolidated Data - Dynamic'!$B:$AD,3,FALSE),"Name-PetPoint Mismatch",IF(VLOOKUP($I43,'Consolidated Data - Static'!$I:$AK,4,FALSE)&lt;&gt;VLOOKUP($I43,'Consolidated Data - Dynamic'!$B:$AD,4,FALSE),"Name-Inventory Mismatch", IF(VLOOKUP($I43,'Consolidated Data - Static'!$I:$AK,5,FALSE)&lt;&gt;VLOOKUP($I43,'Consolidated Data - Dynamic'!$B:$AD,5,FALSE),"Primary Breed Mismatch",IF(VLOOKUP($I43,'Consolidated Data - Static'!$I:$AK,6,FALSE)&lt;&gt;VLOOKUP($I43,'Consolidated Data - Dynamic'!$B:$AD,6,FALSE),"Secondary Breed Mismatch", IF(VLOOKUP($I43,'Consolidated Data - Static'!$I:$AK,7,FALSE)&lt;&gt;VLOOKUP($I43,'Consolidated Data - Dynamic'!$B:$AD,7,FALSE),"Color Mismatch",IF(VLOOKUP($I43,'Consolidated Data - Static'!$I:$AK,8,FALSE)&lt;&gt;VLOOKUP($I43,'Consolidated Data - Dynamic'!$B:$AD,8,FALSE),"Sex Mismatch",IF(VLOOKUP($I43,'Consolidated Data - Static'!$I:$AK,9,FALSE)&lt;&gt;VLOOKUP($I43,'Consolidated Data - Dynamic'!$B:$AD,9,FALSE),"Age Mismatch",IF(VLOOKUP($I43,'Consolidated Data - Static'!$I:$AK,10,FALSE)&lt;&gt;VLOOKUP($I43,'Consolidated Data - Dynamic'!$B:$AD,10,FALSE),"Size Mismatch",IF(VLOOKUP($I43,'Consolidated Data - Static'!$I:$AK,11,FALSE)&lt;&gt;VLOOKUP($I43,'Consolidated Data - Dynamic'!$B:$AD,11,FALSE),"Mixed Mismatch",IF(VLOOKUP($I43,'Consolidated Data - Static'!$I:$AK,12,FALSE)&lt;&gt;VLOOKUP($I43,'Consolidated Data - Dynamic'!$B:$AD,12,FALSE),"Altered Mismatch",IF(VLOOKUP($I43,'Consolidated Data - Static'!$I:$AK,13,FALSE)&lt;&gt;VLOOKUP($I43,'Consolidated Data - Dynamic'!$B:$AD,13,FALSE),"Shots Current Mismatch",IF(VLOOKUP($I43,'Consolidated Data - Static'!$I:$AK,14,FALSE)&lt;&gt;VLOOKUP($I43,'Consolidated Data - Dynamic'!$B:$AD,14,FALSE),"Housebroken Mismatch",IF(VLOOKUP($I43,'Consolidated Data - Static'!$I:$AK,15,FALSE)&lt;&gt;VLOOKUP($I43,'Consolidated Data - Dynamic'!$B:$AD,15,FALSE),"Special Needs Mismatch",IF(VLOOKUP($I43,'Consolidated Data - Static'!$I:$AK,16,FALSE)&lt;&gt;VLOOKUP($I43,'Consolidated Data - Dynamic'!$B:$AD,16,FALSE),"OK w/kids Mismatch",IF(VLOOKUP($I43,'Consolidated Data - Static'!$I:$AK,17,FALSE)&lt;&gt;VLOOKUP($I43,'Consolidated Data - Dynamic'!$B:$AD,17,FALSE),"OK w/dogs Mismatch",IF(VLOOKUP($I43,'Consolidated Data - Static'!$I:$AK,18,FALSE)&lt;&gt;VLOOKUP($I43,'Consolidated Data - Dynamic'!$B:$AD,18,FALSE),"OK w/cats Mismatch",IF(VLOOKUP($I43,'Consolidated Data - Static'!$I:$AK,19,FALSE)&lt;&gt;VLOOKUP($I43,'Consolidated Data - Dynamic'!$B:$AD,19,FALSE),"Pre Treatment Description Mismatch",IF(VLOOKUP($I43,'Consolidated Data - Static'!$I:$AK,20,FALSE)&lt;&gt;VLOOKUP($I43,'Consolidated Data - Dynamic'!$B:$AD,20,FALSE),"Stage Mismatch",IF(VLOOKUP($I43,'Consolidated Data - Static'!$I:$AK,21,FALSE)&lt;&gt;VLOOKUP($I43,'Consolidated Data - Dynamic'!$B:$AD,21,FALSE),"Primary Color Mismatch",IF(VLOOKUP($I43,'Consolidated Data - Static'!$I:$AK,22,FALSE)&lt;&gt;VLOOKUP($I43,'Consolidated Data - Dynamic'!$B:$AD,22,FALSE),"Location Mismatch",IF(VLOOKUP($I43,'Consolidated Data - Static'!$I:$AK,23,FALSE)&lt;&gt;VLOOKUP($I43,'Consolidated Data - Dynamic'!$B:$AD,23,FALSE),"Intake Type Mismatch",IF(VLOOKUP($I43,'Consolidated Data - Static'!$I:$AK,24,FALSE)&lt;&gt;VLOOKUP($I43,'Consolidated Data - Dynamic'!$B:$AD,24,FALSE),"Emancipation Date Mismatch",IF(VLOOKUP($I43,'Consolidated Data - Static'!$I:$AK,25,FALSE)&lt;&gt;VLOOKUP($I43,'Consolidated Data - Dynamic'!$B:$AD,25,FALSE),"Intake Date Mismatch",IF(VLOOKUP($I43,'Consolidated Data - Static'!$I:$AK,26,FALSE)&lt;&gt;VLOOKUP($I43,'Consolidated Data - Dynamic'!$B:$AD,26,FALSE),"LOS Days Mismatch",IF(VLOOKUP($I43,'Consolidated Data - Static'!$I:$AK,27,FALSE)&lt;&gt;VLOOKUP($I43,'Consolidated Data - Dynamic'!$B:$AD,27,FALSE),"Stage Change Mismatch",IF(VLOOKUP($I43,'Consolidated Data - Static'!$I:$AK,28,FALSE)&lt;&gt;VLOOKUP($I43,'Consolidated Data - Dynamic'!$B:$AD,28,FALSE),"Animal Weight Mismatch",IF(VLOOKUP($I43,'Consolidated Data - Static'!$I:$AK,29,FALSE)&lt;&gt;VLOOKUP($I43,'Consolidated Data - Dynamic'!$B:$AD,29,FALSE),"Number of Pictures Mismatch", "Record Match"))))))))))))))))))))))))))))</f>
        <v>Record Match</v>
      </c>
      <c r="H43">
        <v>45970242</v>
      </c>
      <c r="I43" t="s">
        <v>563</v>
      </c>
      <c r="J43" t="s">
        <v>564</v>
      </c>
      <c r="K43" t="s">
        <v>564</v>
      </c>
      <c r="L43" t="s">
        <v>564</v>
      </c>
      <c r="M43" t="s">
        <v>513</v>
      </c>
      <c r="N43" t="s">
        <v>532</v>
      </c>
      <c r="O43" t="s">
        <v>112</v>
      </c>
      <c r="P43" t="s">
        <v>48</v>
      </c>
      <c r="Q43" t="s">
        <v>533</v>
      </c>
      <c r="R43" t="s">
        <v>50</v>
      </c>
      <c r="S43" t="s">
        <v>39</v>
      </c>
      <c r="T43" t="s">
        <v>39</v>
      </c>
      <c r="U43" t="s">
        <v>39</v>
      </c>
      <c r="V43" t="s">
        <v>41</v>
      </c>
      <c r="W43" t="s">
        <v>41</v>
      </c>
      <c r="X43" t="s">
        <v>39</v>
      </c>
      <c r="Y43" t="s">
        <v>39</v>
      </c>
      <c r="Z43" t="s">
        <v>39</v>
      </c>
      <c r="AA43" t="s">
        <v>41</v>
      </c>
      <c r="AB43" t="s">
        <v>711</v>
      </c>
      <c r="AC43" t="s">
        <v>696</v>
      </c>
      <c r="AD43" t="s">
        <v>799</v>
      </c>
      <c r="AE43" t="s">
        <v>1485</v>
      </c>
      <c r="AF43" s="18">
        <v>45917.61041666667</v>
      </c>
      <c r="AG43" s="18">
        <v>45912.61041666667</v>
      </c>
      <c r="AH43">
        <v>25.1</v>
      </c>
      <c r="AI43">
        <v>0</v>
      </c>
      <c r="AJ43" t="s">
        <v>1522</v>
      </c>
      <c r="AK43">
        <v>3</v>
      </c>
    </row>
    <row r="44" spans="6:37" x14ac:dyDescent="0.2">
      <c r="F44" t="str">
        <f>VLOOKUP(Table4[[#This Row],[Primary_Breed]],'Breed Group'!$A:$B,2,FALSE)</f>
        <v>Stigma</v>
      </c>
      <c r="G44" t="str">
        <f>IF(VLOOKUP($I44,'Consolidated Data - Static'!$I:$AK,2,FALSE)&lt;&gt;VLOOKUP($I44,'Consolidated Data - Dynamic'!$B:$AD,2,FALSE),"Name-AdoptAPet Mismatch",IF(VLOOKUP($I44,'Consolidated Data - Static'!$I:$AK,3,FALSE)&lt;&gt;VLOOKUP($I44,'Consolidated Data - Dynamic'!$B:$AD,3,FALSE),"Name-PetPoint Mismatch",IF(VLOOKUP($I44,'Consolidated Data - Static'!$I:$AK,4,FALSE)&lt;&gt;VLOOKUP($I44,'Consolidated Data - Dynamic'!$B:$AD,4,FALSE),"Name-Inventory Mismatch", IF(VLOOKUP($I44,'Consolidated Data - Static'!$I:$AK,5,FALSE)&lt;&gt;VLOOKUP($I44,'Consolidated Data - Dynamic'!$B:$AD,5,FALSE),"Primary Breed Mismatch",IF(VLOOKUP($I44,'Consolidated Data - Static'!$I:$AK,6,FALSE)&lt;&gt;VLOOKUP($I44,'Consolidated Data - Dynamic'!$B:$AD,6,FALSE),"Secondary Breed Mismatch", IF(VLOOKUP($I44,'Consolidated Data - Static'!$I:$AK,7,FALSE)&lt;&gt;VLOOKUP($I44,'Consolidated Data - Dynamic'!$B:$AD,7,FALSE),"Color Mismatch",IF(VLOOKUP($I44,'Consolidated Data - Static'!$I:$AK,8,FALSE)&lt;&gt;VLOOKUP($I44,'Consolidated Data - Dynamic'!$B:$AD,8,FALSE),"Sex Mismatch",IF(VLOOKUP($I44,'Consolidated Data - Static'!$I:$AK,9,FALSE)&lt;&gt;VLOOKUP($I44,'Consolidated Data - Dynamic'!$B:$AD,9,FALSE),"Age Mismatch",IF(VLOOKUP($I44,'Consolidated Data - Static'!$I:$AK,10,FALSE)&lt;&gt;VLOOKUP($I44,'Consolidated Data - Dynamic'!$B:$AD,10,FALSE),"Size Mismatch",IF(VLOOKUP($I44,'Consolidated Data - Static'!$I:$AK,11,FALSE)&lt;&gt;VLOOKUP($I44,'Consolidated Data - Dynamic'!$B:$AD,11,FALSE),"Mixed Mismatch",IF(VLOOKUP($I44,'Consolidated Data - Static'!$I:$AK,12,FALSE)&lt;&gt;VLOOKUP($I44,'Consolidated Data - Dynamic'!$B:$AD,12,FALSE),"Altered Mismatch",IF(VLOOKUP($I44,'Consolidated Data - Static'!$I:$AK,13,FALSE)&lt;&gt;VLOOKUP($I44,'Consolidated Data - Dynamic'!$B:$AD,13,FALSE),"Shots Current Mismatch",IF(VLOOKUP($I44,'Consolidated Data - Static'!$I:$AK,14,FALSE)&lt;&gt;VLOOKUP($I44,'Consolidated Data - Dynamic'!$B:$AD,14,FALSE),"Housebroken Mismatch",IF(VLOOKUP($I44,'Consolidated Data - Static'!$I:$AK,15,FALSE)&lt;&gt;VLOOKUP($I44,'Consolidated Data - Dynamic'!$B:$AD,15,FALSE),"Special Needs Mismatch",IF(VLOOKUP($I44,'Consolidated Data - Static'!$I:$AK,16,FALSE)&lt;&gt;VLOOKUP($I44,'Consolidated Data - Dynamic'!$B:$AD,16,FALSE),"OK w/kids Mismatch",IF(VLOOKUP($I44,'Consolidated Data - Static'!$I:$AK,17,FALSE)&lt;&gt;VLOOKUP($I44,'Consolidated Data - Dynamic'!$B:$AD,17,FALSE),"OK w/dogs Mismatch",IF(VLOOKUP($I44,'Consolidated Data - Static'!$I:$AK,18,FALSE)&lt;&gt;VLOOKUP($I44,'Consolidated Data - Dynamic'!$B:$AD,18,FALSE),"OK w/cats Mismatch",IF(VLOOKUP($I44,'Consolidated Data - Static'!$I:$AK,19,FALSE)&lt;&gt;VLOOKUP($I44,'Consolidated Data - Dynamic'!$B:$AD,19,FALSE),"Pre Treatment Description Mismatch",IF(VLOOKUP($I44,'Consolidated Data - Static'!$I:$AK,20,FALSE)&lt;&gt;VLOOKUP($I44,'Consolidated Data - Dynamic'!$B:$AD,20,FALSE),"Stage Mismatch",IF(VLOOKUP($I44,'Consolidated Data - Static'!$I:$AK,21,FALSE)&lt;&gt;VLOOKUP($I44,'Consolidated Data - Dynamic'!$B:$AD,21,FALSE),"Primary Color Mismatch",IF(VLOOKUP($I44,'Consolidated Data - Static'!$I:$AK,22,FALSE)&lt;&gt;VLOOKUP($I44,'Consolidated Data - Dynamic'!$B:$AD,22,FALSE),"Location Mismatch",IF(VLOOKUP($I44,'Consolidated Data - Static'!$I:$AK,23,FALSE)&lt;&gt;VLOOKUP($I44,'Consolidated Data - Dynamic'!$B:$AD,23,FALSE),"Intake Type Mismatch",IF(VLOOKUP($I44,'Consolidated Data - Static'!$I:$AK,24,FALSE)&lt;&gt;VLOOKUP($I44,'Consolidated Data - Dynamic'!$B:$AD,24,FALSE),"Emancipation Date Mismatch",IF(VLOOKUP($I44,'Consolidated Data - Static'!$I:$AK,25,FALSE)&lt;&gt;VLOOKUP($I44,'Consolidated Data - Dynamic'!$B:$AD,25,FALSE),"Intake Date Mismatch",IF(VLOOKUP($I44,'Consolidated Data - Static'!$I:$AK,26,FALSE)&lt;&gt;VLOOKUP($I44,'Consolidated Data - Dynamic'!$B:$AD,26,FALSE),"LOS Days Mismatch",IF(VLOOKUP($I44,'Consolidated Data - Static'!$I:$AK,27,FALSE)&lt;&gt;VLOOKUP($I44,'Consolidated Data - Dynamic'!$B:$AD,27,FALSE),"Stage Change Mismatch",IF(VLOOKUP($I44,'Consolidated Data - Static'!$I:$AK,28,FALSE)&lt;&gt;VLOOKUP($I44,'Consolidated Data - Dynamic'!$B:$AD,28,FALSE),"Animal Weight Mismatch",IF(VLOOKUP($I44,'Consolidated Data - Static'!$I:$AK,29,FALSE)&lt;&gt;VLOOKUP($I44,'Consolidated Data - Dynamic'!$B:$AD,29,FALSE),"Number of Pictures Mismatch", "Record Match"))))))))))))))))))))))))))))</f>
        <v>Record Match</v>
      </c>
      <c r="H44">
        <v>45969485</v>
      </c>
      <c r="I44" t="s">
        <v>569</v>
      </c>
      <c r="J44" t="s">
        <v>570</v>
      </c>
      <c r="K44" t="s">
        <v>570</v>
      </c>
      <c r="L44" t="s">
        <v>570</v>
      </c>
      <c r="M44" t="s">
        <v>46</v>
      </c>
      <c r="N44" t="s">
        <v>56</v>
      </c>
      <c r="O44" t="s">
        <v>373</v>
      </c>
      <c r="P44" t="s">
        <v>36</v>
      </c>
      <c r="Q44" t="s">
        <v>37</v>
      </c>
      <c r="R44" t="s">
        <v>50</v>
      </c>
      <c r="S44" t="s">
        <v>39</v>
      </c>
      <c r="T44" t="s">
        <v>41</v>
      </c>
      <c r="U44" t="s">
        <v>39</v>
      </c>
      <c r="V44" t="s">
        <v>41</v>
      </c>
      <c r="W44" t="s">
        <v>41</v>
      </c>
      <c r="X44" t="s">
        <v>39</v>
      </c>
      <c r="Y44" t="s">
        <v>39</v>
      </c>
      <c r="Z44" t="s">
        <v>39</v>
      </c>
      <c r="AA44" t="s">
        <v>41</v>
      </c>
      <c r="AB44" t="s">
        <v>753</v>
      </c>
      <c r="AC44" t="s">
        <v>373</v>
      </c>
      <c r="AD44" t="s">
        <v>799</v>
      </c>
      <c r="AE44" t="s">
        <v>1485</v>
      </c>
      <c r="AF44" s="18">
        <v>45901.598611111112</v>
      </c>
      <c r="AG44" s="18">
        <v>45896.598611111112</v>
      </c>
      <c r="AH44">
        <v>41.1</v>
      </c>
      <c r="AI44">
        <v>0</v>
      </c>
      <c r="AJ44" t="s">
        <v>1510</v>
      </c>
      <c r="AK44">
        <v>1</v>
      </c>
    </row>
    <row r="45" spans="6:37" x14ac:dyDescent="0.2">
      <c r="F45" t="str">
        <f>VLOOKUP(Table4[[#This Row],[Primary_Breed]],'Breed Group'!$A:$B,2,FALSE)</f>
        <v>Non-Stigma</v>
      </c>
      <c r="G45" t="str">
        <f>IF(VLOOKUP($I45,'Consolidated Data - Static'!$I:$AK,2,FALSE)&lt;&gt;VLOOKUP($I45,'Consolidated Data - Dynamic'!$B:$AD,2,FALSE),"Name-AdoptAPet Mismatch",IF(VLOOKUP($I45,'Consolidated Data - Static'!$I:$AK,3,FALSE)&lt;&gt;VLOOKUP($I45,'Consolidated Data - Dynamic'!$B:$AD,3,FALSE),"Name-PetPoint Mismatch",IF(VLOOKUP($I45,'Consolidated Data - Static'!$I:$AK,4,FALSE)&lt;&gt;VLOOKUP($I45,'Consolidated Data - Dynamic'!$B:$AD,4,FALSE),"Name-Inventory Mismatch", IF(VLOOKUP($I45,'Consolidated Data - Static'!$I:$AK,5,FALSE)&lt;&gt;VLOOKUP($I45,'Consolidated Data - Dynamic'!$B:$AD,5,FALSE),"Primary Breed Mismatch",IF(VLOOKUP($I45,'Consolidated Data - Static'!$I:$AK,6,FALSE)&lt;&gt;VLOOKUP($I45,'Consolidated Data - Dynamic'!$B:$AD,6,FALSE),"Secondary Breed Mismatch", IF(VLOOKUP($I45,'Consolidated Data - Static'!$I:$AK,7,FALSE)&lt;&gt;VLOOKUP($I45,'Consolidated Data - Dynamic'!$B:$AD,7,FALSE),"Color Mismatch",IF(VLOOKUP($I45,'Consolidated Data - Static'!$I:$AK,8,FALSE)&lt;&gt;VLOOKUP($I45,'Consolidated Data - Dynamic'!$B:$AD,8,FALSE),"Sex Mismatch",IF(VLOOKUP($I45,'Consolidated Data - Static'!$I:$AK,9,FALSE)&lt;&gt;VLOOKUP($I45,'Consolidated Data - Dynamic'!$B:$AD,9,FALSE),"Age Mismatch",IF(VLOOKUP($I45,'Consolidated Data - Static'!$I:$AK,10,FALSE)&lt;&gt;VLOOKUP($I45,'Consolidated Data - Dynamic'!$B:$AD,10,FALSE),"Size Mismatch",IF(VLOOKUP($I45,'Consolidated Data - Static'!$I:$AK,11,FALSE)&lt;&gt;VLOOKUP($I45,'Consolidated Data - Dynamic'!$B:$AD,11,FALSE),"Mixed Mismatch",IF(VLOOKUP($I45,'Consolidated Data - Static'!$I:$AK,12,FALSE)&lt;&gt;VLOOKUP($I45,'Consolidated Data - Dynamic'!$B:$AD,12,FALSE),"Altered Mismatch",IF(VLOOKUP($I45,'Consolidated Data - Static'!$I:$AK,13,FALSE)&lt;&gt;VLOOKUP($I45,'Consolidated Data - Dynamic'!$B:$AD,13,FALSE),"Shots Current Mismatch",IF(VLOOKUP($I45,'Consolidated Data - Static'!$I:$AK,14,FALSE)&lt;&gt;VLOOKUP($I45,'Consolidated Data - Dynamic'!$B:$AD,14,FALSE),"Housebroken Mismatch",IF(VLOOKUP($I45,'Consolidated Data - Static'!$I:$AK,15,FALSE)&lt;&gt;VLOOKUP($I45,'Consolidated Data - Dynamic'!$B:$AD,15,FALSE),"Special Needs Mismatch",IF(VLOOKUP($I45,'Consolidated Data - Static'!$I:$AK,16,FALSE)&lt;&gt;VLOOKUP($I45,'Consolidated Data - Dynamic'!$B:$AD,16,FALSE),"OK w/kids Mismatch",IF(VLOOKUP($I45,'Consolidated Data - Static'!$I:$AK,17,FALSE)&lt;&gt;VLOOKUP($I45,'Consolidated Data - Dynamic'!$B:$AD,17,FALSE),"OK w/dogs Mismatch",IF(VLOOKUP($I45,'Consolidated Data - Static'!$I:$AK,18,FALSE)&lt;&gt;VLOOKUP($I45,'Consolidated Data - Dynamic'!$B:$AD,18,FALSE),"OK w/cats Mismatch",IF(VLOOKUP($I45,'Consolidated Data - Static'!$I:$AK,19,FALSE)&lt;&gt;VLOOKUP($I45,'Consolidated Data - Dynamic'!$B:$AD,19,FALSE),"Pre Treatment Description Mismatch",IF(VLOOKUP($I45,'Consolidated Data - Static'!$I:$AK,20,FALSE)&lt;&gt;VLOOKUP($I45,'Consolidated Data - Dynamic'!$B:$AD,20,FALSE),"Stage Mismatch",IF(VLOOKUP($I45,'Consolidated Data - Static'!$I:$AK,21,FALSE)&lt;&gt;VLOOKUP($I45,'Consolidated Data - Dynamic'!$B:$AD,21,FALSE),"Primary Color Mismatch",IF(VLOOKUP($I45,'Consolidated Data - Static'!$I:$AK,22,FALSE)&lt;&gt;VLOOKUP($I45,'Consolidated Data - Dynamic'!$B:$AD,22,FALSE),"Location Mismatch",IF(VLOOKUP($I45,'Consolidated Data - Static'!$I:$AK,23,FALSE)&lt;&gt;VLOOKUP($I45,'Consolidated Data - Dynamic'!$B:$AD,23,FALSE),"Intake Type Mismatch",IF(VLOOKUP($I45,'Consolidated Data - Static'!$I:$AK,24,FALSE)&lt;&gt;VLOOKUP($I45,'Consolidated Data - Dynamic'!$B:$AD,24,FALSE),"Emancipation Date Mismatch",IF(VLOOKUP($I45,'Consolidated Data - Static'!$I:$AK,25,FALSE)&lt;&gt;VLOOKUP($I45,'Consolidated Data - Dynamic'!$B:$AD,25,FALSE),"Intake Date Mismatch",IF(VLOOKUP($I45,'Consolidated Data - Static'!$I:$AK,26,FALSE)&lt;&gt;VLOOKUP($I45,'Consolidated Data - Dynamic'!$B:$AD,26,FALSE),"LOS Days Mismatch",IF(VLOOKUP($I45,'Consolidated Data - Static'!$I:$AK,27,FALSE)&lt;&gt;VLOOKUP($I45,'Consolidated Data - Dynamic'!$B:$AD,27,FALSE),"Stage Change Mismatch",IF(VLOOKUP($I45,'Consolidated Data - Static'!$I:$AK,28,FALSE)&lt;&gt;VLOOKUP($I45,'Consolidated Data - Dynamic'!$B:$AD,28,FALSE),"Animal Weight Mismatch",IF(VLOOKUP($I45,'Consolidated Data - Static'!$I:$AK,29,FALSE)&lt;&gt;VLOOKUP($I45,'Consolidated Data - Dynamic'!$B:$AD,29,FALSE),"Number of Pictures Mismatch", "Record Match"))))))))))))))))))))))))))))</f>
        <v>Record Match</v>
      </c>
      <c r="H45">
        <v>45968036</v>
      </c>
      <c r="I45" t="s">
        <v>575</v>
      </c>
      <c r="J45" t="s">
        <v>576</v>
      </c>
      <c r="K45" t="s">
        <v>576</v>
      </c>
      <c r="L45" t="s">
        <v>576</v>
      </c>
      <c r="M45" t="s">
        <v>94</v>
      </c>
      <c r="N45" t="s">
        <v>85</v>
      </c>
      <c r="O45" t="s">
        <v>262</v>
      </c>
      <c r="P45" t="s">
        <v>48</v>
      </c>
      <c r="Q45" t="s">
        <v>49</v>
      </c>
      <c r="R45" t="s">
        <v>87</v>
      </c>
      <c r="S45" t="s">
        <v>39</v>
      </c>
      <c r="T45" t="s">
        <v>41</v>
      </c>
      <c r="U45" t="s">
        <v>39</v>
      </c>
      <c r="V45" t="s">
        <v>41</v>
      </c>
      <c r="W45" t="s">
        <v>41</v>
      </c>
      <c r="X45" t="s">
        <v>39</v>
      </c>
      <c r="Y45" t="s">
        <v>39</v>
      </c>
      <c r="Z45" t="s">
        <v>40</v>
      </c>
      <c r="AA45" t="s">
        <v>41</v>
      </c>
      <c r="AB45" t="s">
        <v>753</v>
      </c>
      <c r="AC45" t="s">
        <v>174</v>
      </c>
      <c r="AD45" t="s">
        <v>1053</v>
      </c>
      <c r="AE45" t="s">
        <v>1485</v>
      </c>
      <c r="AF45" s="18">
        <v>45860.632638888892</v>
      </c>
      <c r="AG45" s="18">
        <v>45855.632638888892</v>
      </c>
      <c r="AH45">
        <v>82.1</v>
      </c>
      <c r="AI45">
        <v>0</v>
      </c>
      <c r="AJ45" t="s">
        <v>1515</v>
      </c>
      <c r="AK45">
        <v>1</v>
      </c>
    </row>
    <row r="46" spans="6:37" x14ac:dyDescent="0.2">
      <c r="F46" t="str">
        <f>VLOOKUP(Table4[[#This Row],[Primary_Breed]],'Breed Group'!$A:$B,2,FALSE)</f>
        <v>Stigma</v>
      </c>
      <c r="G46" t="str">
        <f>IF(VLOOKUP($I46,'Consolidated Data - Static'!$I:$AK,2,FALSE)&lt;&gt;VLOOKUP($I46,'Consolidated Data - Dynamic'!$B:$AD,2,FALSE),"Name-AdoptAPet Mismatch",IF(VLOOKUP($I46,'Consolidated Data - Static'!$I:$AK,3,FALSE)&lt;&gt;VLOOKUP($I46,'Consolidated Data - Dynamic'!$B:$AD,3,FALSE),"Name-PetPoint Mismatch",IF(VLOOKUP($I46,'Consolidated Data - Static'!$I:$AK,4,FALSE)&lt;&gt;VLOOKUP($I46,'Consolidated Data - Dynamic'!$B:$AD,4,FALSE),"Name-Inventory Mismatch", IF(VLOOKUP($I46,'Consolidated Data - Static'!$I:$AK,5,FALSE)&lt;&gt;VLOOKUP($I46,'Consolidated Data - Dynamic'!$B:$AD,5,FALSE),"Primary Breed Mismatch",IF(VLOOKUP($I46,'Consolidated Data - Static'!$I:$AK,6,FALSE)&lt;&gt;VLOOKUP($I46,'Consolidated Data - Dynamic'!$B:$AD,6,FALSE),"Secondary Breed Mismatch", IF(VLOOKUP($I46,'Consolidated Data - Static'!$I:$AK,7,FALSE)&lt;&gt;VLOOKUP($I46,'Consolidated Data - Dynamic'!$B:$AD,7,FALSE),"Color Mismatch",IF(VLOOKUP($I46,'Consolidated Data - Static'!$I:$AK,8,FALSE)&lt;&gt;VLOOKUP($I46,'Consolidated Data - Dynamic'!$B:$AD,8,FALSE),"Sex Mismatch",IF(VLOOKUP($I46,'Consolidated Data - Static'!$I:$AK,9,FALSE)&lt;&gt;VLOOKUP($I46,'Consolidated Data - Dynamic'!$B:$AD,9,FALSE),"Age Mismatch",IF(VLOOKUP($I46,'Consolidated Data - Static'!$I:$AK,10,FALSE)&lt;&gt;VLOOKUP($I46,'Consolidated Data - Dynamic'!$B:$AD,10,FALSE),"Size Mismatch",IF(VLOOKUP($I46,'Consolidated Data - Static'!$I:$AK,11,FALSE)&lt;&gt;VLOOKUP($I46,'Consolidated Data - Dynamic'!$B:$AD,11,FALSE),"Mixed Mismatch",IF(VLOOKUP($I46,'Consolidated Data - Static'!$I:$AK,12,FALSE)&lt;&gt;VLOOKUP($I46,'Consolidated Data - Dynamic'!$B:$AD,12,FALSE),"Altered Mismatch",IF(VLOOKUP($I46,'Consolidated Data - Static'!$I:$AK,13,FALSE)&lt;&gt;VLOOKUP($I46,'Consolidated Data - Dynamic'!$B:$AD,13,FALSE),"Shots Current Mismatch",IF(VLOOKUP($I46,'Consolidated Data - Static'!$I:$AK,14,FALSE)&lt;&gt;VLOOKUP($I46,'Consolidated Data - Dynamic'!$B:$AD,14,FALSE),"Housebroken Mismatch",IF(VLOOKUP($I46,'Consolidated Data - Static'!$I:$AK,15,FALSE)&lt;&gt;VLOOKUP($I46,'Consolidated Data - Dynamic'!$B:$AD,15,FALSE),"Special Needs Mismatch",IF(VLOOKUP($I46,'Consolidated Data - Static'!$I:$AK,16,FALSE)&lt;&gt;VLOOKUP($I46,'Consolidated Data - Dynamic'!$B:$AD,16,FALSE),"OK w/kids Mismatch",IF(VLOOKUP($I46,'Consolidated Data - Static'!$I:$AK,17,FALSE)&lt;&gt;VLOOKUP($I46,'Consolidated Data - Dynamic'!$B:$AD,17,FALSE),"OK w/dogs Mismatch",IF(VLOOKUP($I46,'Consolidated Data - Static'!$I:$AK,18,FALSE)&lt;&gt;VLOOKUP($I46,'Consolidated Data - Dynamic'!$B:$AD,18,FALSE),"OK w/cats Mismatch",IF(VLOOKUP($I46,'Consolidated Data - Static'!$I:$AK,19,FALSE)&lt;&gt;VLOOKUP($I46,'Consolidated Data - Dynamic'!$B:$AD,19,FALSE),"Pre Treatment Description Mismatch",IF(VLOOKUP($I46,'Consolidated Data - Static'!$I:$AK,20,FALSE)&lt;&gt;VLOOKUP($I46,'Consolidated Data - Dynamic'!$B:$AD,20,FALSE),"Stage Mismatch",IF(VLOOKUP($I46,'Consolidated Data - Static'!$I:$AK,21,FALSE)&lt;&gt;VLOOKUP($I46,'Consolidated Data - Dynamic'!$B:$AD,21,FALSE),"Primary Color Mismatch",IF(VLOOKUP($I46,'Consolidated Data - Static'!$I:$AK,22,FALSE)&lt;&gt;VLOOKUP($I46,'Consolidated Data - Dynamic'!$B:$AD,22,FALSE),"Location Mismatch",IF(VLOOKUP($I46,'Consolidated Data - Static'!$I:$AK,23,FALSE)&lt;&gt;VLOOKUP($I46,'Consolidated Data - Dynamic'!$B:$AD,23,FALSE),"Intake Type Mismatch",IF(VLOOKUP($I46,'Consolidated Data - Static'!$I:$AK,24,FALSE)&lt;&gt;VLOOKUP($I46,'Consolidated Data - Dynamic'!$B:$AD,24,FALSE),"Emancipation Date Mismatch",IF(VLOOKUP($I46,'Consolidated Data - Static'!$I:$AK,25,FALSE)&lt;&gt;VLOOKUP($I46,'Consolidated Data - Dynamic'!$B:$AD,25,FALSE),"Intake Date Mismatch",IF(VLOOKUP($I46,'Consolidated Data - Static'!$I:$AK,26,FALSE)&lt;&gt;VLOOKUP($I46,'Consolidated Data - Dynamic'!$B:$AD,26,FALSE),"LOS Days Mismatch",IF(VLOOKUP($I46,'Consolidated Data - Static'!$I:$AK,27,FALSE)&lt;&gt;VLOOKUP($I46,'Consolidated Data - Dynamic'!$B:$AD,27,FALSE),"Stage Change Mismatch",IF(VLOOKUP($I46,'Consolidated Data - Static'!$I:$AK,28,FALSE)&lt;&gt;VLOOKUP($I46,'Consolidated Data - Dynamic'!$B:$AD,28,FALSE),"Animal Weight Mismatch",IF(VLOOKUP($I46,'Consolidated Data - Static'!$I:$AK,29,FALSE)&lt;&gt;VLOOKUP($I46,'Consolidated Data - Dynamic'!$B:$AD,29,FALSE),"Number of Pictures Mismatch", "Record Match"))))))))))))))))))))))))))))</f>
        <v>Record Match</v>
      </c>
      <c r="H46">
        <v>45969340</v>
      </c>
      <c r="I46" t="s">
        <v>581</v>
      </c>
      <c r="J46" t="s">
        <v>582</v>
      </c>
      <c r="K46" t="s">
        <v>582</v>
      </c>
      <c r="L46" t="s">
        <v>582</v>
      </c>
      <c r="M46" t="s">
        <v>46</v>
      </c>
      <c r="N46" t="s">
        <v>56</v>
      </c>
      <c r="O46" t="s">
        <v>77</v>
      </c>
      <c r="P46" t="s">
        <v>36</v>
      </c>
      <c r="Q46" t="s">
        <v>37</v>
      </c>
      <c r="R46" t="s">
        <v>50</v>
      </c>
      <c r="S46" t="s">
        <v>39</v>
      </c>
      <c r="T46" t="s">
        <v>41</v>
      </c>
      <c r="U46" t="s">
        <v>39</v>
      </c>
      <c r="V46" t="s">
        <v>41</v>
      </c>
      <c r="W46" t="s">
        <v>41</v>
      </c>
      <c r="X46" t="s">
        <v>39</v>
      </c>
      <c r="Y46" t="s">
        <v>39</v>
      </c>
      <c r="Z46" t="s">
        <v>39</v>
      </c>
      <c r="AA46" t="s">
        <v>41</v>
      </c>
      <c r="AB46" t="s">
        <v>753</v>
      </c>
      <c r="AC46" t="s">
        <v>134</v>
      </c>
      <c r="AD46" t="s">
        <v>799</v>
      </c>
      <c r="AE46" t="s">
        <v>1485</v>
      </c>
      <c r="AF46" s="18">
        <v>45901.598611111112</v>
      </c>
      <c r="AG46" s="18">
        <v>45896.598611111112</v>
      </c>
      <c r="AH46">
        <v>41.1</v>
      </c>
      <c r="AI46">
        <v>0</v>
      </c>
      <c r="AJ46" t="s">
        <v>1510</v>
      </c>
      <c r="AK46">
        <v>2</v>
      </c>
    </row>
    <row r="47" spans="6:37" x14ac:dyDescent="0.2">
      <c r="F47" t="str">
        <f>VLOOKUP(Table4[[#This Row],[Primary_Breed]],'Breed Group'!$A:$B,2,FALSE)</f>
        <v>Stigma</v>
      </c>
      <c r="G47" t="str">
        <f>IF(VLOOKUP($I47,'Consolidated Data - Static'!$I:$AK,2,FALSE)&lt;&gt;VLOOKUP($I47,'Consolidated Data - Dynamic'!$B:$AD,2,FALSE),"Name-AdoptAPet Mismatch",IF(VLOOKUP($I47,'Consolidated Data - Static'!$I:$AK,3,FALSE)&lt;&gt;VLOOKUP($I47,'Consolidated Data - Dynamic'!$B:$AD,3,FALSE),"Name-PetPoint Mismatch",IF(VLOOKUP($I47,'Consolidated Data - Static'!$I:$AK,4,FALSE)&lt;&gt;VLOOKUP($I47,'Consolidated Data - Dynamic'!$B:$AD,4,FALSE),"Name-Inventory Mismatch", IF(VLOOKUP($I47,'Consolidated Data - Static'!$I:$AK,5,FALSE)&lt;&gt;VLOOKUP($I47,'Consolidated Data - Dynamic'!$B:$AD,5,FALSE),"Primary Breed Mismatch",IF(VLOOKUP($I47,'Consolidated Data - Static'!$I:$AK,6,FALSE)&lt;&gt;VLOOKUP($I47,'Consolidated Data - Dynamic'!$B:$AD,6,FALSE),"Secondary Breed Mismatch", IF(VLOOKUP($I47,'Consolidated Data - Static'!$I:$AK,7,FALSE)&lt;&gt;VLOOKUP($I47,'Consolidated Data - Dynamic'!$B:$AD,7,FALSE),"Color Mismatch",IF(VLOOKUP($I47,'Consolidated Data - Static'!$I:$AK,8,FALSE)&lt;&gt;VLOOKUP($I47,'Consolidated Data - Dynamic'!$B:$AD,8,FALSE),"Sex Mismatch",IF(VLOOKUP($I47,'Consolidated Data - Static'!$I:$AK,9,FALSE)&lt;&gt;VLOOKUP($I47,'Consolidated Data - Dynamic'!$B:$AD,9,FALSE),"Age Mismatch",IF(VLOOKUP($I47,'Consolidated Data - Static'!$I:$AK,10,FALSE)&lt;&gt;VLOOKUP($I47,'Consolidated Data - Dynamic'!$B:$AD,10,FALSE),"Size Mismatch",IF(VLOOKUP($I47,'Consolidated Data - Static'!$I:$AK,11,FALSE)&lt;&gt;VLOOKUP($I47,'Consolidated Data - Dynamic'!$B:$AD,11,FALSE),"Mixed Mismatch",IF(VLOOKUP($I47,'Consolidated Data - Static'!$I:$AK,12,FALSE)&lt;&gt;VLOOKUP($I47,'Consolidated Data - Dynamic'!$B:$AD,12,FALSE),"Altered Mismatch",IF(VLOOKUP($I47,'Consolidated Data - Static'!$I:$AK,13,FALSE)&lt;&gt;VLOOKUP($I47,'Consolidated Data - Dynamic'!$B:$AD,13,FALSE),"Shots Current Mismatch",IF(VLOOKUP($I47,'Consolidated Data - Static'!$I:$AK,14,FALSE)&lt;&gt;VLOOKUP($I47,'Consolidated Data - Dynamic'!$B:$AD,14,FALSE),"Housebroken Mismatch",IF(VLOOKUP($I47,'Consolidated Data - Static'!$I:$AK,15,FALSE)&lt;&gt;VLOOKUP($I47,'Consolidated Data - Dynamic'!$B:$AD,15,FALSE),"Special Needs Mismatch",IF(VLOOKUP($I47,'Consolidated Data - Static'!$I:$AK,16,FALSE)&lt;&gt;VLOOKUP($I47,'Consolidated Data - Dynamic'!$B:$AD,16,FALSE),"OK w/kids Mismatch",IF(VLOOKUP($I47,'Consolidated Data - Static'!$I:$AK,17,FALSE)&lt;&gt;VLOOKUP($I47,'Consolidated Data - Dynamic'!$B:$AD,17,FALSE),"OK w/dogs Mismatch",IF(VLOOKUP($I47,'Consolidated Data - Static'!$I:$AK,18,FALSE)&lt;&gt;VLOOKUP($I47,'Consolidated Data - Dynamic'!$B:$AD,18,FALSE),"OK w/cats Mismatch",IF(VLOOKUP($I47,'Consolidated Data - Static'!$I:$AK,19,FALSE)&lt;&gt;VLOOKUP($I47,'Consolidated Data - Dynamic'!$B:$AD,19,FALSE),"Pre Treatment Description Mismatch",IF(VLOOKUP($I47,'Consolidated Data - Static'!$I:$AK,20,FALSE)&lt;&gt;VLOOKUP($I47,'Consolidated Data - Dynamic'!$B:$AD,20,FALSE),"Stage Mismatch",IF(VLOOKUP($I47,'Consolidated Data - Static'!$I:$AK,21,FALSE)&lt;&gt;VLOOKUP($I47,'Consolidated Data - Dynamic'!$B:$AD,21,FALSE),"Primary Color Mismatch",IF(VLOOKUP($I47,'Consolidated Data - Static'!$I:$AK,22,FALSE)&lt;&gt;VLOOKUP($I47,'Consolidated Data - Dynamic'!$B:$AD,22,FALSE),"Location Mismatch",IF(VLOOKUP($I47,'Consolidated Data - Static'!$I:$AK,23,FALSE)&lt;&gt;VLOOKUP($I47,'Consolidated Data - Dynamic'!$B:$AD,23,FALSE),"Intake Type Mismatch",IF(VLOOKUP($I47,'Consolidated Data - Static'!$I:$AK,24,FALSE)&lt;&gt;VLOOKUP($I47,'Consolidated Data - Dynamic'!$B:$AD,24,FALSE),"Emancipation Date Mismatch",IF(VLOOKUP($I47,'Consolidated Data - Static'!$I:$AK,25,FALSE)&lt;&gt;VLOOKUP($I47,'Consolidated Data - Dynamic'!$B:$AD,25,FALSE),"Intake Date Mismatch",IF(VLOOKUP($I47,'Consolidated Data - Static'!$I:$AK,26,FALSE)&lt;&gt;VLOOKUP($I47,'Consolidated Data - Dynamic'!$B:$AD,26,FALSE),"LOS Days Mismatch",IF(VLOOKUP($I47,'Consolidated Data - Static'!$I:$AK,27,FALSE)&lt;&gt;VLOOKUP($I47,'Consolidated Data - Dynamic'!$B:$AD,27,FALSE),"Stage Change Mismatch",IF(VLOOKUP($I47,'Consolidated Data - Static'!$I:$AK,28,FALSE)&lt;&gt;VLOOKUP($I47,'Consolidated Data - Dynamic'!$B:$AD,28,FALSE),"Animal Weight Mismatch",IF(VLOOKUP($I47,'Consolidated Data - Static'!$I:$AK,29,FALSE)&lt;&gt;VLOOKUP($I47,'Consolidated Data - Dynamic'!$B:$AD,29,FALSE),"Number of Pictures Mismatch", "Record Match"))))))))))))))))))))))))))))</f>
        <v>Record Match</v>
      </c>
      <c r="H47">
        <v>44941336</v>
      </c>
      <c r="I47" t="s">
        <v>178</v>
      </c>
      <c r="J47" t="s">
        <v>179</v>
      </c>
      <c r="K47" t="s">
        <v>914</v>
      </c>
      <c r="L47" t="s">
        <v>914</v>
      </c>
      <c r="M47" t="s">
        <v>46</v>
      </c>
      <c r="N47" t="s">
        <v>104</v>
      </c>
      <c r="O47" t="s">
        <v>141</v>
      </c>
      <c r="P47" t="s">
        <v>36</v>
      </c>
      <c r="Q47" t="s">
        <v>37</v>
      </c>
      <c r="R47" t="s">
        <v>50</v>
      </c>
      <c r="S47" t="s">
        <v>39</v>
      </c>
      <c r="T47" t="s">
        <v>39</v>
      </c>
      <c r="U47" t="s">
        <v>39</v>
      </c>
      <c r="V47" t="s">
        <v>41</v>
      </c>
      <c r="W47" t="s">
        <v>41</v>
      </c>
      <c r="X47" t="s">
        <v>39</v>
      </c>
      <c r="Y47" t="s">
        <v>39</v>
      </c>
      <c r="Z47" t="s">
        <v>39</v>
      </c>
      <c r="AA47" t="s">
        <v>39</v>
      </c>
      <c r="AB47" t="s">
        <v>700</v>
      </c>
      <c r="AC47" t="s">
        <v>373</v>
      </c>
      <c r="AD47" t="s">
        <v>694</v>
      </c>
      <c r="AE47" t="s">
        <v>1485</v>
      </c>
      <c r="AF47" s="18">
        <v>45804.612500000003</v>
      </c>
      <c r="AG47" s="18">
        <v>45799.612500000003</v>
      </c>
      <c r="AH47">
        <v>138.1</v>
      </c>
      <c r="AI47">
        <v>0</v>
      </c>
      <c r="AJ47" t="s">
        <v>1539</v>
      </c>
      <c r="AK47">
        <v>3</v>
      </c>
    </row>
    <row r="48" spans="6:37" x14ac:dyDescent="0.2">
      <c r="F48" t="str">
        <f>VLOOKUP(Table4[[#This Row],[Primary_Breed]],'Breed Group'!$A:$B,2,FALSE)</f>
        <v>Non-Stigma</v>
      </c>
      <c r="G48" t="str">
        <f>IF(VLOOKUP($I48,'Consolidated Data - Static'!$I:$AK,2,FALSE)&lt;&gt;VLOOKUP($I48,'Consolidated Data - Dynamic'!$B:$AD,2,FALSE),"Name-AdoptAPet Mismatch",IF(VLOOKUP($I48,'Consolidated Data - Static'!$I:$AK,3,FALSE)&lt;&gt;VLOOKUP($I48,'Consolidated Data - Dynamic'!$B:$AD,3,FALSE),"Name-PetPoint Mismatch",IF(VLOOKUP($I48,'Consolidated Data - Static'!$I:$AK,4,FALSE)&lt;&gt;VLOOKUP($I48,'Consolidated Data - Dynamic'!$B:$AD,4,FALSE),"Name-Inventory Mismatch", IF(VLOOKUP($I48,'Consolidated Data - Static'!$I:$AK,5,FALSE)&lt;&gt;VLOOKUP($I48,'Consolidated Data - Dynamic'!$B:$AD,5,FALSE),"Primary Breed Mismatch",IF(VLOOKUP($I48,'Consolidated Data - Static'!$I:$AK,6,FALSE)&lt;&gt;VLOOKUP($I48,'Consolidated Data - Dynamic'!$B:$AD,6,FALSE),"Secondary Breed Mismatch", IF(VLOOKUP($I48,'Consolidated Data - Static'!$I:$AK,7,FALSE)&lt;&gt;VLOOKUP($I48,'Consolidated Data - Dynamic'!$B:$AD,7,FALSE),"Color Mismatch",IF(VLOOKUP($I48,'Consolidated Data - Static'!$I:$AK,8,FALSE)&lt;&gt;VLOOKUP($I48,'Consolidated Data - Dynamic'!$B:$AD,8,FALSE),"Sex Mismatch",IF(VLOOKUP($I48,'Consolidated Data - Static'!$I:$AK,9,FALSE)&lt;&gt;VLOOKUP($I48,'Consolidated Data - Dynamic'!$B:$AD,9,FALSE),"Age Mismatch",IF(VLOOKUP($I48,'Consolidated Data - Static'!$I:$AK,10,FALSE)&lt;&gt;VLOOKUP($I48,'Consolidated Data - Dynamic'!$B:$AD,10,FALSE),"Size Mismatch",IF(VLOOKUP($I48,'Consolidated Data - Static'!$I:$AK,11,FALSE)&lt;&gt;VLOOKUP($I48,'Consolidated Data - Dynamic'!$B:$AD,11,FALSE),"Mixed Mismatch",IF(VLOOKUP($I48,'Consolidated Data - Static'!$I:$AK,12,FALSE)&lt;&gt;VLOOKUP($I48,'Consolidated Data - Dynamic'!$B:$AD,12,FALSE),"Altered Mismatch",IF(VLOOKUP($I48,'Consolidated Data - Static'!$I:$AK,13,FALSE)&lt;&gt;VLOOKUP($I48,'Consolidated Data - Dynamic'!$B:$AD,13,FALSE),"Shots Current Mismatch",IF(VLOOKUP($I48,'Consolidated Data - Static'!$I:$AK,14,FALSE)&lt;&gt;VLOOKUP($I48,'Consolidated Data - Dynamic'!$B:$AD,14,FALSE),"Housebroken Mismatch",IF(VLOOKUP($I48,'Consolidated Data - Static'!$I:$AK,15,FALSE)&lt;&gt;VLOOKUP($I48,'Consolidated Data - Dynamic'!$B:$AD,15,FALSE),"Special Needs Mismatch",IF(VLOOKUP($I48,'Consolidated Data - Static'!$I:$AK,16,FALSE)&lt;&gt;VLOOKUP($I48,'Consolidated Data - Dynamic'!$B:$AD,16,FALSE),"OK w/kids Mismatch",IF(VLOOKUP($I48,'Consolidated Data - Static'!$I:$AK,17,FALSE)&lt;&gt;VLOOKUP($I48,'Consolidated Data - Dynamic'!$B:$AD,17,FALSE),"OK w/dogs Mismatch",IF(VLOOKUP($I48,'Consolidated Data - Static'!$I:$AK,18,FALSE)&lt;&gt;VLOOKUP($I48,'Consolidated Data - Dynamic'!$B:$AD,18,FALSE),"OK w/cats Mismatch",IF(VLOOKUP($I48,'Consolidated Data - Static'!$I:$AK,19,FALSE)&lt;&gt;VLOOKUP($I48,'Consolidated Data - Dynamic'!$B:$AD,19,FALSE),"Pre Treatment Description Mismatch",IF(VLOOKUP($I48,'Consolidated Data - Static'!$I:$AK,20,FALSE)&lt;&gt;VLOOKUP($I48,'Consolidated Data - Dynamic'!$B:$AD,20,FALSE),"Stage Mismatch",IF(VLOOKUP($I48,'Consolidated Data - Static'!$I:$AK,21,FALSE)&lt;&gt;VLOOKUP($I48,'Consolidated Data - Dynamic'!$B:$AD,21,FALSE),"Primary Color Mismatch",IF(VLOOKUP($I48,'Consolidated Data - Static'!$I:$AK,22,FALSE)&lt;&gt;VLOOKUP($I48,'Consolidated Data - Dynamic'!$B:$AD,22,FALSE),"Location Mismatch",IF(VLOOKUP($I48,'Consolidated Data - Static'!$I:$AK,23,FALSE)&lt;&gt;VLOOKUP($I48,'Consolidated Data - Dynamic'!$B:$AD,23,FALSE),"Intake Type Mismatch",IF(VLOOKUP($I48,'Consolidated Data - Static'!$I:$AK,24,FALSE)&lt;&gt;VLOOKUP($I48,'Consolidated Data - Dynamic'!$B:$AD,24,FALSE),"Emancipation Date Mismatch",IF(VLOOKUP($I48,'Consolidated Data - Static'!$I:$AK,25,FALSE)&lt;&gt;VLOOKUP($I48,'Consolidated Data - Dynamic'!$B:$AD,25,FALSE),"Intake Date Mismatch",IF(VLOOKUP($I48,'Consolidated Data - Static'!$I:$AK,26,FALSE)&lt;&gt;VLOOKUP($I48,'Consolidated Data - Dynamic'!$B:$AD,26,FALSE),"LOS Days Mismatch",IF(VLOOKUP($I48,'Consolidated Data - Static'!$I:$AK,27,FALSE)&lt;&gt;VLOOKUP($I48,'Consolidated Data - Dynamic'!$B:$AD,27,FALSE),"Stage Change Mismatch",IF(VLOOKUP($I48,'Consolidated Data - Static'!$I:$AK,28,FALSE)&lt;&gt;VLOOKUP($I48,'Consolidated Data - Dynamic'!$B:$AD,28,FALSE),"Animal Weight Mismatch",IF(VLOOKUP($I48,'Consolidated Data - Static'!$I:$AK,29,FALSE)&lt;&gt;VLOOKUP($I48,'Consolidated Data - Dynamic'!$B:$AD,29,FALSE),"Number of Pictures Mismatch", "Record Match"))))))))))))))))))))))))))))</f>
        <v>Record Match</v>
      </c>
      <c r="H48">
        <v>44941030</v>
      </c>
      <c r="I48" t="s">
        <v>183</v>
      </c>
      <c r="J48" t="s">
        <v>184</v>
      </c>
      <c r="K48" t="s">
        <v>184</v>
      </c>
      <c r="L48" t="s">
        <v>184</v>
      </c>
      <c r="M48" t="s">
        <v>104</v>
      </c>
      <c r="N48" t="s">
        <v>46</v>
      </c>
      <c r="O48" t="s">
        <v>185</v>
      </c>
      <c r="P48" t="s">
        <v>48</v>
      </c>
      <c r="Q48" t="s">
        <v>49</v>
      </c>
      <c r="R48" t="s">
        <v>50</v>
      </c>
      <c r="S48" t="s">
        <v>39</v>
      </c>
      <c r="T48" t="s">
        <v>39</v>
      </c>
      <c r="U48" t="s">
        <v>39</v>
      </c>
      <c r="V48" t="s">
        <v>41</v>
      </c>
      <c r="W48" t="s">
        <v>41</v>
      </c>
      <c r="X48" t="s">
        <v>39</v>
      </c>
      <c r="Y48" t="s">
        <v>39</v>
      </c>
      <c r="Z48" t="s">
        <v>40</v>
      </c>
      <c r="AA48" t="s">
        <v>39</v>
      </c>
      <c r="AB48" t="s">
        <v>711</v>
      </c>
      <c r="AC48" t="s">
        <v>696</v>
      </c>
      <c r="AD48" t="s">
        <v>706</v>
      </c>
      <c r="AE48" t="s">
        <v>1485</v>
      </c>
      <c r="AF48" s="18">
        <v>45802.638194444444</v>
      </c>
      <c r="AG48" s="18">
        <v>45797.638194444444</v>
      </c>
      <c r="AH48">
        <v>140.1</v>
      </c>
      <c r="AI48">
        <v>0</v>
      </c>
      <c r="AJ48" t="s">
        <v>1624</v>
      </c>
      <c r="AK48">
        <v>3</v>
      </c>
    </row>
    <row r="49" spans="6:37" x14ac:dyDescent="0.2">
      <c r="F49" t="str">
        <f>VLOOKUP(Table4[[#This Row],[Primary_Breed]],'Breed Group'!$A:$B,2,FALSE)</f>
        <v>Non-Stigma</v>
      </c>
      <c r="G49" t="str">
        <f>IF(VLOOKUP($I49,'Consolidated Data - Static'!$I:$AK,2,FALSE)&lt;&gt;VLOOKUP($I49,'Consolidated Data - Dynamic'!$B:$AD,2,FALSE),"Name-AdoptAPet Mismatch",IF(VLOOKUP($I49,'Consolidated Data - Static'!$I:$AK,3,FALSE)&lt;&gt;VLOOKUP($I49,'Consolidated Data - Dynamic'!$B:$AD,3,FALSE),"Name-PetPoint Mismatch",IF(VLOOKUP($I49,'Consolidated Data - Static'!$I:$AK,4,FALSE)&lt;&gt;VLOOKUP($I49,'Consolidated Data - Dynamic'!$B:$AD,4,FALSE),"Name-Inventory Mismatch", IF(VLOOKUP($I49,'Consolidated Data - Static'!$I:$AK,5,FALSE)&lt;&gt;VLOOKUP($I49,'Consolidated Data - Dynamic'!$B:$AD,5,FALSE),"Primary Breed Mismatch",IF(VLOOKUP($I49,'Consolidated Data - Static'!$I:$AK,6,FALSE)&lt;&gt;VLOOKUP($I49,'Consolidated Data - Dynamic'!$B:$AD,6,FALSE),"Secondary Breed Mismatch", IF(VLOOKUP($I49,'Consolidated Data - Static'!$I:$AK,7,FALSE)&lt;&gt;VLOOKUP($I49,'Consolidated Data - Dynamic'!$B:$AD,7,FALSE),"Color Mismatch",IF(VLOOKUP($I49,'Consolidated Data - Static'!$I:$AK,8,FALSE)&lt;&gt;VLOOKUP($I49,'Consolidated Data - Dynamic'!$B:$AD,8,FALSE),"Sex Mismatch",IF(VLOOKUP($I49,'Consolidated Data - Static'!$I:$AK,9,FALSE)&lt;&gt;VLOOKUP($I49,'Consolidated Data - Dynamic'!$B:$AD,9,FALSE),"Age Mismatch",IF(VLOOKUP($I49,'Consolidated Data - Static'!$I:$AK,10,FALSE)&lt;&gt;VLOOKUP($I49,'Consolidated Data - Dynamic'!$B:$AD,10,FALSE),"Size Mismatch",IF(VLOOKUP($I49,'Consolidated Data - Static'!$I:$AK,11,FALSE)&lt;&gt;VLOOKUP($I49,'Consolidated Data - Dynamic'!$B:$AD,11,FALSE),"Mixed Mismatch",IF(VLOOKUP($I49,'Consolidated Data - Static'!$I:$AK,12,FALSE)&lt;&gt;VLOOKUP($I49,'Consolidated Data - Dynamic'!$B:$AD,12,FALSE),"Altered Mismatch",IF(VLOOKUP($I49,'Consolidated Data - Static'!$I:$AK,13,FALSE)&lt;&gt;VLOOKUP($I49,'Consolidated Data - Dynamic'!$B:$AD,13,FALSE),"Shots Current Mismatch",IF(VLOOKUP($I49,'Consolidated Data - Static'!$I:$AK,14,FALSE)&lt;&gt;VLOOKUP($I49,'Consolidated Data - Dynamic'!$B:$AD,14,FALSE),"Housebroken Mismatch",IF(VLOOKUP($I49,'Consolidated Data - Static'!$I:$AK,15,FALSE)&lt;&gt;VLOOKUP($I49,'Consolidated Data - Dynamic'!$B:$AD,15,FALSE),"Special Needs Mismatch",IF(VLOOKUP($I49,'Consolidated Data - Static'!$I:$AK,16,FALSE)&lt;&gt;VLOOKUP($I49,'Consolidated Data - Dynamic'!$B:$AD,16,FALSE),"OK w/kids Mismatch",IF(VLOOKUP($I49,'Consolidated Data - Static'!$I:$AK,17,FALSE)&lt;&gt;VLOOKUP($I49,'Consolidated Data - Dynamic'!$B:$AD,17,FALSE),"OK w/dogs Mismatch",IF(VLOOKUP($I49,'Consolidated Data - Static'!$I:$AK,18,FALSE)&lt;&gt;VLOOKUP($I49,'Consolidated Data - Dynamic'!$B:$AD,18,FALSE),"OK w/cats Mismatch",IF(VLOOKUP($I49,'Consolidated Data - Static'!$I:$AK,19,FALSE)&lt;&gt;VLOOKUP($I49,'Consolidated Data - Dynamic'!$B:$AD,19,FALSE),"Pre Treatment Description Mismatch",IF(VLOOKUP($I49,'Consolidated Data - Static'!$I:$AK,20,FALSE)&lt;&gt;VLOOKUP($I49,'Consolidated Data - Dynamic'!$B:$AD,20,FALSE),"Stage Mismatch",IF(VLOOKUP($I49,'Consolidated Data - Static'!$I:$AK,21,FALSE)&lt;&gt;VLOOKUP($I49,'Consolidated Data - Dynamic'!$B:$AD,21,FALSE),"Primary Color Mismatch",IF(VLOOKUP($I49,'Consolidated Data - Static'!$I:$AK,22,FALSE)&lt;&gt;VLOOKUP($I49,'Consolidated Data - Dynamic'!$B:$AD,22,FALSE),"Location Mismatch",IF(VLOOKUP($I49,'Consolidated Data - Static'!$I:$AK,23,FALSE)&lt;&gt;VLOOKUP($I49,'Consolidated Data - Dynamic'!$B:$AD,23,FALSE),"Intake Type Mismatch",IF(VLOOKUP($I49,'Consolidated Data - Static'!$I:$AK,24,FALSE)&lt;&gt;VLOOKUP($I49,'Consolidated Data - Dynamic'!$B:$AD,24,FALSE),"Emancipation Date Mismatch",IF(VLOOKUP($I49,'Consolidated Data - Static'!$I:$AK,25,FALSE)&lt;&gt;VLOOKUP($I49,'Consolidated Data - Dynamic'!$B:$AD,25,FALSE),"Intake Date Mismatch",IF(VLOOKUP($I49,'Consolidated Data - Static'!$I:$AK,26,FALSE)&lt;&gt;VLOOKUP($I49,'Consolidated Data - Dynamic'!$B:$AD,26,FALSE),"LOS Days Mismatch",IF(VLOOKUP($I49,'Consolidated Data - Static'!$I:$AK,27,FALSE)&lt;&gt;VLOOKUP($I49,'Consolidated Data - Dynamic'!$B:$AD,27,FALSE),"Stage Change Mismatch",IF(VLOOKUP($I49,'Consolidated Data - Static'!$I:$AK,28,FALSE)&lt;&gt;VLOOKUP($I49,'Consolidated Data - Dynamic'!$B:$AD,28,FALSE),"Animal Weight Mismatch",IF(VLOOKUP($I49,'Consolidated Data - Static'!$I:$AK,29,FALSE)&lt;&gt;VLOOKUP($I49,'Consolidated Data - Dynamic'!$B:$AD,29,FALSE),"Number of Pictures Mismatch", "Record Match"))))))))))))))))))))))))))))</f>
        <v>Record Match</v>
      </c>
      <c r="H49">
        <v>45204856</v>
      </c>
      <c r="I49" t="s">
        <v>260</v>
      </c>
      <c r="J49" t="s">
        <v>261</v>
      </c>
      <c r="K49" t="s">
        <v>810</v>
      </c>
      <c r="L49" t="s">
        <v>810</v>
      </c>
      <c r="M49" t="s">
        <v>110</v>
      </c>
      <c r="N49">
        <v>0</v>
      </c>
      <c r="O49" t="s">
        <v>262</v>
      </c>
      <c r="P49" t="s">
        <v>48</v>
      </c>
      <c r="Q49" t="s">
        <v>49</v>
      </c>
      <c r="R49" t="s">
        <v>50</v>
      </c>
      <c r="S49" t="s">
        <v>39</v>
      </c>
      <c r="T49" t="s">
        <v>39</v>
      </c>
      <c r="U49" t="s">
        <v>39</v>
      </c>
      <c r="V49" t="s">
        <v>39</v>
      </c>
      <c r="W49" t="s">
        <v>41</v>
      </c>
      <c r="X49" t="s">
        <v>39</v>
      </c>
      <c r="Y49" t="s">
        <v>39</v>
      </c>
      <c r="Z49" t="s">
        <v>40</v>
      </c>
      <c r="AA49" t="s">
        <v>39</v>
      </c>
      <c r="AB49" t="s">
        <v>711</v>
      </c>
      <c r="AC49" t="s">
        <v>809</v>
      </c>
      <c r="AD49" t="s">
        <v>694</v>
      </c>
      <c r="AE49" t="s">
        <v>1485</v>
      </c>
      <c r="AF49" s="18">
        <v>45762.424305555556</v>
      </c>
      <c r="AG49" s="18">
        <v>45757.424305555556</v>
      </c>
      <c r="AH49">
        <v>180.3</v>
      </c>
      <c r="AI49">
        <v>0</v>
      </c>
      <c r="AJ49" t="s">
        <v>1505</v>
      </c>
      <c r="AK49">
        <v>1</v>
      </c>
    </row>
    <row r="50" spans="6:37" x14ac:dyDescent="0.2">
      <c r="F50" t="str">
        <f>VLOOKUP(Table4[[#This Row],[Primary_Breed]],'Breed Group'!$A:$B,2,FALSE)</f>
        <v>Stigma</v>
      </c>
      <c r="G50" t="str">
        <f>IF(VLOOKUP($I50,'Consolidated Data - Static'!$I:$AK,2,FALSE)&lt;&gt;VLOOKUP($I50,'Consolidated Data - Dynamic'!$B:$AD,2,FALSE),"Name-AdoptAPet Mismatch",IF(VLOOKUP($I50,'Consolidated Data - Static'!$I:$AK,3,FALSE)&lt;&gt;VLOOKUP($I50,'Consolidated Data - Dynamic'!$B:$AD,3,FALSE),"Name-PetPoint Mismatch",IF(VLOOKUP($I50,'Consolidated Data - Static'!$I:$AK,4,FALSE)&lt;&gt;VLOOKUP($I50,'Consolidated Data - Dynamic'!$B:$AD,4,FALSE),"Name-Inventory Mismatch", IF(VLOOKUP($I50,'Consolidated Data - Static'!$I:$AK,5,FALSE)&lt;&gt;VLOOKUP($I50,'Consolidated Data - Dynamic'!$B:$AD,5,FALSE),"Primary Breed Mismatch",IF(VLOOKUP($I50,'Consolidated Data - Static'!$I:$AK,6,FALSE)&lt;&gt;VLOOKUP($I50,'Consolidated Data - Dynamic'!$B:$AD,6,FALSE),"Secondary Breed Mismatch", IF(VLOOKUP($I50,'Consolidated Data - Static'!$I:$AK,7,FALSE)&lt;&gt;VLOOKUP($I50,'Consolidated Data - Dynamic'!$B:$AD,7,FALSE),"Color Mismatch",IF(VLOOKUP($I50,'Consolidated Data - Static'!$I:$AK,8,FALSE)&lt;&gt;VLOOKUP($I50,'Consolidated Data - Dynamic'!$B:$AD,8,FALSE),"Sex Mismatch",IF(VLOOKUP($I50,'Consolidated Data - Static'!$I:$AK,9,FALSE)&lt;&gt;VLOOKUP($I50,'Consolidated Data - Dynamic'!$B:$AD,9,FALSE),"Age Mismatch",IF(VLOOKUP($I50,'Consolidated Data - Static'!$I:$AK,10,FALSE)&lt;&gt;VLOOKUP($I50,'Consolidated Data - Dynamic'!$B:$AD,10,FALSE),"Size Mismatch",IF(VLOOKUP($I50,'Consolidated Data - Static'!$I:$AK,11,FALSE)&lt;&gt;VLOOKUP($I50,'Consolidated Data - Dynamic'!$B:$AD,11,FALSE),"Mixed Mismatch",IF(VLOOKUP($I50,'Consolidated Data - Static'!$I:$AK,12,FALSE)&lt;&gt;VLOOKUP($I50,'Consolidated Data - Dynamic'!$B:$AD,12,FALSE),"Altered Mismatch",IF(VLOOKUP($I50,'Consolidated Data - Static'!$I:$AK,13,FALSE)&lt;&gt;VLOOKUP($I50,'Consolidated Data - Dynamic'!$B:$AD,13,FALSE),"Shots Current Mismatch",IF(VLOOKUP($I50,'Consolidated Data - Static'!$I:$AK,14,FALSE)&lt;&gt;VLOOKUP($I50,'Consolidated Data - Dynamic'!$B:$AD,14,FALSE),"Housebroken Mismatch",IF(VLOOKUP($I50,'Consolidated Data - Static'!$I:$AK,15,FALSE)&lt;&gt;VLOOKUP($I50,'Consolidated Data - Dynamic'!$B:$AD,15,FALSE),"Special Needs Mismatch",IF(VLOOKUP($I50,'Consolidated Data - Static'!$I:$AK,16,FALSE)&lt;&gt;VLOOKUP($I50,'Consolidated Data - Dynamic'!$B:$AD,16,FALSE),"OK w/kids Mismatch",IF(VLOOKUP($I50,'Consolidated Data - Static'!$I:$AK,17,FALSE)&lt;&gt;VLOOKUP($I50,'Consolidated Data - Dynamic'!$B:$AD,17,FALSE),"OK w/dogs Mismatch",IF(VLOOKUP($I50,'Consolidated Data - Static'!$I:$AK,18,FALSE)&lt;&gt;VLOOKUP($I50,'Consolidated Data - Dynamic'!$B:$AD,18,FALSE),"OK w/cats Mismatch",IF(VLOOKUP($I50,'Consolidated Data - Static'!$I:$AK,19,FALSE)&lt;&gt;VLOOKUP($I50,'Consolidated Data - Dynamic'!$B:$AD,19,FALSE),"Pre Treatment Description Mismatch",IF(VLOOKUP($I50,'Consolidated Data - Static'!$I:$AK,20,FALSE)&lt;&gt;VLOOKUP($I50,'Consolidated Data - Dynamic'!$B:$AD,20,FALSE),"Stage Mismatch",IF(VLOOKUP($I50,'Consolidated Data - Static'!$I:$AK,21,FALSE)&lt;&gt;VLOOKUP($I50,'Consolidated Data - Dynamic'!$B:$AD,21,FALSE),"Primary Color Mismatch",IF(VLOOKUP($I50,'Consolidated Data - Static'!$I:$AK,22,FALSE)&lt;&gt;VLOOKUP($I50,'Consolidated Data - Dynamic'!$B:$AD,22,FALSE),"Location Mismatch",IF(VLOOKUP($I50,'Consolidated Data - Static'!$I:$AK,23,FALSE)&lt;&gt;VLOOKUP($I50,'Consolidated Data - Dynamic'!$B:$AD,23,FALSE),"Intake Type Mismatch",IF(VLOOKUP($I50,'Consolidated Data - Static'!$I:$AK,24,FALSE)&lt;&gt;VLOOKUP($I50,'Consolidated Data - Dynamic'!$B:$AD,24,FALSE),"Emancipation Date Mismatch",IF(VLOOKUP($I50,'Consolidated Data - Static'!$I:$AK,25,FALSE)&lt;&gt;VLOOKUP($I50,'Consolidated Data - Dynamic'!$B:$AD,25,FALSE),"Intake Date Mismatch",IF(VLOOKUP($I50,'Consolidated Data - Static'!$I:$AK,26,FALSE)&lt;&gt;VLOOKUP($I50,'Consolidated Data - Dynamic'!$B:$AD,26,FALSE),"LOS Days Mismatch",IF(VLOOKUP($I50,'Consolidated Data - Static'!$I:$AK,27,FALSE)&lt;&gt;VLOOKUP($I50,'Consolidated Data - Dynamic'!$B:$AD,27,FALSE),"Stage Change Mismatch",IF(VLOOKUP($I50,'Consolidated Data - Static'!$I:$AK,28,FALSE)&lt;&gt;VLOOKUP($I50,'Consolidated Data - Dynamic'!$B:$AD,28,FALSE),"Animal Weight Mismatch",IF(VLOOKUP($I50,'Consolidated Data - Static'!$I:$AK,29,FALSE)&lt;&gt;VLOOKUP($I50,'Consolidated Data - Dynamic'!$B:$AD,29,FALSE),"Number of Pictures Mismatch", "Record Match"))))))))))))))))))))))))))))</f>
        <v>Record Match</v>
      </c>
      <c r="H50">
        <v>45500251</v>
      </c>
      <c r="I50" t="s">
        <v>370</v>
      </c>
      <c r="J50" t="s">
        <v>371</v>
      </c>
      <c r="K50" t="s">
        <v>1008</v>
      </c>
      <c r="L50" t="s">
        <v>1008</v>
      </c>
      <c r="M50" t="s">
        <v>46</v>
      </c>
      <c r="N50" t="s">
        <v>372</v>
      </c>
      <c r="O50" t="s">
        <v>373</v>
      </c>
      <c r="P50" t="s">
        <v>48</v>
      </c>
      <c r="Q50" t="s">
        <v>49</v>
      </c>
      <c r="R50" t="s">
        <v>50</v>
      </c>
      <c r="S50" t="s">
        <v>39</v>
      </c>
      <c r="T50" t="s">
        <v>39</v>
      </c>
      <c r="U50" t="s">
        <v>39</v>
      </c>
      <c r="V50" t="s">
        <v>39</v>
      </c>
      <c r="W50" t="s">
        <v>41</v>
      </c>
      <c r="X50" t="s">
        <v>39</v>
      </c>
      <c r="Y50" t="s">
        <v>39</v>
      </c>
      <c r="Z50" t="s">
        <v>39</v>
      </c>
      <c r="AA50" t="s">
        <v>39</v>
      </c>
      <c r="AB50" t="s">
        <v>711</v>
      </c>
      <c r="AC50" t="s">
        <v>373</v>
      </c>
      <c r="AD50" t="s">
        <v>694</v>
      </c>
      <c r="AE50" t="s">
        <v>1540</v>
      </c>
      <c r="AF50" s="18">
        <v>0</v>
      </c>
      <c r="AG50" s="18">
        <v>45848.702777777777</v>
      </c>
      <c r="AH50">
        <v>89</v>
      </c>
      <c r="AI50">
        <v>0</v>
      </c>
      <c r="AJ50" t="s">
        <v>1607</v>
      </c>
      <c r="AK50">
        <v>2</v>
      </c>
    </row>
    <row r="51" spans="6:37" x14ac:dyDescent="0.2">
      <c r="F51" t="str">
        <f>VLOOKUP(Table4[[#This Row],[Primary_Breed]],'Breed Group'!$A:$B,2,FALSE)</f>
        <v>Non-Stigma</v>
      </c>
      <c r="G51" t="str">
        <f>IF(VLOOKUP($I51,'Consolidated Data - Static'!$I:$AK,2,FALSE)&lt;&gt;VLOOKUP($I51,'Consolidated Data - Dynamic'!$B:$AD,2,FALSE),"Name-AdoptAPet Mismatch",IF(VLOOKUP($I51,'Consolidated Data - Static'!$I:$AK,3,FALSE)&lt;&gt;VLOOKUP($I51,'Consolidated Data - Dynamic'!$B:$AD,3,FALSE),"Name-PetPoint Mismatch",IF(VLOOKUP($I51,'Consolidated Data - Static'!$I:$AK,4,FALSE)&lt;&gt;VLOOKUP($I51,'Consolidated Data - Dynamic'!$B:$AD,4,FALSE),"Name-Inventory Mismatch", IF(VLOOKUP($I51,'Consolidated Data - Static'!$I:$AK,5,FALSE)&lt;&gt;VLOOKUP($I51,'Consolidated Data - Dynamic'!$B:$AD,5,FALSE),"Primary Breed Mismatch",IF(VLOOKUP($I51,'Consolidated Data - Static'!$I:$AK,6,FALSE)&lt;&gt;VLOOKUP($I51,'Consolidated Data - Dynamic'!$B:$AD,6,FALSE),"Secondary Breed Mismatch", IF(VLOOKUP($I51,'Consolidated Data - Static'!$I:$AK,7,FALSE)&lt;&gt;VLOOKUP($I51,'Consolidated Data - Dynamic'!$B:$AD,7,FALSE),"Color Mismatch",IF(VLOOKUP($I51,'Consolidated Data - Static'!$I:$AK,8,FALSE)&lt;&gt;VLOOKUP($I51,'Consolidated Data - Dynamic'!$B:$AD,8,FALSE),"Sex Mismatch",IF(VLOOKUP($I51,'Consolidated Data - Static'!$I:$AK,9,FALSE)&lt;&gt;VLOOKUP($I51,'Consolidated Data - Dynamic'!$B:$AD,9,FALSE),"Age Mismatch",IF(VLOOKUP($I51,'Consolidated Data - Static'!$I:$AK,10,FALSE)&lt;&gt;VLOOKUP($I51,'Consolidated Data - Dynamic'!$B:$AD,10,FALSE),"Size Mismatch",IF(VLOOKUP($I51,'Consolidated Data - Static'!$I:$AK,11,FALSE)&lt;&gt;VLOOKUP($I51,'Consolidated Data - Dynamic'!$B:$AD,11,FALSE),"Mixed Mismatch",IF(VLOOKUP($I51,'Consolidated Data - Static'!$I:$AK,12,FALSE)&lt;&gt;VLOOKUP($I51,'Consolidated Data - Dynamic'!$B:$AD,12,FALSE),"Altered Mismatch",IF(VLOOKUP($I51,'Consolidated Data - Static'!$I:$AK,13,FALSE)&lt;&gt;VLOOKUP($I51,'Consolidated Data - Dynamic'!$B:$AD,13,FALSE),"Shots Current Mismatch",IF(VLOOKUP($I51,'Consolidated Data - Static'!$I:$AK,14,FALSE)&lt;&gt;VLOOKUP($I51,'Consolidated Data - Dynamic'!$B:$AD,14,FALSE),"Housebroken Mismatch",IF(VLOOKUP($I51,'Consolidated Data - Static'!$I:$AK,15,FALSE)&lt;&gt;VLOOKUP($I51,'Consolidated Data - Dynamic'!$B:$AD,15,FALSE),"Special Needs Mismatch",IF(VLOOKUP($I51,'Consolidated Data - Static'!$I:$AK,16,FALSE)&lt;&gt;VLOOKUP($I51,'Consolidated Data - Dynamic'!$B:$AD,16,FALSE),"OK w/kids Mismatch",IF(VLOOKUP($I51,'Consolidated Data - Static'!$I:$AK,17,FALSE)&lt;&gt;VLOOKUP($I51,'Consolidated Data - Dynamic'!$B:$AD,17,FALSE),"OK w/dogs Mismatch",IF(VLOOKUP($I51,'Consolidated Data - Static'!$I:$AK,18,FALSE)&lt;&gt;VLOOKUP($I51,'Consolidated Data - Dynamic'!$B:$AD,18,FALSE),"OK w/cats Mismatch",IF(VLOOKUP($I51,'Consolidated Data - Static'!$I:$AK,19,FALSE)&lt;&gt;VLOOKUP($I51,'Consolidated Data - Dynamic'!$B:$AD,19,FALSE),"Pre Treatment Description Mismatch",IF(VLOOKUP($I51,'Consolidated Data - Static'!$I:$AK,20,FALSE)&lt;&gt;VLOOKUP($I51,'Consolidated Data - Dynamic'!$B:$AD,20,FALSE),"Stage Mismatch",IF(VLOOKUP($I51,'Consolidated Data - Static'!$I:$AK,21,FALSE)&lt;&gt;VLOOKUP($I51,'Consolidated Data - Dynamic'!$B:$AD,21,FALSE),"Primary Color Mismatch",IF(VLOOKUP($I51,'Consolidated Data - Static'!$I:$AK,22,FALSE)&lt;&gt;VLOOKUP($I51,'Consolidated Data - Dynamic'!$B:$AD,22,FALSE),"Location Mismatch",IF(VLOOKUP($I51,'Consolidated Data - Static'!$I:$AK,23,FALSE)&lt;&gt;VLOOKUP($I51,'Consolidated Data - Dynamic'!$B:$AD,23,FALSE),"Intake Type Mismatch",IF(VLOOKUP($I51,'Consolidated Data - Static'!$I:$AK,24,FALSE)&lt;&gt;VLOOKUP($I51,'Consolidated Data - Dynamic'!$B:$AD,24,FALSE),"Emancipation Date Mismatch",IF(VLOOKUP($I51,'Consolidated Data - Static'!$I:$AK,25,FALSE)&lt;&gt;VLOOKUP($I51,'Consolidated Data - Dynamic'!$B:$AD,25,FALSE),"Intake Date Mismatch",IF(VLOOKUP($I51,'Consolidated Data - Static'!$I:$AK,26,FALSE)&lt;&gt;VLOOKUP($I51,'Consolidated Data - Dynamic'!$B:$AD,26,FALSE),"LOS Days Mismatch",IF(VLOOKUP($I51,'Consolidated Data - Static'!$I:$AK,27,FALSE)&lt;&gt;VLOOKUP($I51,'Consolidated Data - Dynamic'!$B:$AD,27,FALSE),"Stage Change Mismatch",IF(VLOOKUP($I51,'Consolidated Data - Static'!$I:$AK,28,FALSE)&lt;&gt;VLOOKUP($I51,'Consolidated Data - Dynamic'!$B:$AD,28,FALSE),"Animal Weight Mismatch",IF(VLOOKUP($I51,'Consolidated Data - Static'!$I:$AK,29,FALSE)&lt;&gt;VLOOKUP($I51,'Consolidated Data - Dynamic'!$B:$AD,29,FALSE),"Number of Pictures Mismatch", "Record Match"))))))))))))))))))))))))))))</f>
        <v>Record Match</v>
      </c>
      <c r="H51">
        <v>45764063</v>
      </c>
      <c r="I51" t="s">
        <v>465</v>
      </c>
      <c r="J51" t="s">
        <v>466</v>
      </c>
      <c r="K51" t="s">
        <v>466</v>
      </c>
      <c r="L51" t="s">
        <v>466</v>
      </c>
      <c r="M51" t="s">
        <v>104</v>
      </c>
      <c r="N51" t="s">
        <v>110</v>
      </c>
      <c r="O51" t="s">
        <v>149</v>
      </c>
      <c r="P51" t="s">
        <v>36</v>
      </c>
      <c r="Q51" t="s">
        <v>49</v>
      </c>
      <c r="R51" t="s">
        <v>87</v>
      </c>
      <c r="S51" t="s">
        <v>39</v>
      </c>
      <c r="T51" t="s">
        <v>39</v>
      </c>
      <c r="U51" t="s">
        <v>39</v>
      </c>
      <c r="V51" t="s">
        <v>41</v>
      </c>
      <c r="W51" t="s">
        <v>41</v>
      </c>
      <c r="X51" t="s">
        <v>39</v>
      </c>
      <c r="Y51" t="s">
        <v>39</v>
      </c>
      <c r="Z51" t="s">
        <v>40</v>
      </c>
      <c r="AA51" t="s">
        <v>41</v>
      </c>
      <c r="AB51" t="s">
        <v>711</v>
      </c>
      <c r="AC51" t="s">
        <v>696</v>
      </c>
      <c r="AD51" t="s">
        <v>706</v>
      </c>
      <c r="AE51" t="s">
        <v>1523</v>
      </c>
      <c r="AF51" s="18">
        <v>45895.481944444444</v>
      </c>
      <c r="AG51" s="18">
        <v>45890.481944444444</v>
      </c>
      <c r="AH51">
        <v>47.3</v>
      </c>
      <c r="AI51">
        <v>0</v>
      </c>
      <c r="AJ51" t="s">
        <v>1635</v>
      </c>
      <c r="AK51">
        <v>2</v>
      </c>
    </row>
    <row r="52" spans="6:37" x14ac:dyDescent="0.2">
      <c r="F52" t="str">
        <f>VLOOKUP(Table4[[#This Row],[Primary_Breed]],'Breed Group'!$A:$B,2,FALSE)</f>
        <v>Stigma</v>
      </c>
      <c r="G52" t="str">
        <f>IF(VLOOKUP($I52,'Consolidated Data - Static'!$I:$AK,2,FALSE)&lt;&gt;VLOOKUP($I52,'Consolidated Data - Dynamic'!$B:$AD,2,FALSE),"Name-AdoptAPet Mismatch",IF(VLOOKUP($I52,'Consolidated Data - Static'!$I:$AK,3,FALSE)&lt;&gt;VLOOKUP($I52,'Consolidated Data - Dynamic'!$B:$AD,3,FALSE),"Name-PetPoint Mismatch",IF(VLOOKUP($I52,'Consolidated Data - Static'!$I:$AK,4,FALSE)&lt;&gt;VLOOKUP($I52,'Consolidated Data - Dynamic'!$B:$AD,4,FALSE),"Name-Inventory Mismatch", IF(VLOOKUP($I52,'Consolidated Data - Static'!$I:$AK,5,FALSE)&lt;&gt;VLOOKUP($I52,'Consolidated Data - Dynamic'!$B:$AD,5,FALSE),"Primary Breed Mismatch",IF(VLOOKUP($I52,'Consolidated Data - Static'!$I:$AK,6,FALSE)&lt;&gt;VLOOKUP($I52,'Consolidated Data - Dynamic'!$B:$AD,6,FALSE),"Secondary Breed Mismatch", IF(VLOOKUP($I52,'Consolidated Data - Static'!$I:$AK,7,FALSE)&lt;&gt;VLOOKUP($I52,'Consolidated Data - Dynamic'!$B:$AD,7,FALSE),"Color Mismatch",IF(VLOOKUP($I52,'Consolidated Data - Static'!$I:$AK,8,FALSE)&lt;&gt;VLOOKUP($I52,'Consolidated Data - Dynamic'!$B:$AD,8,FALSE),"Sex Mismatch",IF(VLOOKUP($I52,'Consolidated Data - Static'!$I:$AK,9,FALSE)&lt;&gt;VLOOKUP($I52,'Consolidated Data - Dynamic'!$B:$AD,9,FALSE),"Age Mismatch",IF(VLOOKUP($I52,'Consolidated Data - Static'!$I:$AK,10,FALSE)&lt;&gt;VLOOKUP($I52,'Consolidated Data - Dynamic'!$B:$AD,10,FALSE),"Size Mismatch",IF(VLOOKUP($I52,'Consolidated Data - Static'!$I:$AK,11,FALSE)&lt;&gt;VLOOKUP($I52,'Consolidated Data - Dynamic'!$B:$AD,11,FALSE),"Mixed Mismatch",IF(VLOOKUP($I52,'Consolidated Data - Static'!$I:$AK,12,FALSE)&lt;&gt;VLOOKUP($I52,'Consolidated Data - Dynamic'!$B:$AD,12,FALSE),"Altered Mismatch",IF(VLOOKUP($I52,'Consolidated Data - Static'!$I:$AK,13,FALSE)&lt;&gt;VLOOKUP($I52,'Consolidated Data - Dynamic'!$B:$AD,13,FALSE),"Shots Current Mismatch",IF(VLOOKUP($I52,'Consolidated Data - Static'!$I:$AK,14,FALSE)&lt;&gt;VLOOKUP($I52,'Consolidated Data - Dynamic'!$B:$AD,14,FALSE),"Housebroken Mismatch",IF(VLOOKUP($I52,'Consolidated Data - Static'!$I:$AK,15,FALSE)&lt;&gt;VLOOKUP($I52,'Consolidated Data - Dynamic'!$B:$AD,15,FALSE),"Special Needs Mismatch",IF(VLOOKUP($I52,'Consolidated Data - Static'!$I:$AK,16,FALSE)&lt;&gt;VLOOKUP($I52,'Consolidated Data - Dynamic'!$B:$AD,16,FALSE),"OK w/kids Mismatch",IF(VLOOKUP($I52,'Consolidated Data - Static'!$I:$AK,17,FALSE)&lt;&gt;VLOOKUP($I52,'Consolidated Data - Dynamic'!$B:$AD,17,FALSE),"OK w/dogs Mismatch",IF(VLOOKUP($I52,'Consolidated Data - Static'!$I:$AK,18,FALSE)&lt;&gt;VLOOKUP($I52,'Consolidated Data - Dynamic'!$B:$AD,18,FALSE),"OK w/cats Mismatch",IF(VLOOKUP($I52,'Consolidated Data - Static'!$I:$AK,19,FALSE)&lt;&gt;VLOOKUP($I52,'Consolidated Data - Dynamic'!$B:$AD,19,FALSE),"Pre Treatment Description Mismatch",IF(VLOOKUP($I52,'Consolidated Data - Static'!$I:$AK,20,FALSE)&lt;&gt;VLOOKUP($I52,'Consolidated Data - Dynamic'!$B:$AD,20,FALSE),"Stage Mismatch",IF(VLOOKUP($I52,'Consolidated Data - Static'!$I:$AK,21,FALSE)&lt;&gt;VLOOKUP($I52,'Consolidated Data - Dynamic'!$B:$AD,21,FALSE),"Primary Color Mismatch",IF(VLOOKUP($I52,'Consolidated Data - Static'!$I:$AK,22,FALSE)&lt;&gt;VLOOKUP($I52,'Consolidated Data - Dynamic'!$B:$AD,22,FALSE),"Location Mismatch",IF(VLOOKUP($I52,'Consolidated Data - Static'!$I:$AK,23,FALSE)&lt;&gt;VLOOKUP($I52,'Consolidated Data - Dynamic'!$B:$AD,23,FALSE),"Intake Type Mismatch",IF(VLOOKUP($I52,'Consolidated Data - Static'!$I:$AK,24,FALSE)&lt;&gt;VLOOKUP($I52,'Consolidated Data - Dynamic'!$B:$AD,24,FALSE),"Emancipation Date Mismatch",IF(VLOOKUP($I52,'Consolidated Data - Static'!$I:$AK,25,FALSE)&lt;&gt;VLOOKUP($I52,'Consolidated Data - Dynamic'!$B:$AD,25,FALSE),"Intake Date Mismatch",IF(VLOOKUP($I52,'Consolidated Data - Static'!$I:$AK,26,FALSE)&lt;&gt;VLOOKUP($I52,'Consolidated Data - Dynamic'!$B:$AD,26,FALSE),"LOS Days Mismatch",IF(VLOOKUP($I52,'Consolidated Data - Static'!$I:$AK,27,FALSE)&lt;&gt;VLOOKUP($I52,'Consolidated Data - Dynamic'!$B:$AD,27,FALSE),"Stage Change Mismatch",IF(VLOOKUP($I52,'Consolidated Data - Static'!$I:$AK,28,FALSE)&lt;&gt;VLOOKUP($I52,'Consolidated Data - Dynamic'!$B:$AD,28,FALSE),"Animal Weight Mismatch",IF(VLOOKUP($I52,'Consolidated Data - Static'!$I:$AK,29,FALSE)&lt;&gt;VLOOKUP($I52,'Consolidated Data - Dynamic'!$B:$AD,29,FALSE),"Number of Pictures Mismatch", "Record Match"))))))))))))))))))))))))))))</f>
        <v>Record Match</v>
      </c>
      <c r="H52">
        <v>45190195</v>
      </c>
      <c r="I52" t="s">
        <v>254</v>
      </c>
      <c r="J52" t="s">
        <v>255</v>
      </c>
      <c r="K52" t="s">
        <v>255</v>
      </c>
      <c r="L52" t="s">
        <v>255</v>
      </c>
      <c r="M52" t="s">
        <v>56</v>
      </c>
      <c r="N52" t="s">
        <v>223</v>
      </c>
      <c r="O52" t="s">
        <v>174</v>
      </c>
      <c r="P52" t="s">
        <v>48</v>
      </c>
      <c r="Q52" t="s">
        <v>49</v>
      </c>
      <c r="R52" t="s">
        <v>87</v>
      </c>
      <c r="S52" t="s">
        <v>39</v>
      </c>
      <c r="T52" t="s">
        <v>39</v>
      </c>
      <c r="U52" t="s">
        <v>39</v>
      </c>
      <c r="V52" t="s">
        <v>41</v>
      </c>
      <c r="W52" t="s">
        <v>41</v>
      </c>
      <c r="X52" t="s">
        <v>39</v>
      </c>
      <c r="Y52" t="s">
        <v>39</v>
      </c>
      <c r="Z52" t="s">
        <v>40</v>
      </c>
      <c r="AA52" t="s">
        <v>39</v>
      </c>
      <c r="AB52" t="s">
        <v>711</v>
      </c>
      <c r="AC52" t="s">
        <v>174</v>
      </c>
      <c r="AD52" t="s">
        <v>750</v>
      </c>
      <c r="AE52" t="s">
        <v>1542</v>
      </c>
      <c r="AF52" s="18">
        <v>45762.524305555555</v>
      </c>
      <c r="AG52" s="18">
        <v>45757.524305555555</v>
      </c>
      <c r="AH52">
        <v>180.2</v>
      </c>
      <c r="AI52">
        <v>0</v>
      </c>
      <c r="AJ52" t="s">
        <v>1516</v>
      </c>
      <c r="AK52">
        <v>3</v>
      </c>
    </row>
    <row r="53" spans="6:37" x14ac:dyDescent="0.2">
      <c r="F53" t="str">
        <f>VLOOKUP(Table4[[#This Row],[Primary_Breed]],'Breed Group'!$A:$B,2,FALSE)</f>
        <v>Non-Stigma</v>
      </c>
      <c r="G53" t="str">
        <f>IF(VLOOKUP($I53,'Consolidated Data - Static'!$I:$AK,2,FALSE)&lt;&gt;VLOOKUP($I53,'Consolidated Data - Dynamic'!$B:$AD,2,FALSE),"Name-AdoptAPet Mismatch",IF(VLOOKUP($I53,'Consolidated Data - Static'!$I:$AK,3,FALSE)&lt;&gt;VLOOKUP($I53,'Consolidated Data - Dynamic'!$B:$AD,3,FALSE),"Name-PetPoint Mismatch",IF(VLOOKUP($I53,'Consolidated Data - Static'!$I:$AK,4,FALSE)&lt;&gt;VLOOKUP($I53,'Consolidated Data - Dynamic'!$B:$AD,4,FALSE),"Name-Inventory Mismatch", IF(VLOOKUP($I53,'Consolidated Data - Static'!$I:$AK,5,FALSE)&lt;&gt;VLOOKUP($I53,'Consolidated Data - Dynamic'!$B:$AD,5,FALSE),"Primary Breed Mismatch",IF(VLOOKUP($I53,'Consolidated Data - Static'!$I:$AK,6,FALSE)&lt;&gt;VLOOKUP($I53,'Consolidated Data - Dynamic'!$B:$AD,6,FALSE),"Secondary Breed Mismatch", IF(VLOOKUP($I53,'Consolidated Data - Static'!$I:$AK,7,FALSE)&lt;&gt;VLOOKUP($I53,'Consolidated Data - Dynamic'!$B:$AD,7,FALSE),"Color Mismatch",IF(VLOOKUP($I53,'Consolidated Data - Static'!$I:$AK,8,FALSE)&lt;&gt;VLOOKUP($I53,'Consolidated Data - Dynamic'!$B:$AD,8,FALSE),"Sex Mismatch",IF(VLOOKUP($I53,'Consolidated Data - Static'!$I:$AK,9,FALSE)&lt;&gt;VLOOKUP($I53,'Consolidated Data - Dynamic'!$B:$AD,9,FALSE),"Age Mismatch",IF(VLOOKUP($I53,'Consolidated Data - Static'!$I:$AK,10,FALSE)&lt;&gt;VLOOKUP($I53,'Consolidated Data - Dynamic'!$B:$AD,10,FALSE),"Size Mismatch",IF(VLOOKUP($I53,'Consolidated Data - Static'!$I:$AK,11,FALSE)&lt;&gt;VLOOKUP($I53,'Consolidated Data - Dynamic'!$B:$AD,11,FALSE),"Mixed Mismatch",IF(VLOOKUP($I53,'Consolidated Data - Static'!$I:$AK,12,FALSE)&lt;&gt;VLOOKUP($I53,'Consolidated Data - Dynamic'!$B:$AD,12,FALSE),"Altered Mismatch",IF(VLOOKUP($I53,'Consolidated Data - Static'!$I:$AK,13,FALSE)&lt;&gt;VLOOKUP($I53,'Consolidated Data - Dynamic'!$B:$AD,13,FALSE),"Shots Current Mismatch",IF(VLOOKUP($I53,'Consolidated Data - Static'!$I:$AK,14,FALSE)&lt;&gt;VLOOKUP($I53,'Consolidated Data - Dynamic'!$B:$AD,14,FALSE),"Housebroken Mismatch",IF(VLOOKUP($I53,'Consolidated Data - Static'!$I:$AK,15,FALSE)&lt;&gt;VLOOKUP($I53,'Consolidated Data - Dynamic'!$B:$AD,15,FALSE),"Special Needs Mismatch",IF(VLOOKUP($I53,'Consolidated Data - Static'!$I:$AK,16,FALSE)&lt;&gt;VLOOKUP($I53,'Consolidated Data - Dynamic'!$B:$AD,16,FALSE),"OK w/kids Mismatch",IF(VLOOKUP($I53,'Consolidated Data - Static'!$I:$AK,17,FALSE)&lt;&gt;VLOOKUP($I53,'Consolidated Data - Dynamic'!$B:$AD,17,FALSE),"OK w/dogs Mismatch",IF(VLOOKUP($I53,'Consolidated Data - Static'!$I:$AK,18,FALSE)&lt;&gt;VLOOKUP($I53,'Consolidated Data - Dynamic'!$B:$AD,18,FALSE),"OK w/cats Mismatch",IF(VLOOKUP($I53,'Consolidated Data - Static'!$I:$AK,19,FALSE)&lt;&gt;VLOOKUP($I53,'Consolidated Data - Dynamic'!$B:$AD,19,FALSE),"Pre Treatment Description Mismatch",IF(VLOOKUP($I53,'Consolidated Data - Static'!$I:$AK,20,FALSE)&lt;&gt;VLOOKUP($I53,'Consolidated Data - Dynamic'!$B:$AD,20,FALSE),"Stage Mismatch",IF(VLOOKUP($I53,'Consolidated Data - Static'!$I:$AK,21,FALSE)&lt;&gt;VLOOKUP($I53,'Consolidated Data - Dynamic'!$B:$AD,21,FALSE),"Primary Color Mismatch",IF(VLOOKUP($I53,'Consolidated Data - Static'!$I:$AK,22,FALSE)&lt;&gt;VLOOKUP($I53,'Consolidated Data - Dynamic'!$B:$AD,22,FALSE),"Location Mismatch",IF(VLOOKUP($I53,'Consolidated Data - Static'!$I:$AK,23,FALSE)&lt;&gt;VLOOKUP($I53,'Consolidated Data - Dynamic'!$B:$AD,23,FALSE),"Intake Type Mismatch",IF(VLOOKUP($I53,'Consolidated Data - Static'!$I:$AK,24,FALSE)&lt;&gt;VLOOKUP($I53,'Consolidated Data - Dynamic'!$B:$AD,24,FALSE),"Emancipation Date Mismatch",IF(VLOOKUP($I53,'Consolidated Data - Static'!$I:$AK,25,FALSE)&lt;&gt;VLOOKUP($I53,'Consolidated Data - Dynamic'!$B:$AD,25,FALSE),"Intake Date Mismatch",IF(VLOOKUP($I53,'Consolidated Data - Static'!$I:$AK,26,FALSE)&lt;&gt;VLOOKUP($I53,'Consolidated Data - Dynamic'!$B:$AD,26,FALSE),"LOS Days Mismatch",IF(VLOOKUP($I53,'Consolidated Data - Static'!$I:$AK,27,FALSE)&lt;&gt;VLOOKUP($I53,'Consolidated Data - Dynamic'!$B:$AD,27,FALSE),"Stage Change Mismatch",IF(VLOOKUP($I53,'Consolidated Data - Static'!$I:$AK,28,FALSE)&lt;&gt;VLOOKUP($I53,'Consolidated Data - Dynamic'!$B:$AD,28,FALSE),"Animal Weight Mismatch",IF(VLOOKUP($I53,'Consolidated Data - Static'!$I:$AK,29,FALSE)&lt;&gt;VLOOKUP($I53,'Consolidated Data - Dynamic'!$B:$AD,29,FALSE),"Number of Pictures Mismatch", "Record Match"))))))))))))))))))))))))))))</f>
        <v>Record Match</v>
      </c>
      <c r="H53">
        <v>45472996</v>
      </c>
      <c r="I53" t="s">
        <v>352</v>
      </c>
      <c r="J53" t="s">
        <v>353</v>
      </c>
      <c r="K53" t="s">
        <v>353</v>
      </c>
      <c r="L53" t="s">
        <v>353</v>
      </c>
      <c r="M53" t="s">
        <v>354</v>
      </c>
      <c r="N53" t="s">
        <v>104</v>
      </c>
      <c r="O53" t="s">
        <v>69</v>
      </c>
      <c r="P53" t="s">
        <v>48</v>
      </c>
      <c r="Q53" t="s">
        <v>49</v>
      </c>
      <c r="R53" t="s">
        <v>50</v>
      </c>
      <c r="S53" t="s">
        <v>39</v>
      </c>
      <c r="T53" t="s">
        <v>39</v>
      </c>
      <c r="U53" t="s">
        <v>39</v>
      </c>
      <c r="V53" t="s">
        <v>41</v>
      </c>
      <c r="W53" t="s">
        <v>41</v>
      </c>
      <c r="X53" t="s">
        <v>39</v>
      </c>
      <c r="Y53" t="s">
        <v>39</v>
      </c>
      <c r="Z53" t="s">
        <v>40</v>
      </c>
      <c r="AA53" t="s">
        <v>41</v>
      </c>
      <c r="AB53" t="s">
        <v>711</v>
      </c>
      <c r="AC53" t="s">
        <v>373</v>
      </c>
      <c r="AD53" t="s">
        <v>706</v>
      </c>
      <c r="AE53" t="s">
        <v>1485</v>
      </c>
      <c r="AF53" s="18">
        <v>45860.586805555555</v>
      </c>
      <c r="AG53" s="18">
        <v>45855.586805555555</v>
      </c>
      <c r="AH53">
        <v>82.1</v>
      </c>
      <c r="AI53">
        <v>0</v>
      </c>
      <c r="AJ53" t="s">
        <v>1505</v>
      </c>
      <c r="AK53">
        <v>3</v>
      </c>
    </row>
    <row r="54" spans="6:37" x14ac:dyDescent="0.2">
      <c r="F54" t="str">
        <f>VLOOKUP(Table4[[#This Row],[Primary_Breed]],'Breed Group'!$A:$B,2,FALSE)</f>
        <v>Non-Stigma</v>
      </c>
      <c r="G54" t="str">
        <f>IF(VLOOKUP($I54,'Consolidated Data - Static'!$I:$AK,2,FALSE)&lt;&gt;VLOOKUP($I54,'Consolidated Data - Dynamic'!$B:$AD,2,FALSE),"Name-AdoptAPet Mismatch",IF(VLOOKUP($I54,'Consolidated Data - Static'!$I:$AK,3,FALSE)&lt;&gt;VLOOKUP($I54,'Consolidated Data - Dynamic'!$B:$AD,3,FALSE),"Name-PetPoint Mismatch",IF(VLOOKUP($I54,'Consolidated Data - Static'!$I:$AK,4,FALSE)&lt;&gt;VLOOKUP($I54,'Consolidated Data - Dynamic'!$B:$AD,4,FALSE),"Name-Inventory Mismatch", IF(VLOOKUP($I54,'Consolidated Data - Static'!$I:$AK,5,FALSE)&lt;&gt;VLOOKUP($I54,'Consolidated Data - Dynamic'!$B:$AD,5,FALSE),"Primary Breed Mismatch",IF(VLOOKUP($I54,'Consolidated Data - Static'!$I:$AK,6,FALSE)&lt;&gt;VLOOKUP($I54,'Consolidated Data - Dynamic'!$B:$AD,6,FALSE),"Secondary Breed Mismatch", IF(VLOOKUP($I54,'Consolidated Data - Static'!$I:$AK,7,FALSE)&lt;&gt;VLOOKUP($I54,'Consolidated Data - Dynamic'!$B:$AD,7,FALSE),"Color Mismatch",IF(VLOOKUP($I54,'Consolidated Data - Static'!$I:$AK,8,FALSE)&lt;&gt;VLOOKUP($I54,'Consolidated Data - Dynamic'!$B:$AD,8,FALSE),"Sex Mismatch",IF(VLOOKUP($I54,'Consolidated Data - Static'!$I:$AK,9,FALSE)&lt;&gt;VLOOKUP($I54,'Consolidated Data - Dynamic'!$B:$AD,9,FALSE),"Age Mismatch",IF(VLOOKUP($I54,'Consolidated Data - Static'!$I:$AK,10,FALSE)&lt;&gt;VLOOKUP($I54,'Consolidated Data - Dynamic'!$B:$AD,10,FALSE),"Size Mismatch",IF(VLOOKUP($I54,'Consolidated Data - Static'!$I:$AK,11,FALSE)&lt;&gt;VLOOKUP($I54,'Consolidated Data - Dynamic'!$B:$AD,11,FALSE),"Mixed Mismatch",IF(VLOOKUP($I54,'Consolidated Data - Static'!$I:$AK,12,FALSE)&lt;&gt;VLOOKUP($I54,'Consolidated Data - Dynamic'!$B:$AD,12,FALSE),"Altered Mismatch",IF(VLOOKUP($I54,'Consolidated Data - Static'!$I:$AK,13,FALSE)&lt;&gt;VLOOKUP($I54,'Consolidated Data - Dynamic'!$B:$AD,13,FALSE),"Shots Current Mismatch",IF(VLOOKUP($I54,'Consolidated Data - Static'!$I:$AK,14,FALSE)&lt;&gt;VLOOKUP($I54,'Consolidated Data - Dynamic'!$B:$AD,14,FALSE),"Housebroken Mismatch",IF(VLOOKUP($I54,'Consolidated Data - Static'!$I:$AK,15,FALSE)&lt;&gt;VLOOKUP($I54,'Consolidated Data - Dynamic'!$B:$AD,15,FALSE),"Special Needs Mismatch",IF(VLOOKUP($I54,'Consolidated Data - Static'!$I:$AK,16,FALSE)&lt;&gt;VLOOKUP($I54,'Consolidated Data - Dynamic'!$B:$AD,16,FALSE),"OK w/kids Mismatch",IF(VLOOKUP($I54,'Consolidated Data - Static'!$I:$AK,17,FALSE)&lt;&gt;VLOOKUP($I54,'Consolidated Data - Dynamic'!$B:$AD,17,FALSE),"OK w/dogs Mismatch",IF(VLOOKUP($I54,'Consolidated Data - Static'!$I:$AK,18,FALSE)&lt;&gt;VLOOKUP($I54,'Consolidated Data - Dynamic'!$B:$AD,18,FALSE),"OK w/cats Mismatch",IF(VLOOKUP($I54,'Consolidated Data - Static'!$I:$AK,19,FALSE)&lt;&gt;VLOOKUP($I54,'Consolidated Data - Dynamic'!$B:$AD,19,FALSE),"Pre Treatment Description Mismatch",IF(VLOOKUP($I54,'Consolidated Data - Static'!$I:$AK,20,FALSE)&lt;&gt;VLOOKUP($I54,'Consolidated Data - Dynamic'!$B:$AD,20,FALSE),"Stage Mismatch",IF(VLOOKUP($I54,'Consolidated Data - Static'!$I:$AK,21,FALSE)&lt;&gt;VLOOKUP($I54,'Consolidated Data - Dynamic'!$B:$AD,21,FALSE),"Primary Color Mismatch",IF(VLOOKUP($I54,'Consolidated Data - Static'!$I:$AK,22,FALSE)&lt;&gt;VLOOKUP($I54,'Consolidated Data - Dynamic'!$B:$AD,22,FALSE),"Location Mismatch",IF(VLOOKUP($I54,'Consolidated Data - Static'!$I:$AK,23,FALSE)&lt;&gt;VLOOKUP($I54,'Consolidated Data - Dynamic'!$B:$AD,23,FALSE),"Intake Type Mismatch",IF(VLOOKUP($I54,'Consolidated Data - Static'!$I:$AK,24,FALSE)&lt;&gt;VLOOKUP($I54,'Consolidated Data - Dynamic'!$B:$AD,24,FALSE),"Emancipation Date Mismatch",IF(VLOOKUP($I54,'Consolidated Data - Static'!$I:$AK,25,FALSE)&lt;&gt;VLOOKUP($I54,'Consolidated Data - Dynamic'!$B:$AD,25,FALSE),"Intake Date Mismatch",IF(VLOOKUP($I54,'Consolidated Data - Static'!$I:$AK,26,FALSE)&lt;&gt;VLOOKUP($I54,'Consolidated Data - Dynamic'!$B:$AD,26,FALSE),"LOS Days Mismatch",IF(VLOOKUP($I54,'Consolidated Data - Static'!$I:$AK,27,FALSE)&lt;&gt;VLOOKUP($I54,'Consolidated Data - Dynamic'!$B:$AD,27,FALSE),"Stage Change Mismatch",IF(VLOOKUP($I54,'Consolidated Data - Static'!$I:$AK,28,FALSE)&lt;&gt;VLOOKUP($I54,'Consolidated Data - Dynamic'!$B:$AD,28,FALSE),"Animal Weight Mismatch",IF(VLOOKUP($I54,'Consolidated Data - Static'!$I:$AK,29,FALSE)&lt;&gt;VLOOKUP($I54,'Consolidated Data - Dynamic'!$B:$AD,29,FALSE),"Number of Pictures Mismatch", "Record Match"))))))))))))))))))))))))))))</f>
        <v>Record Match</v>
      </c>
      <c r="H54">
        <v>45970198</v>
      </c>
      <c r="I54" t="s">
        <v>587</v>
      </c>
      <c r="J54" t="s">
        <v>588</v>
      </c>
      <c r="K54" t="s">
        <v>588</v>
      </c>
      <c r="L54" t="s">
        <v>588</v>
      </c>
      <c r="M54" t="s">
        <v>330</v>
      </c>
      <c r="N54" t="s">
        <v>259</v>
      </c>
      <c r="O54" t="s">
        <v>262</v>
      </c>
      <c r="P54" t="s">
        <v>48</v>
      </c>
      <c r="Q54" t="s">
        <v>49</v>
      </c>
      <c r="R54" t="s">
        <v>50</v>
      </c>
      <c r="S54" t="s">
        <v>39</v>
      </c>
      <c r="T54" t="s">
        <v>41</v>
      </c>
      <c r="U54" t="s">
        <v>39</v>
      </c>
      <c r="V54" t="s">
        <v>41</v>
      </c>
      <c r="W54" t="s">
        <v>41</v>
      </c>
      <c r="X54" t="s">
        <v>39</v>
      </c>
      <c r="Y54" t="s">
        <v>39</v>
      </c>
      <c r="Z54" t="s">
        <v>40</v>
      </c>
      <c r="AA54" t="s">
        <v>41</v>
      </c>
      <c r="AB54" t="s">
        <v>753</v>
      </c>
      <c r="AC54" t="s">
        <v>174</v>
      </c>
      <c r="AD54" t="s">
        <v>1161</v>
      </c>
      <c r="AE54" t="s">
        <v>1523</v>
      </c>
      <c r="AF54" s="18">
        <v>45913.538888888892</v>
      </c>
      <c r="AG54" s="18">
        <v>45908.538888888892</v>
      </c>
      <c r="AH54">
        <v>29.2</v>
      </c>
      <c r="AI54">
        <v>0</v>
      </c>
      <c r="AJ54" t="s">
        <v>1528</v>
      </c>
      <c r="AK54">
        <v>2</v>
      </c>
    </row>
    <row r="55" spans="6:37" x14ac:dyDescent="0.2">
      <c r="F55" t="str">
        <f>VLOOKUP(Table4[[#This Row],[Primary_Breed]],'Breed Group'!$A:$B,2,FALSE)</f>
        <v>Stigma</v>
      </c>
      <c r="G55" t="str">
        <f>IF(VLOOKUP($I55,'Consolidated Data - Static'!$I:$AK,2,FALSE)&lt;&gt;VLOOKUP($I55,'Consolidated Data - Dynamic'!$B:$AD,2,FALSE),"Name-AdoptAPet Mismatch",IF(VLOOKUP($I55,'Consolidated Data - Static'!$I:$AK,3,FALSE)&lt;&gt;VLOOKUP($I55,'Consolidated Data - Dynamic'!$B:$AD,3,FALSE),"Name-PetPoint Mismatch",IF(VLOOKUP($I55,'Consolidated Data - Static'!$I:$AK,4,FALSE)&lt;&gt;VLOOKUP($I55,'Consolidated Data - Dynamic'!$B:$AD,4,FALSE),"Name-Inventory Mismatch", IF(VLOOKUP($I55,'Consolidated Data - Static'!$I:$AK,5,FALSE)&lt;&gt;VLOOKUP($I55,'Consolidated Data - Dynamic'!$B:$AD,5,FALSE),"Primary Breed Mismatch",IF(VLOOKUP($I55,'Consolidated Data - Static'!$I:$AK,6,FALSE)&lt;&gt;VLOOKUP($I55,'Consolidated Data - Dynamic'!$B:$AD,6,FALSE),"Secondary Breed Mismatch", IF(VLOOKUP($I55,'Consolidated Data - Static'!$I:$AK,7,FALSE)&lt;&gt;VLOOKUP($I55,'Consolidated Data - Dynamic'!$B:$AD,7,FALSE),"Color Mismatch",IF(VLOOKUP($I55,'Consolidated Data - Static'!$I:$AK,8,FALSE)&lt;&gt;VLOOKUP($I55,'Consolidated Data - Dynamic'!$B:$AD,8,FALSE),"Sex Mismatch",IF(VLOOKUP($I55,'Consolidated Data - Static'!$I:$AK,9,FALSE)&lt;&gt;VLOOKUP($I55,'Consolidated Data - Dynamic'!$B:$AD,9,FALSE),"Age Mismatch",IF(VLOOKUP($I55,'Consolidated Data - Static'!$I:$AK,10,FALSE)&lt;&gt;VLOOKUP($I55,'Consolidated Data - Dynamic'!$B:$AD,10,FALSE),"Size Mismatch",IF(VLOOKUP($I55,'Consolidated Data - Static'!$I:$AK,11,FALSE)&lt;&gt;VLOOKUP($I55,'Consolidated Data - Dynamic'!$B:$AD,11,FALSE),"Mixed Mismatch",IF(VLOOKUP($I55,'Consolidated Data - Static'!$I:$AK,12,FALSE)&lt;&gt;VLOOKUP($I55,'Consolidated Data - Dynamic'!$B:$AD,12,FALSE),"Altered Mismatch",IF(VLOOKUP($I55,'Consolidated Data - Static'!$I:$AK,13,FALSE)&lt;&gt;VLOOKUP($I55,'Consolidated Data - Dynamic'!$B:$AD,13,FALSE),"Shots Current Mismatch",IF(VLOOKUP($I55,'Consolidated Data - Static'!$I:$AK,14,FALSE)&lt;&gt;VLOOKUP($I55,'Consolidated Data - Dynamic'!$B:$AD,14,FALSE),"Housebroken Mismatch",IF(VLOOKUP($I55,'Consolidated Data - Static'!$I:$AK,15,FALSE)&lt;&gt;VLOOKUP($I55,'Consolidated Data - Dynamic'!$B:$AD,15,FALSE),"Special Needs Mismatch",IF(VLOOKUP($I55,'Consolidated Data - Static'!$I:$AK,16,FALSE)&lt;&gt;VLOOKUP($I55,'Consolidated Data - Dynamic'!$B:$AD,16,FALSE),"OK w/kids Mismatch",IF(VLOOKUP($I55,'Consolidated Data - Static'!$I:$AK,17,FALSE)&lt;&gt;VLOOKUP($I55,'Consolidated Data - Dynamic'!$B:$AD,17,FALSE),"OK w/dogs Mismatch",IF(VLOOKUP($I55,'Consolidated Data - Static'!$I:$AK,18,FALSE)&lt;&gt;VLOOKUP($I55,'Consolidated Data - Dynamic'!$B:$AD,18,FALSE),"OK w/cats Mismatch",IF(VLOOKUP($I55,'Consolidated Data - Static'!$I:$AK,19,FALSE)&lt;&gt;VLOOKUP($I55,'Consolidated Data - Dynamic'!$B:$AD,19,FALSE),"Pre Treatment Description Mismatch",IF(VLOOKUP($I55,'Consolidated Data - Static'!$I:$AK,20,FALSE)&lt;&gt;VLOOKUP($I55,'Consolidated Data - Dynamic'!$B:$AD,20,FALSE),"Stage Mismatch",IF(VLOOKUP($I55,'Consolidated Data - Static'!$I:$AK,21,FALSE)&lt;&gt;VLOOKUP($I55,'Consolidated Data - Dynamic'!$B:$AD,21,FALSE),"Primary Color Mismatch",IF(VLOOKUP($I55,'Consolidated Data - Static'!$I:$AK,22,FALSE)&lt;&gt;VLOOKUP($I55,'Consolidated Data - Dynamic'!$B:$AD,22,FALSE),"Location Mismatch",IF(VLOOKUP($I55,'Consolidated Data - Static'!$I:$AK,23,FALSE)&lt;&gt;VLOOKUP($I55,'Consolidated Data - Dynamic'!$B:$AD,23,FALSE),"Intake Type Mismatch",IF(VLOOKUP($I55,'Consolidated Data - Static'!$I:$AK,24,FALSE)&lt;&gt;VLOOKUP($I55,'Consolidated Data - Dynamic'!$B:$AD,24,FALSE),"Emancipation Date Mismatch",IF(VLOOKUP($I55,'Consolidated Data - Static'!$I:$AK,25,FALSE)&lt;&gt;VLOOKUP($I55,'Consolidated Data - Dynamic'!$B:$AD,25,FALSE),"Intake Date Mismatch",IF(VLOOKUP($I55,'Consolidated Data - Static'!$I:$AK,26,FALSE)&lt;&gt;VLOOKUP($I55,'Consolidated Data - Dynamic'!$B:$AD,26,FALSE),"LOS Days Mismatch",IF(VLOOKUP($I55,'Consolidated Data - Static'!$I:$AK,27,FALSE)&lt;&gt;VLOOKUP($I55,'Consolidated Data - Dynamic'!$B:$AD,27,FALSE),"Stage Change Mismatch",IF(VLOOKUP($I55,'Consolidated Data - Static'!$I:$AK,28,FALSE)&lt;&gt;VLOOKUP($I55,'Consolidated Data - Dynamic'!$B:$AD,28,FALSE),"Animal Weight Mismatch",IF(VLOOKUP($I55,'Consolidated Data - Static'!$I:$AK,29,FALSE)&lt;&gt;VLOOKUP($I55,'Consolidated Data - Dynamic'!$B:$AD,29,FALSE),"Number of Pictures Mismatch", "Record Match"))))))))))))))))))))))))))))</f>
        <v>Record Match</v>
      </c>
      <c r="H55">
        <v>45764075</v>
      </c>
      <c r="I55" t="s">
        <v>471</v>
      </c>
      <c r="J55" t="s">
        <v>472</v>
      </c>
      <c r="K55" t="s">
        <v>472</v>
      </c>
      <c r="L55" t="s">
        <v>472</v>
      </c>
      <c r="M55" t="s">
        <v>56</v>
      </c>
      <c r="N55" t="s">
        <v>46</v>
      </c>
      <c r="O55" t="s">
        <v>411</v>
      </c>
      <c r="P55" t="s">
        <v>36</v>
      </c>
      <c r="Q55" t="s">
        <v>49</v>
      </c>
      <c r="R55" t="s">
        <v>50</v>
      </c>
      <c r="S55" t="s">
        <v>39</v>
      </c>
      <c r="T55" t="s">
        <v>41</v>
      </c>
      <c r="U55" t="s">
        <v>39</v>
      </c>
      <c r="V55" t="s">
        <v>41</v>
      </c>
      <c r="W55" t="s">
        <v>41</v>
      </c>
      <c r="X55" t="s">
        <v>39</v>
      </c>
      <c r="Y55" t="s">
        <v>39</v>
      </c>
      <c r="Z55" t="s">
        <v>40</v>
      </c>
      <c r="AA55" t="s">
        <v>41</v>
      </c>
      <c r="AB55" t="s">
        <v>753</v>
      </c>
      <c r="AC55" t="s">
        <v>373</v>
      </c>
      <c r="AD55" t="s">
        <v>706</v>
      </c>
      <c r="AE55" t="s">
        <v>1485</v>
      </c>
      <c r="AF55" s="18">
        <v>45893.593055555553</v>
      </c>
      <c r="AG55" s="18">
        <v>45888.593055555553</v>
      </c>
      <c r="AH55">
        <v>49.1</v>
      </c>
      <c r="AI55">
        <v>0</v>
      </c>
      <c r="AJ55" t="s">
        <v>1557</v>
      </c>
      <c r="AK55">
        <v>2</v>
      </c>
    </row>
    <row r="56" spans="6:37" x14ac:dyDescent="0.2">
      <c r="F56" t="str">
        <f>VLOOKUP(Table4[[#This Row],[Primary_Breed]],'Breed Group'!$A:$B,2,FALSE)</f>
        <v>Stigma</v>
      </c>
      <c r="G56" t="str">
        <f>IF(VLOOKUP($I56,'Consolidated Data - Static'!$I:$AK,2,FALSE)&lt;&gt;VLOOKUP($I56,'Consolidated Data - Dynamic'!$B:$AD,2,FALSE),"Name-AdoptAPet Mismatch",IF(VLOOKUP($I56,'Consolidated Data - Static'!$I:$AK,3,FALSE)&lt;&gt;VLOOKUP($I56,'Consolidated Data - Dynamic'!$B:$AD,3,FALSE),"Name-PetPoint Mismatch",IF(VLOOKUP($I56,'Consolidated Data - Static'!$I:$AK,4,FALSE)&lt;&gt;VLOOKUP($I56,'Consolidated Data - Dynamic'!$B:$AD,4,FALSE),"Name-Inventory Mismatch", IF(VLOOKUP($I56,'Consolidated Data - Static'!$I:$AK,5,FALSE)&lt;&gt;VLOOKUP($I56,'Consolidated Data - Dynamic'!$B:$AD,5,FALSE),"Primary Breed Mismatch",IF(VLOOKUP($I56,'Consolidated Data - Static'!$I:$AK,6,FALSE)&lt;&gt;VLOOKUP($I56,'Consolidated Data - Dynamic'!$B:$AD,6,FALSE),"Secondary Breed Mismatch", IF(VLOOKUP($I56,'Consolidated Data - Static'!$I:$AK,7,FALSE)&lt;&gt;VLOOKUP($I56,'Consolidated Data - Dynamic'!$B:$AD,7,FALSE),"Color Mismatch",IF(VLOOKUP($I56,'Consolidated Data - Static'!$I:$AK,8,FALSE)&lt;&gt;VLOOKUP($I56,'Consolidated Data - Dynamic'!$B:$AD,8,FALSE),"Sex Mismatch",IF(VLOOKUP($I56,'Consolidated Data - Static'!$I:$AK,9,FALSE)&lt;&gt;VLOOKUP($I56,'Consolidated Data - Dynamic'!$B:$AD,9,FALSE),"Age Mismatch",IF(VLOOKUP($I56,'Consolidated Data - Static'!$I:$AK,10,FALSE)&lt;&gt;VLOOKUP($I56,'Consolidated Data - Dynamic'!$B:$AD,10,FALSE),"Size Mismatch",IF(VLOOKUP($I56,'Consolidated Data - Static'!$I:$AK,11,FALSE)&lt;&gt;VLOOKUP($I56,'Consolidated Data - Dynamic'!$B:$AD,11,FALSE),"Mixed Mismatch",IF(VLOOKUP($I56,'Consolidated Data - Static'!$I:$AK,12,FALSE)&lt;&gt;VLOOKUP($I56,'Consolidated Data - Dynamic'!$B:$AD,12,FALSE),"Altered Mismatch",IF(VLOOKUP($I56,'Consolidated Data - Static'!$I:$AK,13,FALSE)&lt;&gt;VLOOKUP($I56,'Consolidated Data - Dynamic'!$B:$AD,13,FALSE),"Shots Current Mismatch",IF(VLOOKUP($I56,'Consolidated Data - Static'!$I:$AK,14,FALSE)&lt;&gt;VLOOKUP($I56,'Consolidated Data - Dynamic'!$B:$AD,14,FALSE),"Housebroken Mismatch",IF(VLOOKUP($I56,'Consolidated Data - Static'!$I:$AK,15,FALSE)&lt;&gt;VLOOKUP($I56,'Consolidated Data - Dynamic'!$B:$AD,15,FALSE),"Special Needs Mismatch",IF(VLOOKUP($I56,'Consolidated Data - Static'!$I:$AK,16,FALSE)&lt;&gt;VLOOKUP($I56,'Consolidated Data - Dynamic'!$B:$AD,16,FALSE),"OK w/kids Mismatch",IF(VLOOKUP($I56,'Consolidated Data - Static'!$I:$AK,17,FALSE)&lt;&gt;VLOOKUP($I56,'Consolidated Data - Dynamic'!$B:$AD,17,FALSE),"OK w/dogs Mismatch",IF(VLOOKUP($I56,'Consolidated Data - Static'!$I:$AK,18,FALSE)&lt;&gt;VLOOKUP($I56,'Consolidated Data - Dynamic'!$B:$AD,18,FALSE),"OK w/cats Mismatch",IF(VLOOKUP($I56,'Consolidated Data - Static'!$I:$AK,19,FALSE)&lt;&gt;VLOOKUP($I56,'Consolidated Data - Dynamic'!$B:$AD,19,FALSE),"Pre Treatment Description Mismatch",IF(VLOOKUP($I56,'Consolidated Data - Static'!$I:$AK,20,FALSE)&lt;&gt;VLOOKUP($I56,'Consolidated Data - Dynamic'!$B:$AD,20,FALSE),"Stage Mismatch",IF(VLOOKUP($I56,'Consolidated Data - Static'!$I:$AK,21,FALSE)&lt;&gt;VLOOKUP($I56,'Consolidated Data - Dynamic'!$B:$AD,21,FALSE),"Primary Color Mismatch",IF(VLOOKUP($I56,'Consolidated Data - Static'!$I:$AK,22,FALSE)&lt;&gt;VLOOKUP($I56,'Consolidated Data - Dynamic'!$B:$AD,22,FALSE),"Location Mismatch",IF(VLOOKUP($I56,'Consolidated Data - Static'!$I:$AK,23,FALSE)&lt;&gt;VLOOKUP($I56,'Consolidated Data - Dynamic'!$B:$AD,23,FALSE),"Intake Type Mismatch",IF(VLOOKUP($I56,'Consolidated Data - Static'!$I:$AK,24,FALSE)&lt;&gt;VLOOKUP($I56,'Consolidated Data - Dynamic'!$B:$AD,24,FALSE),"Emancipation Date Mismatch",IF(VLOOKUP($I56,'Consolidated Data - Static'!$I:$AK,25,FALSE)&lt;&gt;VLOOKUP($I56,'Consolidated Data - Dynamic'!$B:$AD,25,FALSE),"Intake Date Mismatch",IF(VLOOKUP($I56,'Consolidated Data - Static'!$I:$AK,26,FALSE)&lt;&gt;VLOOKUP($I56,'Consolidated Data - Dynamic'!$B:$AD,26,FALSE),"LOS Days Mismatch",IF(VLOOKUP($I56,'Consolidated Data - Static'!$I:$AK,27,FALSE)&lt;&gt;VLOOKUP($I56,'Consolidated Data - Dynamic'!$B:$AD,27,FALSE),"Stage Change Mismatch",IF(VLOOKUP($I56,'Consolidated Data - Static'!$I:$AK,28,FALSE)&lt;&gt;VLOOKUP($I56,'Consolidated Data - Dynamic'!$B:$AD,28,FALSE),"Animal Weight Mismatch",IF(VLOOKUP($I56,'Consolidated Data - Static'!$I:$AK,29,FALSE)&lt;&gt;VLOOKUP($I56,'Consolidated Data - Dynamic'!$B:$AD,29,FALSE),"Number of Pictures Mismatch", "Record Match"))))))))))))))))))))))))))))</f>
        <v>Record Match</v>
      </c>
      <c r="H56">
        <v>45764080</v>
      </c>
      <c r="I56" t="s">
        <v>476</v>
      </c>
      <c r="J56" t="s">
        <v>477</v>
      </c>
      <c r="K56" t="s">
        <v>477</v>
      </c>
      <c r="L56" t="s">
        <v>477</v>
      </c>
      <c r="M56" t="s">
        <v>46</v>
      </c>
      <c r="N56" t="s">
        <v>56</v>
      </c>
      <c r="O56" t="s">
        <v>168</v>
      </c>
      <c r="P56" t="s">
        <v>36</v>
      </c>
      <c r="Q56" t="s">
        <v>49</v>
      </c>
      <c r="R56" t="s">
        <v>50</v>
      </c>
      <c r="S56" t="s">
        <v>39</v>
      </c>
      <c r="T56" t="s">
        <v>39</v>
      </c>
      <c r="U56" t="s">
        <v>39</v>
      </c>
      <c r="V56" t="s">
        <v>41</v>
      </c>
      <c r="W56" t="s">
        <v>41</v>
      </c>
      <c r="X56" t="s">
        <v>39</v>
      </c>
      <c r="Y56" t="s">
        <v>39</v>
      </c>
      <c r="Z56" t="s">
        <v>40</v>
      </c>
      <c r="AA56" t="s">
        <v>41</v>
      </c>
      <c r="AB56" t="s">
        <v>711</v>
      </c>
      <c r="AC56" t="s">
        <v>809</v>
      </c>
      <c r="AD56" t="s">
        <v>706</v>
      </c>
      <c r="AE56" t="s">
        <v>1523</v>
      </c>
      <c r="AF56" s="18">
        <v>45882.565972222219</v>
      </c>
      <c r="AG56" s="18">
        <v>45877.565972222219</v>
      </c>
      <c r="AH56">
        <v>60.2</v>
      </c>
      <c r="AI56">
        <v>0</v>
      </c>
      <c r="AJ56" t="s">
        <v>1630</v>
      </c>
      <c r="AK56">
        <v>3</v>
      </c>
    </row>
    <row r="57" spans="6:37" x14ac:dyDescent="0.2">
      <c r="F57" t="str">
        <f>VLOOKUP(Table4[[#This Row],[Primary_Breed]],'Breed Group'!$A:$B,2,FALSE)</f>
        <v>Stigma</v>
      </c>
      <c r="G57" t="str">
        <f>IF(VLOOKUP($I57,'Consolidated Data - Static'!$I:$AK,2,FALSE)&lt;&gt;VLOOKUP($I57,'Consolidated Data - Dynamic'!$B:$AD,2,FALSE),"Name-AdoptAPet Mismatch",IF(VLOOKUP($I57,'Consolidated Data - Static'!$I:$AK,3,FALSE)&lt;&gt;VLOOKUP($I57,'Consolidated Data - Dynamic'!$B:$AD,3,FALSE),"Name-PetPoint Mismatch",IF(VLOOKUP($I57,'Consolidated Data - Static'!$I:$AK,4,FALSE)&lt;&gt;VLOOKUP($I57,'Consolidated Data - Dynamic'!$B:$AD,4,FALSE),"Name-Inventory Mismatch", IF(VLOOKUP($I57,'Consolidated Data - Static'!$I:$AK,5,FALSE)&lt;&gt;VLOOKUP($I57,'Consolidated Data - Dynamic'!$B:$AD,5,FALSE),"Primary Breed Mismatch",IF(VLOOKUP($I57,'Consolidated Data - Static'!$I:$AK,6,FALSE)&lt;&gt;VLOOKUP($I57,'Consolidated Data - Dynamic'!$B:$AD,6,FALSE),"Secondary Breed Mismatch", IF(VLOOKUP($I57,'Consolidated Data - Static'!$I:$AK,7,FALSE)&lt;&gt;VLOOKUP($I57,'Consolidated Data - Dynamic'!$B:$AD,7,FALSE),"Color Mismatch",IF(VLOOKUP($I57,'Consolidated Data - Static'!$I:$AK,8,FALSE)&lt;&gt;VLOOKUP($I57,'Consolidated Data - Dynamic'!$B:$AD,8,FALSE),"Sex Mismatch",IF(VLOOKUP($I57,'Consolidated Data - Static'!$I:$AK,9,FALSE)&lt;&gt;VLOOKUP($I57,'Consolidated Data - Dynamic'!$B:$AD,9,FALSE),"Age Mismatch",IF(VLOOKUP($I57,'Consolidated Data - Static'!$I:$AK,10,FALSE)&lt;&gt;VLOOKUP($I57,'Consolidated Data - Dynamic'!$B:$AD,10,FALSE),"Size Mismatch",IF(VLOOKUP($I57,'Consolidated Data - Static'!$I:$AK,11,FALSE)&lt;&gt;VLOOKUP($I57,'Consolidated Data - Dynamic'!$B:$AD,11,FALSE),"Mixed Mismatch",IF(VLOOKUP($I57,'Consolidated Data - Static'!$I:$AK,12,FALSE)&lt;&gt;VLOOKUP($I57,'Consolidated Data - Dynamic'!$B:$AD,12,FALSE),"Altered Mismatch",IF(VLOOKUP($I57,'Consolidated Data - Static'!$I:$AK,13,FALSE)&lt;&gt;VLOOKUP($I57,'Consolidated Data - Dynamic'!$B:$AD,13,FALSE),"Shots Current Mismatch",IF(VLOOKUP($I57,'Consolidated Data - Static'!$I:$AK,14,FALSE)&lt;&gt;VLOOKUP($I57,'Consolidated Data - Dynamic'!$B:$AD,14,FALSE),"Housebroken Mismatch",IF(VLOOKUP($I57,'Consolidated Data - Static'!$I:$AK,15,FALSE)&lt;&gt;VLOOKUP($I57,'Consolidated Data - Dynamic'!$B:$AD,15,FALSE),"Special Needs Mismatch",IF(VLOOKUP($I57,'Consolidated Data - Static'!$I:$AK,16,FALSE)&lt;&gt;VLOOKUP($I57,'Consolidated Data - Dynamic'!$B:$AD,16,FALSE),"OK w/kids Mismatch",IF(VLOOKUP($I57,'Consolidated Data - Static'!$I:$AK,17,FALSE)&lt;&gt;VLOOKUP($I57,'Consolidated Data - Dynamic'!$B:$AD,17,FALSE),"OK w/dogs Mismatch",IF(VLOOKUP($I57,'Consolidated Data - Static'!$I:$AK,18,FALSE)&lt;&gt;VLOOKUP($I57,'Consolidated Data - Dynamic'!$B:$AD,18,FALSE),"OK w/cats Mismatch",IF(VLOOKUP($I57,'Consolidated Data - Static'!$I:$AK,19,FALSE)&lt;&gt;VLOOKUP($I57,'Consolidated Data - Dynamic'!$B:$AD,19,FALSE),"Pre Treatment Description Mismatch",IF(VLOOKUP($I57,'Consolidated Data - Static'!$I:$AK,20,FALSE)&lt;&gt;VLOOKUP($I57,'Consolidated Data - Dynamic'!$B:$AD,20,FALSE),"Stage Mismatch",IF(VLOOKUP($I57,'Consolidated Data - Static'!$I:$AK,21,FALSE)&lt;&gt;VLOOKUP($I57,'Consolidated Data - Dynamic'!$B:$AD,21,FALSE),"Primary Color Mismatch",IF(VLOOKUP($I57,'Consolidated Data - Static'!$I:$AK,22,FALSE)&lt;&gt;VLOOKUP($I57,'Consolidated Data - Dynamic'!$B:$AD,22,FALSE),"Location Mismatch",IF(VLOOKUP($I57,'Consolidated Data - Static'!$I:$AK,23,FALSE)&lt;&gt;VLOOKUP($I57,'Consolidated Data - Dynamic'!$B:$AD,23,FALSE),"Intake Type Mismatch",IF(VLOOKUP($I57,'Consolidated Data - Static'!$I:$AK,24,FALSE)&lt;&gt;VLOOKUP($I57,'Consolidated Data - Dynamic'!$B:$AD,24,FALSE),"Emancipation Date Mismatch",IF(VLOOKUP($I57,'Consolidated Data - Static'!$I:$AK,25,FALSE)&lt;&gt;VLOOKUP($I57,'Consolidated Data - Dynamic'!$B:$AD,25,FALSE),"Intake Date Mismatch",IF(VLOOKUP($I57,'Consolidated Data - Static'!$I:$AK,26,FALSE)&lt;&gt;VLOOKUP($I57,'Consolidated Data - Dynamic'!$B:$AD,26,FALSE),"LOS Days Mismatch",IF(VLOOKUP($I57,'Consolidated Data - Static'!$I:$AK,27,FALSE)&lt;&gt;VLOOKUP($I57,'Consolidated Data - Dynamic'!$B:$AD,27,FALSE),"Stage Change Mismatch",IF(VLOOKUP($I57,'Consolidated Data - Static'!$I:$AK,28,FALSE)&lt;&gt;VLOOKUP($I57,'Consolidated Data - Dynamic'!$B:$AD,28,FALSE),"Animal Weight Mismatch",IF(VLOOKUP($I57,'Consolidated Data - Static'!$I:$AK,29,FALSE)&lt;&gt;VLOOKUP($I57,'Consolidated Data - Dynamic'!$B:$AD,29,FALSE),"Number of Pictures Mismatch", "Record Match"))))))))))))))))))))))))))))</f>
        <v>Record Match</v>
      </c>
      <c r="H57">
        <v>45969556</v>
      </c>
      <c r="I57" t="s">
        <v>593</v>
      </c>
      <c r="J57" t="s">
        <v>594</v>
      </c>
      <c r="K57" t="s">
        <v>594</v>
      </c>
      <c r="L57" t="s">
        <v>594</v>
      </c>
      <c r="M57" t="s">
        <v>46</v>
      </c>
      <c r="N57" t="s">
        <v>56</v>
      </c>
      <c r="O57" t="s">
        <v>77</v>
      </c>
      <c r="P57" t="s">
        <v>48</v>
      </c>
      <c r="Q57" t="s">
        <v>37</v>
      </c>
      <c r="R57" t="s">
        <v>380</v>
      </c>
      <c r="S57" t="s">
        <v>39</v>
      </c>
      <c r="T57" t="s">
        <v>41</v>
      </c>
      <c r="U57" t="s">
        <v>39</v>
      </c>
      <c r="V57" t="s">
        <v>41</v>
      </c>
      <c r="W57" t="s">
        <v>41</v>
      </c>
      <c r="X57" t="s">
        <v>39</v>
      </c>
      <c r="Y57" t="s">
        <v>39</v>
      </c>
      <c r="Z57" t="s">
        <v>39</v>
      </c>
      <c r="AA57" t="s">
        <v>41</v>
      </c>
      <c r="AB57" t="s">
        <v>753</v>
      </c>
      <c r="AC57" t="s">
        <v>134</v>
      </c>
      <c r="AD57" t="s">
        <v>799</v>
      </c>
      <c r="AE57" t="s">
        <v>1523</v>
      </c>
      <c r="AF57" s="18">
        <v>45908.617361111108</v>
      </c>
      <c r="AG57" s="18">
        <v>45903.617361111108</v>
      </c>
      <c r="AH57">
        <v>34.1</v>
      </c>
      <c r="AI57">
        <v>0</v>
      </c>
      <c r="AJ57" t="s">
        <v>1546</v>
      </c>
      <c r="AK57">
        <v>3</v>
      </c>
    </row>
    <row r="58" spans="6:37" x14ac:dyDescent="0.2">
      <c r="F58" t="str">
        <f>VLOOKUP(Table4[[#This Row],[Primary_Breed]],'Breed Group'!$A:$B,2,FALSE)</f>
        <v>Stigma</v>
      </c>
      <c r="G58" t="str">
        <f>IF(VLOOKUP($I58,'Consolidated Data - Static'!$I:$AK,2,FALSE)&lt;&gt;VLOOKUP($I58,'Consolidated Data - Dynamic'!$B:$AD,2,FALSE),"Name-AdoptAPet Mismatch",IF(VLOOKUP($I58,'Consolidated Data - Static'!$I:$AK,3,FALSE)&lt;&gt;VLOOKUP($I58,'Consolidated Data - Dynamic'!$B:$AD,3,FALSE),"Name-PetPoint Mismatch",IF(VLOOKUP($I58,'Consolidated Data - Static'!$I:$AK,4,FALSE)&lt;&gt;VLOOKUP($I58,'Consolidated Data - Dynamic'!$B:$AD,4,FALSE),"Name-Inventory Mismatch", IF(VLOOKUP($I58,'Consolidated Data - Static'!$I:$AK,5,FALSE)&lt;&gt;VLOOKUP($I58,'Consolidated Data - Dynamic'!$B:$AD,5,FALSE),"Primary Breed Mismatch",IF(VLOOKUP($I58,'Consolidated Data - Static'!$I:$AK,6,FALSE)&lt;&gt;VLOOKUP($I58,'Consolidated Data - Dynamic'!$B:$AD,6,FALSE),"Secondary Breed Mismatch", IF(VLOOKUP($I58,'Consolidated Data - Static'!$I:$AK,7,FALSE)&lt;&gt;VLOOKUP($I58,'Consolidated Data - Dynamic'!$B:$AD,7,FALSE),"Color Mismatch",IF(VLOOKUP($I58,'Consolidated Data - Static'!$I:$AK,8,FALSE)&lt;&gt;VLOOKUP($I58,'Consolidated Data - Dynamic'!$B:$AD,8,FALSE),"Sex Mismatch",IF(VLOOKUP($I58,'Consolidated Data - Static'!$I:$AK,9,FALSE)&lt;&gt;VLOOKUP($I58,'Consolidated Data - Dynamic'!$B:$AD,9,FALSE),"Age Mismatch",IF(VLOOKUP($I58,'Consolidated Data - Static'!$I:$AK,10,FALSE)&lt;&gt;VLOOKUP($I58,'Consolidated Data - Dynamic'!$B:$AD,10,FALSE),"Size Mismatch",IF(VLOOKUP($I58,'Consolidated Data - Static'!$I:$AK,11,FALSE)&lt;&gt;VLOOKUP($I58,'Consolidated Data - Dynamic'!$B:$AD,11,FALSE),"Mixed Mismatch",IF(VLOOKUP($I58,'Consolidated Data - Static'!$I:$AK,12,FALSE)&lt;&gt;VLOOKUP($I58,'Consolidated Data - Dynamic'!$B:$AD,12,FALSE),"Altered Mismatch",IF(VLOOKUP($I58,'Consolidated Data - Static'!$I:$AK,13,FALSE)&lt;&gt;VLOOKUP($I58,'Consolidated Data - Dynamic'!$B:$AD,13,FALSE),"Shots Current Mismatch",IF(VLOOKUP($I58,'Consolidated Data - Static'!$I:$AK,14,FALSE)&lt;&gt;VLOOKUP($I58,'Consolidated Data - Dynamic'!$B:$AD,14,FALSE),"Housebroken Mismatch",IF(VLOOKUP($I58,'Consolidated Data - Static'!$I:$AK,15,FALSE)&lt;&gt;VLOOKUP($I58,'Consolidated Data - Dynamic'!$B:$AD,15,FALSE),"Special Needs Mismatch",IF(VLOOKUP($I58,'Consolidated Data - Static'!$I:$AK,16,FALSE)&lt;&gt;VLOOKUP($I58,'Consolidated Data - Dynamic'!$B:$AD,16,FALSE),"OK w/kids Mismatch",IF(VLOOKUP($I58,'Consolidated Data - Static'!$I:$AK,17,FALSE)&lt;&gt;VLOOKUP($I58,'Consolidated Data - Dynamic'!$B:$AD,17,FALSE),"OK w/dogs Mismatch",IF(VLOOKUP($I58,'Consolidated Data - Static'!$I:$AK,18,FALSE)&lt;&gt;VLOOKUP($I58,'Consolidated Data - Dynamic'!$B:$AD,18,FALSE),"OK w/cats Mismatch",IF(VLOOKUP($I58,'Consolidated Data - Static'!$I:$AK,19,FALSE)&lt;&gt;VLOOKUP($I58,'Consolidated Data - Dynamic'!$B:$AD,19,FALSE),"Pre Treatment Description Mismatch",IF(VLOOKUP($I58,'Consolidated Data - Static'!$I:$AK,20,FALSE)&lt;&gt;VLOOKUP($I58,'Consolidated Data - Dynamic'!$B:$AD,20,FALSE),"Stage Mismatch",IF(VLOOKUP($I58,'Consolidated Data - Static'!$I:$AK,21,FALSE)&lt;&gt;VLOOKUP($I58,'Consolidated Data - Dynamic'!$B:$AD,21,FALSE),"Primary Color Mismatch",IF(VLOOKUP($I58,'Consolidated Data - Static'!$I:$AK,22,FALSE)&lt;&gt;VLOOKUP($I58,'Consolidated Data - Dynamic'!$B:$AD,22,FALSE),"Location Mismatch",IF(VLOOKUP($I58,'Consolidated Data - Static'!$I:$AK,23,FALSE)&lt;&gt;VLOOKUP($I58,'Consolidated Data - Dynamic'!$B:$AD,23,FALSE),"Intake Type Mismatch",IF(VLOOKUP($I58,'Consolidated Data - Static'!$I:$AK,24,FALSE)&lt;&gt;VLOOKUP($I58,'Consolidated Data - Dynamic'!$B:$AD,24,FALSE),"Emancipation Date Mismatch",IF(VLOOKUP($I58,'Consolidated Data - Static'!$I:$AK,25,FALSE)&lt;&gt;VLOOKUP($I58,'Consolidated Data - Dynamic'!$B:$AD,25,FALSE),"Intake Date Mismatch",IF(VLOOKUP($I58,'Consolidated Data - Static'!$I:$AK,26,FALSE)&lt;&gt;VLOOKUP($I58,'Consolidated Data - Dynamic'!$B:$AD,26,FALSE),"LOS Days Mismatch",IF(VLOOKUP($I58,'Consolidated Data - Static'!$I:$AK,27,FALSE)&lt;&gt;VLOOKUP($I58,'Consolidated Data - Dynamic'!$B:$AD,27,FALSE),"Stage Change Mismatch",IF(VLOOKUP($I58,'Consolidated Data - Static'!$I:$AK,28,FALSE)&lt;&gt;VLOOKUP($I58,'Consolidated Data - Dynamic'!$B:$AD,28,FALSE),"Animal Weight Mismatch",IF(VLOOKUP($I58,'Consolidated Data - Static'!$I:$AK,29,FALSE)&lt;&gt;VLOOKUP($I58,'Consolidated Data - Dynamic'!$B:$AD,29,FALSE),"Number of Pictures Mismatch", "Record Match"))))))))))))))))))))))))))))</f>
        <v>Record Match</v>
      </c>
      <c r="H58">
        <v>43635040</v>
      </c>
      <c r="I58" t="s">
        <v>83</v>
      </c>
      <c r="J58" t="s">
        <v>84</v>
      </c>
      <c r="K58" t="s">
        <v>84</v>
      </c>
      <c r="L58" t="s">
        <v>84</v>
      </c>
      <c r="M58" t="s">
        <v>85</v>
      </c>
      <c r="N58">
        <v>0</v>
      </c>
      <c r="O58" t="s">
        <v>86</v>
      </c>
      <c r="P58" t="s">
        <v>48</v>
      </c>
      <c r="Q58" t="s">
        <v>49</v>
      </c>
      <c r="R58" t="s">
        <v>87</v>
      </c>
      <c r="S58" t="s">
        <v>41</v>
      </c>
      <c r="T58" t="s">
        <v>39</v>
      </c>
      <c r="U58" t="s">
        <v>39</v>
      </c>
      <c r="V58" t="s">
        <v>41</v>
      </c>
      <c r="W58" t="s">
        <v>41</v>
      </c>
      <c r="X58" t="s">
        <v>39</v>
      </c>
      <c r="Y58" t="s">
        <v>39</v>
      </c>
      <c r="Z58" t="s">
        <v>40</v>
      </c>
      <c r="AA58" t="s">
        <v>41</v>
      </c>
      <c r="AB58" t="s">
        <v>711</v>
      </c>
      <c r="AC58" t="s">
        <v>174</v>
      </c>
      <c r="AD58" t="s">
        <v>750</v>
      </c>
      <c r="AE58" t="s">
        <v>1485</v>
      </c>
      <c r="AF58" s="18">
        <v>45593.788194444445</v>
      </c>
      <c r="AG58" s="18">
        <v>45588.788194444445</v>
      </c>
      <c r="AH58">
        <v>349</v>
      </c>
      <c r="AI58">
        <v>0</v>
      </c>
      <c r="AJ58" t="s">
        <v>1563</v>
      </c>
      <c r="AK58">
        <v>3</v>
      </c>
    </row>
    <row r="59" spans="6:37" x14ac:dyDescent="0.2">
      <c r="F59" t="str">
        <f>VLOOKUP(Table4[[#This Row],[Primary_Breed]],'Breed Group'!$A:$B,2,FALSE)</f>
        <v>Stigma</v>
      </c>
      <c r="G59" t="str">
        <f>IF(VLOOKUP($I59,'Consolidated Data - Static'!$I:$AK,2,FALSE)&lt;&gt;VLOOKUP($I59,'Consolidated Data - Dynamic'!$B:$AD,2,FALSE),"Name-AdoptAPet Mismatch",IF(VLOOKUP($I59,'Consolidated Data - Static'!$I:$AK,3,FALSE)&lt;&gt;VLOOKUP($I59,'Consolidated Data - Dynamic'!$B:$AD,3,FALSE),"Name-PetPoint Mismatch",IF(VLOOKUP($I59,'Consolidated Data - Static'!$I:$AK,4,FALSE)&lt;&gt;VLOOKUP($I59,'Consolidated Data - Dynamic'!$B:$AD,4,FALSE),"Name-Inventory Mismatch", IF(VLOOKUP($I59,'Consolidated Data - Static'!$I:$AK,5,FALSE)&lt;&gt;VLOOKUP($I59,'Consolidated Data - Dynamic'!$B:$AD,5,FALSE),"Primary Breed Mismatch",IF(VLOOKUP($I59,'Consolidated Data - Static'!$I:$AK,6,FALSE)&lt;&gt;VLOOKUP($I59,'Consolidated Data - Dynamic'!$B:$AD,6,FALSE),"Secondary Breed Mismatch", IF(VLOOKUP($I59,'Consolidated Data - Static'!$I:$AK,7,FALSE)&lt;&gt;VLOOKUP($I59,'Consolidated Data - Dynamic'!$B:$AD,7,FALSE),"Color Mismatch",IF(VLOOKUP($I59,'Consolidated Data - Static'!$I:$AK,8,FALSE)&lt;&gt;VLOOKUP($I59,'Consolidated Data - Dynamic'!$B:$AD,8,FALSE),"Sex Mismatch",IF(VLOOKUP($I59,'Consolidated Data - Static'!$I:$AK,9,FALSE)&lt;&gt;VLOOKUP($I59,'Consolidated Data - Dynamic'!$B:$AD,9,FALSE),"Age Mismatch",IF(VLOOKUP($I59,'Consolidated Data - Static'!$I:$AK,10,FALSE)&lt;&gt;VLOOKUP($I59,'Consolidated Data - Dynamic'!$B:$AD,10,FALSE),"Size Mismatch",IF(VLOOKUP($I59,'Consolidated Data - Static'!$I:$AK,11,FALSE)&lt;&gt;VLOOKUP($I59,'Consolidated Data - Dynamic'!$B:$AD,11,FALSE),"Mixed Mismatch",IF(VLOOKUP($I59,'Consolidated Data - Static'!$I:$AK,12,FALSE)&lt;&gt;VLOOKUP($I59,'Consolidated Data - Dynamic'!$B:$AD,12,FALSE),"Altered Mismatch",IF(VLOOKUP($I59,'Consolidated Data - Static'!$I:$AK,13,FALSE)&lt;&gt;VLOOKUP($I59,'Consolidated Data - Dynamic'!$B:$AD,13,FALSE),"Shots Current Mismatch",IF(VLOOKUP($I59,'Consolidated Data - Static'!$I:$AK,14,FALSE)&lt;&gt;VLOOKUP($I59,'Consolidated Data - Dynamic'!$B:$AD,14,FALSE),"Housebroken Mismatch",IF(VLOOKUP($I59,'Consolidated Data - Static'!$I:$AK,15,FALSE)&lt;&gt;VLOOKUP($I59,'Consolidated Data - Dynamic'!$B:$AD,15,FALSE),"Special Needs Mismatch",IF(VLOOKUP($I59,'Consolidated Data - Static'!$I:$AK,16,FALSE)&lt;&gt;VLOOKUP($I59,'Consolidated Data - Dynamic'!$B:$AD,16,FALSE),"OK w/kids Mismatch",IF(VLOOKUP($I59,'Consolidated Data - Static'!$I:$AK,17,FALSE)&lt;&gt;VLOOKUP($I59,'Consolidated Data - Dynamic'!$B:$AD,17,FALSE),"OK w/dogs Mismatch",IF(VLOOKUP($I59,'Consolidated Data - Static'!$I:$AK,18,FALSE)&lt;&gt;VLOOKUP($I59,'Consolidated Data - Dynamic'!$B:$AD,18,FALSE),"OK w/cats Mismatch",IF(VLOOKUP($I59,'Consolidated Data - Static'!$I:$AK,19,FALSE)&lt;&gt;VLOOKUP($I59,'Consolidated Data - Dynamic'!$B:$AD,19,FALSE),"Pre Treatment Description Mismatch",IF(VLOOKUP($I59,'Consolidated Data - Static'!$I:$AK,20,FALSE)&lt;&gt;VLOOKUP($I59,'Consolidated Data - Dynamic'!$B:$AD,20,FALSE),"Stage Mismatch",IF(VLOOKUP($I59,'Consolidated Data - Static'!$I:$AK,21,FALSE)&lt;&gt;VLOOKUP($I59,'Consolidated Data - Dynamic'!$B:$AD,21,FALSE),"Primary Color Mismatch",IF(VLOOKUP($I59,'Consolidated Data - Static'!$I:$AK,22,FALSE)&lt;&gt;VLOOKUP($I59,'Consolidated Data - Dynamic'!$B:$AD,22,FALSE),"Location Mismatch",IF(VLOOKUP($I59,'Consolidated Data - Static'!$I:$AK,23,FALSE)&lt;&gt;VLOOKUP($I59,'Consolidated Data - Dynamic'!$B:$AD,23,FALSE),"Intake Type Mismatch",IF(VLOOKUP($I59,'Consolidated Data - Static'!$I:$AK,24,FALSE)&lt;&gt;VLOOKUP($I59,'Consolidated Data - Dynamic'!$B:$AD,24,FALSE),"Emancipation Date Mismatch",IF(VLOOKUP($I59,'Consolidated Data - Static'!$I:$AK,25,FALSE)&lt;&gt;VLOOKUP($I59,'Consolidated Data - Dynamic'!$B:$AD,25,FALSE),"Intake Date Mismatch",IF(VLOOKUP($I59,'Consolidated Data - Static'!$I:$AK,26,FALSE)&lt;&gt;VLOOKUP($I59,'Consolidated Data - Dynamic'!$B:$AD,26,FALSE),"LOS Days Mismatch",IF(VLOOKUP($I59,'Consolidated Data - Static'!$I:$AK,27,FALSE)&lt;&gt;VLOOKUP($I59,'Consolidated Data - Dynamic'!$B:$AD,27,FALSE),"Stage Change Mismatch",IF(VLOOKUP($I59,'Consolidated Data - Static'!$I:$AK,28,FALSE)&lt;&gt;VLOOKUP($I59,'Consolidated Data - Dynamic'!$B:$AD,28,FALSE),"Animal Weight Mismatch",IF(VLOOKUP($I59,'Consolidated Data - Static'!$I:$AK,29,FALSE)&lt;&gt;VLOOKUP($I59,'Consolidated Data - Dynamic'!$B:$AD,29,FALSE),"Number of Pictures Mismatch", "Record Match"))))))))))))))))))))))))))))</f>
        <v>Record Match</v>
      </c>
      <c r="H59">
        <v>45969530</v>
      </c>
      <c r="I59" t="s">
        <v>599</v>
      </c>
      <c r="J59" t="s">
        <v>1719</v>
      </c>
      <c r="K59" t="s">
        <v>1247</v>
      </c>
      <c r="L59" t="s">
        <v>1247</v>
      </c>
      <c r="M59" t="s">
        <v>56</v>
      </c>
      <c r="N59">
        <v>0</v>
      </c>
      <c r="O59" t="s">
        <v>47</v>
      </c>
      <c r="P59" t="s">
        <v>36</v>
      </c>
      <c r="Q59" t="s">
        <v>49</v>
      </c>
      <c r="R59" t="s">
        <v>50</v>
      </c>
      <c r="S59" t="s">
        <v>39</v>
      </c>
      <c r="T59" t="s">
        <v>41</v>
      </c>
      <c r="U59" t="s">
        <v>39</v>
      </c>
      <c r="V59" t="s">
        <v>41</v>
      </c>
      <c r="W59" t="s">
        <v>41</v>
      </c>
      <c r="X59" t="s">
        <v>39</v>
      </c>
      <c r="Y59" t="s">
        <v>39</v>
      </c>
      <c r="Z59" t="s">
        <v>40</v>
      </c>
      <c r="AA59" t="s">
        <v>41</v>
      </c>
      <c r="AB59" t="s">
        <v>753</v>
      </c>
      <c r="AC59" t="s">
        <v>696</v>
      </c>
      <c r="AD59" t="s">
        <v>694</v>
      </c>
      <c r="AE59" t="s">
        <v>1523</v>
      </c>
      <c r="AF59" s="18">
        <v>45902.581250000003</v>
      </c>
      <c r="AG59" s="18">
        <v>45897.581250000003</v>
      </c>
      <c r="AH59">
        <v>40.200000000000003</v>
      </c>
      <c r="AI59">
        <v>0</v>
      </c>
      <c r="AJ59" t="s">
        <v>1598</v>
      </c>
      <c r="AK59">
        <v>3</v>
      </c>
    </row>
    <row r="60" spans="6:37" x14ac:dyDescent="0.2">
      <c r="F60" t="str">
        <f>VLOOKUP(Table4[[#This Row],[Primary_Breed]],'Breed Group'!$A:$B,2,FALSE)</f>
        <v>Non-Stigma</v>
      </c>
      <c r="G60" t="str">
        <f>IF(VLOOKUP($I60,'Consolidated Data - Static'!$I:$AK,2,FALSE)&lt;&gt;VLOOKUP($I60,'Consolidated Data - Dynamic'!$B:$AD,2,FALSE),"Name-AdoptAPet Mismatch",IF(VLOOKUP($I60,'Consolidated Data - Static'!$I:$AK,3,FALSE)&lt;&gt;VLOOKUP($I60,'Consolidated Data - Dynamic'!$B:$AD,3,FALSE),"Name-PetPoint Mismatch",IF(VLOOKUP($I60,'Consolidated Data - Static'!$I:$AK,4,FALSE)&lt;&gt;VLOOKUP($I60,'Consolidated Data - Dynamic'!$B:$AD,4,FALSE),"Name-Inventory Mismatch", IF(VLOOKUP($I60,'Consolidated Data - Static'!$I:$AK,5,FALSE)&lt;&gt;VLOOKUP($I60,'Consolidated Data - Dynamic'!$B:$AD,5,FALSE),"Primary Breed Mismatch",IF(VLOOKUP($I60,'Consolidated Data - Static'!$I:$AK,6,FALSE)&lt;&gt;VLOOKUP($I60,'Consolidated Data - Dynamic'!$B:$AD,6,FALSE),"Secondary Breed Mismatch", IF(VLOOKUP($I60,'Consolidated Data - Static'!$I:$AK,7,FALSE)&lt;&gt;VLOOKUP($I60,'Consolidated Data - Dynamic'!$B:$AD,7,FALSE),"Color Mismatch",IF(VLOOKUP($I60,'Consolidated Data - Static'!$I:$AK,8,FALSE)&lt;&gt;VLOOKUP($I60,'Consolidated Data - Dynamic'!$B:$AD,8,FALSE),"Sex Mismatch",IF(VLOOKUP($I60,'Consolidated Data - Static'!$I:$AK,9,FALSE)&lt;&gt;VLOOKUP($I60,'Consolidated Data - Dynamic'!$B:$AD,9,FALSE),"Age Mismatch",IF(VLOOKUP($I60,'Consolidated Data - Static'!$I:$AK,10,FALSE)&lt;&gt;VLOOKUP($I60,'Consolidated Data - Dynamic'!$B:$AD,10,FALSE),"Size Mismatch",IF(VLOOKUP($I60,'Consolidated Data - Static'!$I:$AK,11,FALSE)&lt;&gt;VLOOKUP($I60,'Consolidated Data - Dynamic'!$B:$AD,11,FALSE),"Mixed Mismatch",IF(VLOOKUP($I60,'Consolidated Data - Static'!$I:$AK,12,FALSE)&lt;&gt;VLOOKUP($I60,'Consolidated Data - Dynamic'!$B:$AD,12,FALSE),"Altered Mismatch",IF(VLOOKUP($I60,'Consolidated Data - Static'!$I:$AK,13,FALSE)&lt;&gt;VLOOKUP($I60,'Consolidated Data - Dynamic'!$B:$AD,13,FALSE),"Shots Current Mismatch",IF(VLOOKUP($I60,'Consolidated Data - Static'!$I:$AK,14,FALSE)&lt;&gt;VLOOKUP($I60,'Consolidated Data - Dynamic'!$B:$AD,14,FALSE),"Housebroken Mismatch",IF(VLOOKUP($I60,'Consolidated Data - Static'!$I:$AK,15,FALSE)&lt;&gt;VLOOKUP($I60,'Consolidated Data - Dynamic'!$B:$AD,15,FALSE),"Special Needs Mismatch",IF(VLOOKUP($I60,'Consolidated Data - Static'!$I:$AK,16,FALSE)&lt;&gt;VLOOKUP($I60,'Consolidated Data - Dynamic'!$B:$AD,16,FALSE),"OK w/kids Mismatch",IF(VLOOKUP($I60,'Consolidated Data - Static'!$I:$AK,17,FALSE)&lt;&gt;VLOOKUP($I60,'Consolidated Data - Dynamic'!$B:$AD,17,FALSE),"OK w/dogs Mismatch",IF(VLOOKUP($I60,'Consolidated Data - Static'!$I:$AK,18,FALSE)&lt;&gt;VLOOKUP($I60,'Consolidated Data - Dynamic'!$B:$AD,18,FALSE),"OK w/cats Mismatch",IF(VLOOKUP($I60,'Consolidated Data - Static'!$I:$AK,19,FALSE)&lt;&gt;VLOOKUP($I60,'Consolidated Data - Dynamic'!$B:$AD,19,FALSE),"Pre Treatment Description Mismatch",IF(VLOOKUP($I60,'Consolidated Data - Static'!$I:$AK,20,FALSE)&lt;&gt;VLOOKUP($I60,'Consolidated Data - Dynamic'!$B:$AD,20,FALSE),"Stage Mismatch",IF(VLOOKUP($I60,'Consolidated Data - Static'!$I:$AK,21,FALSE)&lt;&gt;VLOOKUP($I60,'Consolidated Data - Dynamic'!$B:$AD,21,FALSE),"Primary Color Mismatch",IF(VLOOKUP($I60,'Consolidated Data - Static'!$I:$AK,22,FALSE)&lt;&gt;VLOOKUP($I60,'Consolidated Data - Dynamic'!$B:$AD,22,FALSE),"Location Mismatch",IF(VLOOKUP($I60,'Consolidated Data - Static'!$I:$AK,23,FALSE)&lt;&gt;VLOOKUP($I60,'Consolidated Data - Dynamic'!$B:$AD,23,FALSE),"Intake Type Mismatch",IF(VLOOKUP($I60,'Consolidated Data - Static'!$I:$AK,24,FALSE)&lt;&gt;VLOOKUP($I60,'Consolidated Data - Dynamic'!$B:$AD,24,FALSE),"Emancipation Date Mismatch",IF(VLOOKUP($I60,'Consolidated Data - Static'!$I:$AK,25,FALSE)&lt;&gt;VLOOKUP($I60,'Consolidated Data - Dynamic'!$B:$AD,25,FALSE),"Intake Date Mismatch",IF(VLOOKUP($I60,'Consolidated Data - Static'!$I:$AK,26,FALSE)&lt;&gt;VLOOKUP($I60,'Consolidated Data - Dynamic'!$B:$AD,26,FALSE),"LOS Days Mismatch",IF(VLOOKUP($I60,'Consolidated Data - Static'!$I:$AK,27,FALSE)&lt;&gt;VLOOKUP($I60,'Consolidated Data - Dynamic'!$B:$AD,27,FALSE),"Stage Change Mismatch",IF(VLOOKUP($I60,'Consolidated Data - Static'!$I:$AK,28,FALSE)&lt;&gt;VLOOKUP($I60,'Consolidated Data - Dynamic'!$B:$AD,28,FALSE),"Animal Weight Mismatch",IF(VLOOKUP($I60,'Consolidated Data - Static'!$I:$AK,29,FALSE)&lt;&gt;VLOOKUP($I60,'Consolidated Data - Dynamic'!$B:$AD,29,FALSE),"Number of Pictures Mismatch", "Record Match"))))))))))))))))))))))))))))</f>
        <v>Record Match</v>
      </c>
      <c r="H60">
        <v>45970222</v>
      </c>
      <c r="I60" t="s">
        <v>604</v>
      </c>
      <c r="J60" t="s">
        <v>605</v>
      </c>
      <c r="K60" t="s">
        <v>605</v>
      </c>
      <c r="L60" t="s">
        <v>605</v>
      </c>
      <c r="M60" t="s">
        <v>606</v>
      </c>
      <c r="N60" t="s">
        <v>110</v>
      </c>
      <c r="O60" t="s">
        <v>411</v>
      </c>
      <c r="P60" t="s">
        <v>36</v>
      </c>
      <c r="Q60" t="s">
        <v>49</v>
      </c>
      <c r="R60" t="s">
        <v>50</v>
      </c>
      <c r="S60" t="s">
        <v>39</v>
      </c>
      <c r="T60" t="s">
        <v>41</v>
      </c>
      <c r="U60" t="s">
        <v>39</v>
      </c>
      <c r="V60" t="s">
        <v>41</v>
      </c>
      <c r="W60" t="s">
        <v>41</v>
      </c>
      <c r="X60" t="s">
        <v>39</v>
      </c>
      <c r="Y60" t="s">
        <v>39</v>
      </c>
      <c r="Z60" t="s">
        <v>40</v>
      </c>
      <c r="AA60" t="s">
        <v>41</v>
      </c>
      <c r="AB60" t="s">
        <v>753</v>
      </c>
      <c r="AC60" t="s">
        <v>373</v>
      </c>
      <c r="AD60" t="s">
        <v>1161</v>
      </c>
      <c r="AE60" t="s">
        <v>1523</v>
      </c>
      <c r="AF60" s="18">
        <v>45917.602777777778</v>
      </c>
      <c r="AG60" s="18">
        <v>45912.602777777778</v>
      </c>
      <c r="AH60">
        <v>25.1</v>
      </c>
      <c r="AI60">
        <v>0</v>
      </c>
      <c r="AJ60" t="s">
        <v>1522</v>
      </c>
      <c r="AK60">
        <v>2</v>
      </c>
    </row>
    <row r="61" spans="6:37" x14ac:dyDescent="0.2">
      <c r="F61" t="str">
        <f>VLOOKUP(Table4[[#This Row],[Primary_Breed]],'Breed Group'!$A:$B,2,FALSE)</f>
        <v>Non-Stigma</v>
      </c>
      <c r="G61" t="str">
        <f>IF(VLOOKUP($I61,'Consolidated Data - Static'!$I:$AK,2,FALSE)&lt;&gt;VLOOKUP($I61,'Consolidated Data - Dynamic'!$B:$AD,2,FALSE),"Name-AdoptAPet Mismatch",IF(VLOOKUP($I61,'Consolidated Data - Static'!$I:$AK,3,FALSE)&lt;&gt;VLOOKUP($I61,'Consolidated Data - Dynamic'!$B:$AD,3,FALSE),"Name-PetPoint Mismatch",IF(VLOOKUP($I61,'Consolidated Data - Static'!$I:$AK,4,FALSE)&lt;&gt;VLOOKUP($I61,'Consolidated Data - Dynamic'!$B:$AD,4,FALSE),"Name-Inventory Mismatch", IF(VLOOKUP($I61,'Consolidated Data - Static'!$I:$AK,5,FALSE)&lt;&gt;VLOOKUP($I61,'Consolidated Data - Dynamic'!$B:$AD,5,FALSE),"Primary Breed Mismatch",IF(VLOOKUP($I61,'Consolidated Data - Static'!$I:$AK,6,FALSE)&lt;&gt;VLOOKUP($I61,'Consolidated Data - Dynamic'!$B:$AD,6,FALSE),"Secondary Breed Mismatch", IF(VLOOKUP($I61,'Consolidated Data - Static'!$I:$AK,7,FALSE)&lt;&gt;VLOOKUP($I61,'Consolidated Data - Dynamic'!$B:$AD,7,FALSE),"Color Mismatch",IF(VLOOKUP($I61,'Consolidated Data - Static'!$I:$AK,8,FALSE)&lt;&gt;VLOOKUP($I61,'Consolidated Data - Dynamic'!$B:$AD,8,FALSE),"Sex Mismatch",IF(VLOOKUP($I61,'Consolidated Data - Static'!$I:$AK,9,FALSE)&lt;&gt;VLOOKUP($I61,'Consolidated Data - Dynamic'!$B:$AD,9,FALSE),"Age Mismatch",IF(VLOOKUP($I61,'Consolidated Data - Static'!$I:$AK,10,FALSE)&lt;&gt;VLOOKUP($I61,'Consolidated Data - Dynamic'!$B:$AD,10,FALSE),"Size Mismatch",IF(VLOOKUP($I61,'Consolidated Data - Static'!$I:$AK,11,FALSE)&lt;&gt;VLOOKUP($I61,'Consolidated Data - Dynamic'!$B:$AD,11,FALSE),"Mixed Mismatch",IF(VLOOKUP($I61,'Consolidated Data - Static'!$I:$AK,12,FALSE)&lt;&gt;VLOOKUP($I61,'Consolidated Data - Dynamic'!$B:$AD,12,FALSE),"Altered Mismatch",IF(VLOOKUP($I61,'Consolidated Data - Static'!$I:$AK,13,FALSE)&lt;&gt;VLOOKUP($I61,'Consolidated Data - Dynamic'!$B:$AD,13,FALSE),"Shots Current Mismatch",IF(VLOOKUP($I61,'Consolidated Data - Static'!$I:$AK,14,FALSE)&lt;&gt;VLOOKUP($I61,'Consolidated Data - Dynamic'!$B:$AD,14,FALSE),"Housebroken Mismatch",IF(VLOOKUP($I61,'Consolidated Data - Static'!$I:$AK,15,FALSE)&lt;&gt;VLOOKUP($I61,'Consolidated Data - Dynamic'!$B:$AD,15,FALSE),"Special Needs Mismatch",IF(VLOOKUP($I61,'Consolidated Data - Static'!$I:$AK,16,FALSE)&lt;&gt;VLOOKUP($I61,'Consolidated Data - Dynamic'!$B:$AD,16,FALSE),"OK w/kids Mismatch",IF(VLOOKUP($I61,'Consolidated Data - Static'!$I:$AK,17,FALSE)&lt;&gt;VLOOKUP($I61,'Consolidated Data - Dynamic'!$B:$AD,17,FALSE),"OK w/dogs Mismatch",IF(VLOOKUP($I61,'Consolidated Data - Static'!$I:$AK,18,FALSE)&lt;&gt;VLOOKUP($I61,'Consolidated Data - Dynamic'!$B:$AD,18,FALSE),"OK w/cats Mismatch",IF(VLOOKUP($I61,'Consolidated Data - Static'!$I:$AK,19,FALSE)&lt;&gt;VLOOKUP($I61,'Consolidated Data - Dynamic'!$B:$AD,19,FALSE),"Pre Treatment Description Mismatch",IF(VLOOKUP($I61,'Consolidated Data - Static'!$I:$AK,20,FALSE)&lt;&gt;VLOOKUP($I61,'Consolidated Data - Dynamic'!$B:$AD,20,FALSE),"Stage Mismatch",IF(VLOOKUP($I61,'Consolidated Data - Static'!$I:$AK,21,FALSE)&lt;&gt;VLOOKUP($I61,'Consolidated Data - Dynamic'!$B:$AD,21,FALSE),"Primary Color Mismatch",IF(VLOOKUP($I61,'Consolidated Data - Static'!$I:$AK,22,FALSE)&lt;&gt;VLOOKUP($I61,'Consolidated Data - Dynamic'!$B:$AD,22,FALSE),"Location Mismatch",IF(VLOOKUP($I61,'Consolidated Data - Static'!$I:$AK,23,FALSE)&lt;&gt;VLOOKUP($I61,'Consolidated Data - Dynamic'!$B:$AD,23,FALSE),"Intake Type Mismatch",IF(VLOOKUP($I61,'Consolidated Data - Static'!$I:$AK,24,FALSE)&lt;&gt;VLOOKUP($I61,'Consolidated Data - Dynamic'!$B:$AD,24,FALSE),"Emancipation Date Mismatch",IF(VLOOKUP($I61,'Consolidated Data - Static'!$I:$AK,25,FALSE)&lt;&gt;VLOOKUP($I61,'Consolidated Data - Dynamic'!$B:$AD,25,FALSE),"Intake Date Mismatch",IF(VLOOKUP($I61,'Consolidated Data - Static'!$I:$AK,26,FALSE)&lt;&gt;VLOOKUP($I61,'Consolidated Data - Dynamic'!$B:$AD,26,FALSE),"LOS Days Mismatch",IF(VLOOKUP($I61,'Consolidated Data - Static'!$I:$AK,27,FALSE)&lt;&gt;VLOOKUP($I61,'Consolidated Data - Dynamic'!$B:$AD,27,FALSE),"Stage Change Mismatch",IF(VLOOKUP($I61,'Consolidated Data - Static'!$I:$AK,28,FALSE)&lt;&gt;VLOOKUP($I61,'Consolidated Data - Dynamic'!$B:$AD,28,FALSE),"Animal Weight Mismatch",IF(VLOOKUP($I61,'Consolidated Data - Static'!$I:$AK,29,FALSE)&lt;&gt;VLOOKUP($I61,'Consolidated Data - Dynamic'!$B:$AD,29,FALSE),"Number of Pictures Mismatch", "Record Match"))))))))))))))))))))))))))))</f>
        <v>Record Match</v>
      </c>
      <c r="H61">
        <v>45346221</v>
      </c>
      <c r="I61" t="s">
        <v>288</v>
      </c>
      <c r="J61" t="s">
        <v>289</v>
      </c>
      <c r="K61" t="s">
        <v>289</v>
      </c>
      <c r="L61" t="s">
        <v>289</v>
      </c>
      <c r="M61" t="s">
        <v>94</v>
      </c>
      <c r="N61" t="s">
        <v>104</v>
      </c>
      <c r="O61" t="s">
        <v>112</v>
      </c>
      <c r="P61" t="s">
        <v>36</v>
      </c>
      <c r="Q61" t="s">
        <v>290</v>
      </c>
      <c r="R61" t="s">
        <v>50</v>
      </c>
      <c r="S61" t="s">
        <v>39</v>
      </c>
      <c r="T61" t="s">
        <v>39</v>
      </c>
      <c r="U61" t="s">
        <v>39</v>
      </c>
      <c r="V61" t="s">
        <v>41</v>
      </c>
      <c r="W61" t="s">
        <v>41</v>
      </c>
      <c r="X61" t="s">
        <v>39</v>
      </c>
      <c r="Y61" t="s">
        <v>39</v>
      </c>
      <c r="Z61" t="s">
        <v>40</v>
      </c>
      <c r="AA61" t="s">
        <v>41</v>
      </c>
      <c r="AB61" t="s">
        <v>711</v>
      </c>
      <c r="AC61" t="s">
        <v>809</v>
      </c>
      <c r="AD61" t="s">
        <v>992</v>
      </c>
      <c r="AE61" t="s">
        <v>1496</v>
      </c>
      <c r="AF61" s="18">
        <v>0</v>
      </c>
      <c r="AG61" s="18">
        <v>45830.552777777775</v>
      </c>
      <c r="AH61">
        <v>107.2</v>
      </c>
      <c r="AI61">
        <v>0</v>
      </c>
      <c r="AJ61" t="s">
        <v>1498</v>
      </c>
      <c r="AK61">
        <v>3</v>
      </c>
    </row>
    <row r="62" spans="6:37" x14ac:dyDescent="0.2">
      <c r="F62" t="str">
        <f>VLOOKUP(Table4[[#This Row],[Primary_Breed]],'Breed Group'!$A:$B,2,FALSE)</f>
        <v>Stigma</v>
      </c>
      <c r="G62" t="str">
        <f>IF(VLOOKUP($I62,'Consolidated Data - Static'!$I:$AK,2,FALSE)&lt;&gt;VLOOKUP($I62,'Consolidated Data - Dynamic'!$B:$AD,2,FALSE),"Name-AdoptAPet Mismatch",IF(VLOOKUP($I62,'Consolidated Data - Static'!$I:$AK,3,FALSE)&lt;&gt;VLOOKUP($I62,'Consolidated Data - Dynamic'!$B:$AD,3,FALSE),"Name-PetPoint Mismatch",IF(VLOOKUP($I62,'Consolidated Data - Static'!$I:$AK,4,FALSE)&lt;&gt;VLOOKUP($I62,'Consolidated Data - Dynamic'!$B:$AD,4,FALSE),"Name-Inventory Mismatch", IF(VLOOKUP($I62,'Consolidated Data - Static'!$I:$AK,5,FALSE)&lt;&gt;VLOOKUP($I62,'Consolidated Data - Dynamic'!$B:$AD,5,FALSE),"Primary Breed Mismatch",IF(VLOOKUP($I62,'Consolidated Data - Static'!$I:$AK,6,FALSE)&lt;&gt;VLOOKUP($I62,'Consolidated Data - Dynamic'!$B:$AD,6,FALSE),"Secondary Breed Mismatch", IF(VLOOKUP($I62,'Consolidated Data - Static'!$I:$AK,7,FALSE)&lt;&gt;VLOOKUP($I62,'Consolidated Data - Dynamic'!$B:$AD,7,FALSE),"Color Mismatch",IF(VLOOKUP($I62,'Consolidated Data - Static'!$I:$AK,8,FALSE)&lt;&gt;VLOOKUP($I62,'Consolidated Data - Dynamic'!$B:$AD,8,FALSE),"Sex Mismatch",IF(VLOOKUP($I62,'Consolidated Data - Static'!$I:$AK,9,FALSE)&lt;&gt;VLOOKUP($I62,'Consolidated Data - Dynamic'!$B:$AD,9,FALSE),"Age Mismatch",IF(VLOOKUP($I62,'Consolidated Data - Static'!$I:$AK,10,FALSE)&lt;&gt;VLOOKUP($I62,'Consolidated Data - Dynamic'!$B:$AD,10,FALSE),"Size Mismatch",IF(VLOOKUP($I62,'Consolidated Data - Static'!$I:$AK,11,FALSE)&lt;&gt;VLOOKUP($I62,'Consolidated Data - Dynamic'!$B:$AD,11,FALSE),"Mixed Mismatch",IF(VLOOKUP($I62,'Consolidated Data - Static'!$I:$AK,12,FALSE)&lt;&gt;VLOOKUP($I62,'Consolidated Data - Dynamic'!$B:$AD,12,FALSE),"Altered Mismatch",IF(VLOOKUP($I62,'Consolidated Data - Static'!$I:$AK,13,FALSE)&lt;&gt;VLOOKUP($I62,'Consolidated Data - Dynamic'!$B:$AD,13,FALSE),"Shots Current Mismatch",IF(VLOOKUP($I62,'Consolidated Data - Static'!$I:$AK,14,FALSE)&lt;&gt;VLOOKUP($I62,'Consolidated Data - Dynamic'!$B:$AD,14,FALSE),"Housebroken Mismatch",IF(VLOOKUP($I62,'Consolidated Data - Static'!$I:$AK,15,FALSE)&lt;&gt;VLOOKUP($I62,'Consolidated Data - Dynamic'!$B:$AD,15,FALSE),"Special Needs Mismatch",IF(VLOOKUP($I62,'Consolidated Data - Static'!$I:$AK,16,FALSE)&lt;&gt;VLOOKUP($I62,'Consolidated Data - Dynamic'!$B:$AD,16,FALSE),"OK w/kids Mismatch",IF(VLOOKUP($I62,'Consolidated Data - Static'!$I:$AK,17,FALSE)&lt;&gt;VLOOKUP($I62,'Consolidated Data - Dynamic'!$B:$AD,17,FALSE),"OK w/dogs Mismatch",IF(VLOOKUP($I62,'Consolidated Data - Static'!$I:$AK,18,FALSE)&lt;&gt;VLOOKUP($I62,'Consolidated Data - Dynamic'!$B:$AD,18,FALSE),"OK w/cats Mismatch",IF(VLOOKUP($I62,'Consolidated Data - Static'!$I:$AK,19,FALSE)&lt;&gt;VLOOKUP($I62,'Consolidated Data - Dynamic'!$B:$AD,19,FALSE),"Pre Treatment Description Mismatch",IF(VLOOKUP($I62,'Consolidated Data - Static'!$I:$AK,20,FALSE)&lt;&gt;VLOOKUP($I62,'Consolidated Data - Dynamic'!$B:$AD,20,FALSE),"Stage Mismatch",IF(VLOOKUP($I62,'Consolidated Data - Static'!$I:$AK,21,FALSE)&lt;&gt;VLOOKUP($I62,'Consolidated Data - Dynamic'!$B:$AD,21,FALSE),"Primary Color Mismatch",IF(VLOOKUP($I62,'Consolidated Data - Static'!$I:$AK,22,FALSE)&lt;&gt;VLOOKUP($I62,'Consolidated Data - Dynamic'!$B:$AD,22,FALSE),"Location Mismatch",IF(VLOOKUP($I62,'Consolidated Data - Static'!$I:$AK,23,FALSE)&lt;&gt;VLOOKUP($I62,'Consolidated Data - Dynamic'!$B:$AD,23,FALSE),"Intake Type Mismatch",IF(VLOOKUP($I62,'Consolidated Data - Static'!$I:$AK,24,FALSE)&lt;&gt;VLOOKUP($I62,'Consolidated Data - Dynamic'!$B:$AD,24,FALSE),"Emancipation Date Mismatch",IF(VLOOKUP($I62,'Consolidated Data - Static'!$I:$AK,25,FALSE)&lt;&gt;VLOOKUP($I62,'Consolidated Data - Dynamic'!$B:$AD,25,FALSE),"Intake Date Mismatch",IF(VLOOKUP($I62,'Consolidated Data - Static'!$I:$AK,26,FALSE)&lt;&gt;VLOOKUP($I62,'Consolidated Data - Dynamic'!$B:$AD,26,FALSE),"LOS Days Mismatch",IF(VLOOKUP($I62,'Consolidated Data - Static'!$I:$AK,27,FALSE)&lt;&gt;VLOOKUP($I62,'Consolidated Data - Dynamic'!$B:$AD,27,FALSE),"Stage Change Mismatch",IF(VLOOKUP($I62,'Consolidated Data - Static'!$I:$AK,28,FALSE)&lt;&gt;VLOOKUP($I62,'Consolidated Data - Dynamic'!$B:$AD,28,FALSE),"Animal Weight Mismatch",IF(VLOOKUP($I62,'Consolidated Data - Static'!$I:$AK,29,FALSE)&lt;&gt;VLOOKUP($I62,'Consolidated Data - Dynamic'!$B:$AD,29,FALSE),"Number of Pictures Mismatch", "Record Match"))))))))))))))))))))))))))))</f>
        <v>Record Match</v>
      </c>
      <c r="H62">
        <v>44937630</v>
      </c>
      <c r="I62" t="s">
        <v>200</v>
      </c>
      <c r="J62" t="s">
        <v>201</v>
      </c>
      <c r="K62" t="s">
        <v>201</v>
      </c>
      <c r="L62" t="s">
        <v>201</v>
      </c>
      <c r="M62" t="s">
        <v>46</v>
      </c>
      <c r="N62">
        <v>0</v>
      </c>
      <c r="O62" t="s">
        <v>134</v>
      </c>
      <c r="P62" t="s">
        <v>48</v>
      </c>
      <c r="Q62" t="s">
        <v>49</v>
      </c>
      <c r="R62" t="s">
        <v>50</v>
      </c>
      <c r="S62" t="s">
        <v>39</v>
      </c>
      <c r="T62" t="s">
        <v>39</v>
      </c>
      <c r="U62" t="s">
        <v>39</v>
      </c>
      <c r="V62" t="s">
        <v>41</v>
      </c>
      <c r="W62" t="s">
        <v>41</v>
      </c>
      <c r="X62" t="s">
        <v>39</v>
      </c>
      <c r="Y62" t="s">
        <v>39</v>
      </c>
      <c r="Z62" t="s">
        <v>39</v>
      </c>
      <c r="AA62" t="s">
        <v>39</v>
      </c>
      <c r="AB62" t="s">
        <v>711</v>
      </c>
      <c r="AC62" t="s">
        <v>174</v>
      </c>
      <c r="AD62" t="s">
        <v>706</v>
      </c>
      <c r="AE62" t="s">
        <v>1540</v>
      </c>
      <c r="AF62" s="18">
        <v>0</v>
      </c>
      <c r="AG62" s="18">
        <v>45807.511111111111</v>
      </c>
      <c r="AH62">
        <v>130.19999999999999</v>
      </c>
      <c r="AI62">
        <v>0</v>
      </c>
      <c r="AJ62" t="s">
        <v>1544</v>
      </c>
      <c r="AK62">
        <v>3</v>
      </c>
    </row>
    <row r="63" spans="6:37" x14ac:dyDescent="0.2">
      <c r="F63" t="str">
        <f>VLOOKUP(Table4[[#This Row],[Primary_Breed]],'Breed Group'!$A:$B,2,FALSE)</f>
        <v>Stigma</v>
      </c>
      <c r="G63" t="str">
        <f>IF(VLOOKUP($I63,'Consolidated Data - Static'!$I:$AK,2,FALSE)&lt;&gt;VLOOKUP($I63,'Consolidated Data - Dynamic'!$B:$AD,2,FALSE),"Name-AdoptAPet Mismatch",IF(VLOOKUP($I63,'Consolidated Data - Static'!$I:$AK,3,FALSE)&lt;&gt;VLOOKUP($I63,'Consolidated Data - Dynamic'!$B:$AD,3,FALSE),"Name-PetPoint Mismatch",IF(VLOOKUP($I63,'Consolidated Data - Static'!$I:$AK,4,FALSE)&lt;&gt;VLOOKUP($I63,'Consolidated Data - Dynamic'!$B:$AD,4,FALSE),"Name-Inventory Mismatch", IF(VLOOKUP($I63,'Consolidated Data - Static'!$I:$AK,5,FALSE)&lt;&gt;VLOOKUP($I63,'Consolidated Data - Dynamic'!$B:$AD,5,FALSE),"Primary Breed Mismatch",IF(VLOOKUP($I63,'Consolidated Data - Static'!$I:$AK,6,FALSE)&lt;&gt;VLOOKUP($I63,'Consolidated Data - Dynamic'!$B:$AD,6,FALSE),"Secondary Breed Mismatch", IF(VLOOKUP($I63,'Consolidated Data - Static'!$I:$AK,7,FALSE)&lt;&gt;VLOOKUP($I63,'Consolidated Data - Dynamic'!$B:$AD,7,FALSE),"Color Mismatch",IF(VLOOKUP($I63,'Consolidated Data - Static'!$I:$AK,8,FALSE)&lt;&gt;VLOOKUP($I63,'Consolidated Data - Dynamic'!$B:$AD,8,FALSE),"Sex Mismatch",IF(VLOOKUP($I63,'Consolidated Data - Static'!$I:$AK,9,FALSE)&lt;&gt;VLOOKUP($I63,'Consolidated Data - Dynamic'!$B:$AD,9,FALSE),"Age Mismatch",IF(VLOOKUP($I63,'Consolidated Data - Static'!$I:$AK,10,FALSE)&lt;&gt;VLOOKUP($I63,'Consolidated Data - Dynamic'!$B:$AD,10,FALSE),"Size Mismatch",IF(VLOOKUP($I63,'Consolidated Data - Static'!$I:$AK,11,FALSE)&lt;&gt;VLOOKUP($I63,'Consolidated Data - Dynamic'!$B:$AD,11,FALSE),"Mixed Mismatch",IF(VLOOKUP($I63,'Consolidated Data - Static'!$I:$AK,12,FALSE)&lt;&gt;VLOOKUP($I63,'Consolidated Data - Dynamic'!$B:$AD,12,FALSE),"Altered Mismatch",IF(VLOOKUP($I63,'Consolidated Data - Static'!$I:$AK,13,FALSE)&lt;&gt;VLOOKUP($I63,'Consolidated Data - Dynamic'!$B:$AD,13,FALSE),"Shots Current Mismatch",IF(VLOOKUP($I63,'Consolidated Data - Static'!$I:$AK,14,FALSE)&lt;&gt;VLOOKUP($I63,'Consolidated Data - Dynamic'!$B:$AD,14,FALSE),"Housebroken Mismatch",IF(VLOOKUP($I63,'Consolidated Data - Static'!$I:$AK,15,FALSE)&lt;&gt;VLOOKUP($I63,'Consolidated Data - Dynamic'!$B:$AD,15,FALSE),"Special Needs Mismatch",IF(VLOOKUP($I63,'Consolidated Data - Static'!$I:$AK,16,FALSE)&lt;&gt;VLOOKUP($I63,'Consolidated Data - Dynamic'!$B:$AD,16,FALSE),"OK w/kids Mismatch",IF(VLOOKUP($I63,'Consolidated Data - Static'!$I:$AK,17,FALSE)&lt;&gt;VLOOKUP($I63,'Consolidated Data - Dynamic'!$B:$AD,17,FALSE),"OK w/dogs Mismatch",IF(VLOOKUP($I63,'Consolidated Data - Static'!$I:$AK,18,FALSE)&lt;&gt;VLOOKUP($I63,'Consolidated Data - Dynamic'!$B:$AD,18,FALSE),"OK w/cats Mismatch",IF(VLOOKUP($I63,'Consolidated Data - Static'!$I:$AK,19,FALSE)&lt;&gt;VLOOKUP($I63,'Consolidated Data - Dynamic'!$B:$AD,19,FALSE),"Pre Treatment Description Mismatch",IF(VLOOKUP($I63,'Consolidated Data - Static'!$I:$AK,20,FALSE)&lt;&gt;VLOOKUP($I63,'Consolidated Data - Dynamic'!$B:$AD,20,FALSE),"Stage Mismatch",IF(VLOOKUP($I63,'Consolidated Data - Static'!$I:$AK,21,FALSE)&lt;&gt;VLOOKUP($I63,'Consolidated Data - Dynamic'!$B:$AD,21,FALSE),"Primary Color Mismatch",IF(VLOOKUP($I63,'Consolidated Data - Static'!$I:$AK,22,FALSE)&lt;&gt;VLOOKUP($I63,'Consolidated Data - Dynamic'!$B:$AD,22,FALSE),"Location Mismatch",IF(VLOOKUP($I63,'Consolidated Data - Static'!$I:$AK,23,FALSE)&lt;&gt;VLOOKUP($I63,'Consolidated Data - Dynamic'!$B:$AD,23,FALSE),"Intake Type Mismatch",IF(VLOOKUP($I63,'Consolidated Data - Static'!$I:$AK,24,FALSE)&lt;&gt;VLOOKUP($I63,'Consolidated Data - Dynamic'!$B:$AD,24,FALSE),"Emancipation Date Mismatch",IF(VLOOKUP($I63,'Consolidated Data - Static'!$I:$AK,25,FALSE)&lt;&gt;VLOOKUP($I63,'Consolidated Data - Dynamic'!$B:$AD,25,FALSE),"Intake Date Mismatch",IF(VLOOKUP($I63,'Consolidated Data - Static'!$I:$AK,26,FALSE)&lt;&gt;VLOOKUP($I63,'Consolidated Data - Dynamic'!$B:$AD,26,FALSE),"LOS Days Mismatch",IF(VLOOKUP($I63,'Consolidated Data - Static'!$I:$AK,27,FALSE)&lt;&gt;VLOOKUP($I63,'Consolidated Data - Dynamic'!$B:$AD,27,FALSE),"Stage Change Mismatch",IF(VLOOKUP($I63,'Consolidated Data - Static'!$I:$AK,28,FALSE)&lt;&gt;VLOOKUP($I63,'Consolidated Data - Dynamic'!$B:$AD,28,FALSE),"Animal Weight Mismatch",IF(VLOOKUP($I63,'Consolidated Data - Static'!$I:$AK,29,FALSE)&lt;&gt;VLOOKUP($I63,'Consolidated Data - Dynamic'!$B:$AD,29,FALSE),"Number of Pictures Mismatch", "Record Match"))))))))))))))))))))))))))))</f>
        <v>Record Match</v>
      </c>
      <c r="H63">
        <v>45968103</v>
      </c>
      <c r="I63" t="s">
        <v>611</v>
      </c>
      <c r="J63" t="s">
        <v>612</v>
      </c>
      <c r="K63" t="s">
        <v>612</v>
      </c>
      <c r="L63" t="s">
        <v>612</v>
      </c>
      <c r="M63" t="s">
        <v>46</v>
      </c>
      <c r="N63">
        <v>0</v>
      </c>
      <c r="O63" t="s">
        <v>174</v>
      </c>
      <c r="P63" t="s">
        <v>48</v>
      </c>
      <c r="Q63" t="s">
        <v>49</v>
      </c>
      <c r="R63" t="s">
        <v>50</v>
      </c>
      <c r="S63" t="s">
        <v>39</v>
      </c>
      <c r="T63" t="s">
        <v>39</v>
      </c>
      <c r="U63" t="s">
        <v>39</v>
      </c>
      <c r="V63" t="s">
        <v>41</v>
      </c>
      <c r="W63" t="s">
        <v>41</v>
      </c>
      <c r="X63" t="s">
        <v>39</v>
      </c>
      <c r="Y63" t="s">
        <v>39</v>
      </c>
      <c r="Z63" t="s">
        <v>40</v>
      </c>
      <c r="AA63" t="s">
        <v>41</v>
      </c>
      <c r="AB63" t="s">
        <v>711</v>
      </c>
      <c r="AC63" t="s">
        <v>174</v>
      </c>
      <c r="AD63" t="s">
        <v>1161</v>
      </c>
      <c r="AE63" t="s">
        <v>1485</v>
      </c>
      <c r="AF63" s="18">
        <v>45893.703472222223</v>
      </c>
      <c r="AG63" s="18">
        <v>45888.703472222223</v>
      </c>
      <c r="AH63">
        <v>49</v>
      </c>
      <c r="AI63">
        <v>0</v>
      </c>
      <c r="AJ63" t="s">
        <v>1529</v>
      </c>
      <c r="AK63">
        <v>3</v>
      </c>
    </row>
    <row r="64" spans="6:37" x14ac:dyDescent="0.2">
      <c r="F64" t="str">
        <f>VLOOKUP(Table4[[#This Row],[Primary_Breed]],'Breed Group'!$A:$B,2,FALSE)</f>
        <v>Non-Stigma</v>
      </c>
      <c r="G64" t="str">
        <f>IF(VLOOKUP($I64,'Consolidated Data - Static'!$I:$AK,2,FALSE)&lt;&gt;VLOOKUP($I64,'Consolidated Data - Dynamic'!$B:$AD,2,FALSE),"Name-AdoptAPet Mismatch",IF(VLOOKUP($I64,'Consolidated Data - Static'!$I:$AK,3,FALSE)&lt;&gt;VLOOKUP($I64,'Consolidated Data - Dynamic'!$B:$AD,3,FALSE),"Name-PetPoint Mismatch",IF(VLOOKUP($I64,'Consolidated Data - Static'!$I:$AK,4,FALSE)&lt;&gt;VLOOKUP($I64,'Consolidated Data - Dynamic'!$B:$AD,4,FALSE),"Name-Inventory Mismatch", IF(VLOOKUP($I64,'Consolidated Data - Static'!$I:$AK,5,FALSE)&lt;&gt;VLOOKUP($I64,'Consolidated Data - Dynamic'!$B:$AD,5,FALSE),"Primary Breed Mismatch",IF(VLOOKUP($I64,'Consolidated Data - Static'!$I:$AK,6,FALSE)&lt;&gt;VLOOKUP($I64,'Consolidated Data - Dynamic'!$B:$AD,6,FALSE),"Secondary Breed Mismatch", IF(VLOOKUP($I64,'Consolidated Data - Static'!$I:$AK,7,FALSE)&lt;&gt;VLOOKUP($I64,'Consolidated Data - Dynamic'!$B:$AD,7,FALSE),"Color Mismatch",IF(VLOOKUP($I64,'Consolidated Data - Static'!$I:$AK,8,FALSE)&lt;&gt;VLOOKUP($I64,'Consolidated Data - Dynamic'!$B:$AD,8,FALSE),"Sex Mismatch",IF(VLOOKUP($I64,'Consolidated Data - Static'!$I:$AK,9,FALSE)&lt;&gt;VLOOKUP($I64,'Consolidated Data - Dynamic'!$B:$AD,9,FALSE),"Age Mismatch",IF(VLOOKUP($I64,'Consolidated Data - Static'!$I:$AK,10,FALSE)&lt;&gt;VLOOKUP($I64,'Consolidated Data - Dynamic'!$B:$AD,10,FALSE),"Size Mismatch",IF(VLOOKUP($I64,'Consolidated Data - Static'!$I:$AK,11,FALSE)&lt;&gt;VLOOKUP($I64,'Consolidated Data - Dynamic'!$B:$AD,11,FALSE),"Mixed Mismatch",IF(VLOOKUP($I64,'Consolidated Data - Static'!$I:$AK,12,FALSE)&lt;&gt;VLOOKUP($I64,'Consolidated Data - Dynamic'!$B:$AD,12,FALSE),"Altered Mismatch",IF(VLOOKUP($I64,'Consolidated Data - Static'!$I:$AK,13,FALSE)&lt;&gt;VLOOKUP($I64,'Consolidated Data - Dynamic'!$B:$AD,13,FALSE),"Shots Current Mismatch",IF(VLOOKUP($I64,'Consolidated Data - Static'!$I:$AK,14,FALSE)&lt;&gt;VLOOKUP($I64,'Consolidated Data - Dynamic'!$B:$AD,14,FALSE),"Housebroken Mismatch",IF(VLOOKUP($I64,'Consolidated Data - Static'!$I:$AK,15,FALSE)&lt;&gt;VLOOKUP($I64,'Consolidated Data - Dynamic'!$B:$AD,15,FALSE),"Special Needs Mismatch",IF(VLOOKUP($I64,'Consolidated Data - Static'!$I:$AK,16,FALSE)&lt;&gt;VLOOKUP($I64,'Consolidated Data - Dynamic'!$B:$AD,16,FALSE),"OK w/kids Mismatch",IF(VLOOKUP($I64,'Consolidated Data - Static'!$I:$AK,17,FALSE)&lt;&gt;VLOOKUP($I64,'Consolidated Data - Dynamic'!$B:$AD,17,FALSE),"OK w/dogs Mismatch",IF(VLOOKUP($I64,'Consolidated Data - Static'!$I:$AK,18,FALSE)&lt;&gt;VLOOKUP($I64,'Consolidated Data - Dynamic'!$B:$AD,18,FALSE),"OK w/cats Mismatch",IF(VLOOKUP($I64,'Consolidated Data - Static'!$I:$AK,19,FALSE)&lt;&gt;VLOOKUP($I64,'Consolidated Data - Dynamic'!$B:$AD,19,FALSE),"Pre Treatment Description Mismatch",IF(VLOOKUP($I64,'Consolidated Data - Static'!$I:$AK,20,FALSE)&lt;&gt;VLOOKUP($I64,'Consolidated Data - Dynamic'!$B:$AD,20,FALSE),"Stage Mismatch",IF(VLOOKUP($I64,'Consolidated Data - Static'!$I:$AK,21,FALSE)&lt;&gt;VLOOKUP($I64,'Consolidated Data - Dynamic'!$B:$AD,21,FALSE),"Primary Color Mismatch",IF(VLOOKUP($I64,'Consolidated Data - Static'!$I:$AK,22,FALSE)&lt;&gt;VLOOKUP($I64,'Consolidated Data - Dynamic'!$B:$AD,22,FALSE),"Location Mismatch",IF(VLOOKUP($I64,'Consolidated Data - Static'!$I:$AK,23,FALSE)&lt;&gt;VLOOKUP($I64,'Consolidated Data - Dynamic'!$B:$AD,23,FALSE),"Intake Type Mismatch",IF(VLOOKUP($I64,'Consolidated Data - Static'!$I:$AK,24,FALSE)&lt;&gt;VLOOKUP($I64,'Consolidated Data - Dynamic'!$B:$AD,24,FALSE),"Emancipation Date Mismatch",IF(VLOOKUP($I64,'Consolidated Data - Static'!$I:$AK,25,FALSE)&lt;&gt;VLOOKUP($I64,'Consolidated Data - Dynamic'!$B:$AD,25,FALSE),"Intake Date Mismatch",IF(VLOOKUP($I64,'Consolidated Data - Static'!$I:$AK,26,FALSE)&lt;&gt;VLOOKUP($I64,'Consolidated Data - Dynamic'!$B:$AD,26,FALSE),"LOS Days Mismatch",IF(VLOOKUP($I64,'Consolidated Data - Static'!$I:$AK,27,FALSE)&lt;&gt;VLOOKUP($I64,'Consolidated Data - Dynamic'!$B:$AD,27,FALSE),"Stage Change Mismatch",IF(VLOOKUP($I64,'Consolidated Data - Static'!$I:$AK,28,FALSE)&lt;&gt;VLOOKUP($I64,'Consolidated Data - Dynamic'!$B:$AD,28,FALSE),"Animal Weight Mismatch",IF(VLOOKUP($I64,'Consolidated Data - Static'!$I:$AK,29,FALSE)&lt;&gt;VLOOKUP($I64,'Consolidated Data - Dynamic'!$B:$AD,29,FALSE),"Number of Pictures Mismatch", "Record Match"))))))))))))))))))))))))))))</f>
        <v>Record Match</v>
      </c>
      <c r="H64">
        <v>45472654</v>
      </c>
      <c r="I64" t="s">
        <v>359</v>
      </c>
      <c r="J64" t="s">
        <v>360</v>
      </c>
      <c r="K64" t="s">
        <v>360</v>
      </c>
      <c r="L64" t="s">
        <v>360</v>
      </c>
      <c r="M64" t="s">
        <v>104</v>
      </c>
      <c r="N64">
        <v>0</v>
      </c>
      <c r="O64" t="s">
        <v>174</v>
      </c>
      <c r="P64" t="s">
        <v>48</v>
      </c>
      <c r="Q64" t="s">
        <v>49</v>
      </c>
      <c r="R64" t="s">
        <v>87</v>
      </c>
      <c r="S64" t="s">
        <v>39</v>
      </c>
      <c r="T64" t="s">
        <v>39</v>
      </c>
      <c r="U64" t="s">
        <v>39</v>
      </c>
      <c r="V64" t="s">
        <v>41</v>
      </c>
      <c r="W64" t="s">
        <v>41</v>
      </c>
      <c r="X64" t="s">
        <v>39</v>
      </c>
      <c r="Y64" t="s">
        <v>39</v>
      </c>
      <c r="Z64" t="s">
        <v>40</v>
      </c>
      <c r="AA64" t="s">
        <v>41</v>
      </c>
      <c r="AB64" t="s">
        <v>711</v>
      </c>
      <c r="AC64" t="s">
        <v>174</v>
      </c>
      <c r="AD64" t="s">
        <v>992</v>
      </c>
      <c r="AE64" t="s">
        <v>1496</v>
      </c>
      <c r="AF64" s="18">
        <v>0</v>
      </c>
      <c r="AG64" s="18">
        <v>45830.554861111108</v>
      </c>
      <c r="AH64">
        <v>107.2</v>
      </c>
      <c r="AI64">
        <v>0</v>
      </c>
      <c r="AJ64" t="s">
        <v>1495</v>
      </c>
      <c r="AK64">
        <v>1</v>
      </c>
    </row>
    <row r="65" spans="6:37" x14ac:dyDescent="0.2">
      <c r="F65" t="str">
        <f>VLOOKUP(Table4[[#This Row],[Primary_Breed]],'Breed Group'!$A:$B,2,FALSE)</f>
        <v>Non-Stigma</v>
      </c>
      <c r="G65" t="str">
        <f>IF(VLOOKUP($I65,'Consolidated Data - Static'!$I:$AK,2,FALSE)&lt;&gt;VLOOKUP($I65,'Consolidated Data - Dynamic'!$B:$AD,2,FALSE),"Name-AdoptAPet Mismatch",IF(VLOOKUP($I65,'Consolidated Data - Static'!$I:$AK,3,FALSE)&lt;&gt;VLOOKUP($I65,'Consolidated Data - Dynamic'!$B:$AD,3,FALSE),"Name-PetPoint Mismatch",IF(VLOOKUP($I65,'Consolidated Data - Static'!$I:$AK,4,FALSE)&lt;&gt;VLOOKUP($I65,'Consolidated Data - Dynamic'!$B:$AD,4,FALSE),"Name-Inventory Mismatch", IF(VLOOKUP($I65,'Consolidated Data - Static'!$I:$AK,5,FALSE)&lt;&gt;VLOOKUP($I65,'Consolidated Data - Dynamic'!$B:$AD,5,FALSE),"Primary Breed Mismatch",IF(VLOOKUP($I65,'Consolidated Data - Static'!$I:$AK,6,FALSE)&lt;&gt;VLOOKUP($I65,'Consolidated Data - Dynamic'!$B:$AD,6,FALSE),"Secondary Breed Mismatch", IF(VLOOKUP($I65,'Consolidated Data - Static'!$I:$AK,7,FALSE)&lt;&gt;VLOOKUP($I65,'Consolidated Data - Dynamic'!$B:$AD,7,FALSE),"Color Mismatch",IF(VLOOKUP($I65,'Consolidated Data - Static'!$I:$AK,8,FALSE)&lt;&gt;VLOOKUP($I65,'Consolidated Data - Dynamic'!$B:$AD,8,FALSE),"Sex Mismatch",IF(VLOOKUP($I65,'Consolidated Data - Static'!$I:$AK,9,FALSE)&lt;&gt;VLOOKUP($I65,'Consolidated Data - Dynamic'!$B:$AD,9,FALSE),"Age Mismatch",IF(VLOOKUP($I65,'Consolidated Data - Static'!$I:$AK,10,FALSE)&lt;&gt;VLOOKUP($I65,'Consolidated Data - Dynamic'!$B:$AD,10,FALSE),"Size Mismatch",IF(VLOOKUP($I65,'Consolidated Data - Static'!$I:$AK,11,FALSE)&lt;&gt;VLOOKUP($I65,'Consolidated Data - Dynamic'!$B:$AD,11,FALSE),"Mixed Mismatch",IF(VLOOKUP($I65,'Consolidated Data - Static'!$I:$AK,12,FALSE)&lt;&gt;VLOOKUP($I65,'Consolidated Data - Dynamic'!$B:$AD,12,FALSE),"Altered Mismatch",IF(VLOOKUP($I65,'Consolidated Data - Static'!$I:$AK,13,FALSE)&lt;&gt;VLOOKUP($I65,'Consolidated Data - Dynamic'!$B:$AD,13,FALSE),"Shots Current Mismatch",IF(VLOOKUP($I65,'Consolidated Data - Static'!$I:$AK,14,FALSE)&lt;&gt;VLOOKUP($I65,'Consolidated Data - Dynamic'!$B:$AD,14,FALSE),"Housebroken Mismatch",IF(VLOOKUP($I65,'Consolidated Data - Static'!$I:$AK,15,FALSE)&lt;&gt;VLOOKUP($I65,'Consolidated Data - Dynamic'!$B:$AD,15,FALSE),"Special Needs Mismatch",IF(VLOOKUP($I65,'Consolidated Data - Static'!$I:$AK,16,FALSE)&lt;&gt;VLOOKUP($I65,'Consolidated Data - Dynamic'!$B:$AD,16,FALSE),"OK w/kids Mismatch",IF(VLOOKUP($I65,'Consolidated Data - Static'!$I:$AK,17,FALSE)&lt;&gt;VLOOKUP($I65,'Consolidated Data - Dynamic'!$B:$AD,17,FALSE),"OK w/dogs Mismatch",IF(VLOOKUP($I65,'Consolidated Data - Static'!$I:$AK,18,FALSE)&lt;&gt;VLOOKUP($I65,'Consolidated Data - Dynamic'!$B:$AD,18,FALSE),"OK w/cats Mismatch",IF(VLOOKUP($I65,'Consolidated Data - Static'!$I:$AK,19,FALSE)&lt;&gt;VLOOKUP($I65,'Consolidated Data - Dynamic'!$B:$AD,19,FALSE),"Pre Treatment Description Mismatch",IF(VLOOKUP($I65,'Consolidated Data - Static'!$I:$AK,20,FALSE)&lt;&gt;VLOOKUP($I65,'Consolidated Data - Dynamic'!$B:$AD,20,FALSE),"Stage Mismatch",IF(VLOOKUP($I65,'Consolidated Data - Static'!$I:$AK,21,FALSE)&lt;&gt;VLOOKUP($I65,'Consolidated Data - Dynamic'!$B:$AD,21,FALSE),"Primary Color Mismatch",IF(VLOOKUP($I65,'Consolidated Data - Static'!$I:$AK,22,FALSE)&lt;&gt;VLOOKUP($I65,'Consolidated Data - Dynamic'!$B:$AD,22,FALSE),"Location Mismatch",IF(VLOOKUP($I65,'Consolidated Data - Static'!$I:$AK,23,FALSE)&lt;&gt;VLOOKUP($I65,'Consolidated Data - Dynamic'!$B:$AD,23,FALSE),"Intake Type Mismatch",IF(VLOOKUP($I65,'Consolidated Data - Static'!$I:$AK,24,FALSE)&lt;&gt;VLOOKUP($I65,'Consolidated Data - Dynamic'!$B:$AD,24,FALSE),"Emancipation Date Mismatch",IF(VLOOKUP($I65,'Consolidated Data - Static'!$I:$AK,25,FALSE)&lt;&gt;VLOOKUP($I65,'Consolidated Data - Dynamic'!$B:$AD,25,FALSE),"Intake Date Mismatch",IF(VLOOKUP($I65,'Consolidated Data - Static'!$I:$AK,26,FALSE)&lt;&gt;VLOOKUP($I65,'Consolidated Data - Dynamic'!$B:$AD,26,FALSE),"LOS Days Mismatch",IF(VLOOKUP($I65,'Consolidated Data - Static'!$I:$AK,27,FALSE)&lt;&gt;VLOOKUP($I65,'Consolidated Data - Dynamic'!$B:$AD,27,FALSE),"Stage Change Mismatch",IF(VLOOKUP($I65,'Consolidated Data - Static'!$I:$AK,28,FALSE)&lt;&gt;VLOOKUP($I65,'Consolidated Data - Dynamic'!$B:$AD,28,FALSE),"Animal Weight Mismatch",IF(VLOOKUP($I65,'Consolidated Data - Static'!$I:$AK,29,FALSE)&lt;&gt;VLOOKUP($I65,'Consolidated Data - Dynamic'!$B:$AD,29,FALSE),"Number of Pictures Mismatch", "Record Match"))))))))))))))))))))))))))))</f>
        <v>Record Match</v>
      </c>
      <c r="H65">
        <v>45968075</v>
      </c>
      <c r="I65" t="s">
        <v>616</v>
      </c>
      <c r="J65" t="s">
        <v>617</v>
      </c>
      <c r="K65" t="s">
        <v>617</v>
      </c>
      <c r="L65" t="s">
        <v>617</v>
      </c>
      <c r="M65" t="s">
        <v>618</v>
      </c>
      <c r="N65" t="s">
        <v>464</v>
      </c>
      <c r="O65" t="s">
        <v>373</v>
      </c>
      <c r="P65" t="s">
        <v>36</v>
      </c>
      <c r="Q65" t="s">
        <v>37</v>
      </c>
      <c r="R65" t="s">
        <v>50</v>
      </c>
      <c r="S65" t="s">
        <v>39</v>
      </c>
      <c r="T65" t="s">
        <v>41</v>
      </c>
      <c r="U65" t="s">
        <v>39</v>
      </c>
      <c r="V65" t="s">
        <v>41</v>
      </c>
      <c r="W65" t="s">
        <v>41</v>
      </c>
      <c r="X65" t="s">
        <v>39</v>
      </c>
      <c r="Y65" t="s">
        <v>39</v>
      </c>
      <c r="Z65" t="s">
        <v>40</v>
      </c>
      <c r="AA65" t="s">
        <v>41</v>
      </c>
      <c r="AB65" t="s">
        <v>753</v>
      </c>
      <c r="AC65" t="s">
        <v>373</v>
      </c>
      <c r="AD65" t="s">
        <v>720</v>
      </c>
      <c r="AE65" t="s">
        <v>1493</v>
      </c>
      <c r="AF65" s="18">
        <v>0</v>
      </c>
      <c r="AG65" s="18">
        <v>45875.455555555556</v>
      </c>
      <c r="AH65">
        <v>62.3</v>
      </c>
      <c r="AI65">
        <v>0</v>
      </c>
      <c r="AJ65" t="s">
        <v>1561</v>
      </c>
      <c r="AK65">
        <v>2</v>
      </c>
    </row>
    <row r="66" spans="6:37" x14ac:dyDescent="0.2">
      <c r="F66" t="str">
        <f>VLOOKUP(Table4[[#This Row],[Primary_Breed]],'Breed Group'!$A:$B,2,FALSE)</f>
        <v>Stigma</v>
      </c>
      <c r="G66" t="str">
        <f>IF(VLOOKUP($I66,'Consolidated Data - Static'!$I:$AK,2,FALSE)&lt;&gt;VLOOKUP($I66,'Consolidated Data - Dynamic'!$B:$AD,2,FALSE),"Name-AdoptAPet Mismatch",IF(VLOOKUP($I66,'Consolidated Data - Static'!$I:$AK,3,FALSE)&lt;&gt;VLOOKUP($I66,'Consolidated Data - Dynamic'!$B:$AD,3,FALSE),"Name-PetPoint Mismatch",IF(VLOOKUP($I66,'Consolidated Data - Static'!$I:$AK,4,FALSE)&lt;&gt;VLOOKUP($I66,'Consolidated Data - Dynamic'!$B:$AD,4,FALSE),"Name-Inventory Mismatch", IF(VLOOKUP($I66,'Consolidated Data - Static'!$I:$AK,5,FALSE)&lt;&gt;VLOOKUP($I66,'Consolidated Data - Dynamic'!$B:$AD,5,FALSE),"Primary Breed Mismatch",IF(VLOOKUP($I66,'Consolidated Data - Static'!$I:$AK,6,FALSE)&lt;&gt;VLOOKUP($I66,'Consolidated Data - Dynamic'!$B:$AD,6,FALSE),"Secondary Breed Mismatch", IF(VLOOKUP($I66,'Consolidated Data - Static'!$I:$AK,7,FALSE)&lt;&gt;VLOOKUP($I66,'Consolidated Data - Dynamic'!$B:$AD,7,FALSE),"Color Mismatch",IF(VLOOKUP($I66,'Consolidated Data - Static'!$I:$AK,8,FALSE)&lt;&gt;VLOOKUP($I66,'Consolidated Data - Dynamic'!$B:$AD,8,FALSE),"Sex Mismatch",IF(VLOOKUP($I66,'Consolidated Data - Static'!$I:$AK,9,FALSE)&lt;&gt;VLOOKUP($I66,'Consolidated Data - Dynamic'!$B:$AD,9,FALSE),"Age Mismatch",IF(VLOOKUP($I66,'Consolidated Data - Static'!$I:$AK,10,FALSE)&lt;&gt;VLOOKUP($I66,'Consolidated Data - Dynamic'!$B:$AD,10,FALSE),"Size Mismatch",IF(VLOOKUP($I66,'Consolidated Data - Static'!$I:$AK,11,FALSE)&lt;&gt;VLOOKUP($I66,'Consolidated Data - Dynamic'!$B:$AD,11,FALSE),"Mixed Mismatch",IF(VLOOKUP($I66,'Consolidated Data - Static'!$I:$AK,12,FALSE)&lt;&gt;VLOOKUP($I66,'Consolidated Data - Dynamic'!$B:$AD,12,FALSE),"Altered Mismatch",IF(VLOOKUP($I66,'Consolidated Data - Static'!$I:$AK,13,FALSE)&lt;&gt;VLOOKUP($I66,'Consolidated Data - Dynamic'!$B:$AD,13,FALSE),"Shots Current Mismatch",IF(VLOOKUP($I66,'Consolidated Data - Static'!$I:$AK,14,FALSE)&lt;&gt;VLOOKUP($I66,'Consolidated Data - Dynamic'!$B:$AD,14,FALSE),"Housebroken Mismatch",IF(VLOOKUP($I66,'Consolidated Data - Static'!$I:$AK,15,FALSE)&lt;&gt;VLOOKUP($I66,'Consolidated Data - Dynamic'!$B:$AD,15,FALSE),"Special Needs Mismatch",IF(VLOOKUP($I66,'Consolidated Data - Static'!$I:$AK,16,FALSE)&lt;&gt;VLOOKUP($I66,'Consolidated Data - Dynamic'!$B:$AD,16,FALSE),"OK w/kids Mismatch",IF(VLOOKUP($I66,'Consolidated Data - Static'!$I:$AK,17,FALSE)&lt;&gt;VLOOKUP($I66,'Consolidated Data - Dynamic'!$B:$AD,17,FALSE),"OK w/dogs Mismatch",IF(VLOOKUP($I66,'Consolidated Data - Static'!$I:$AK,18,FALSE)&lt;&gt;VLOOKUP($I66,'Consolidated Data - Dynamic'!$B:$AD,18,FALSE),"OK w/cats Mismatch",IF(VLOOKUP($I66,'Consolidated Data - Static'!$I:$AK,19,FALSE)&lt;&gt;VLOOKUP($I66,'Consolidated Data - Dynamic'!$B:$AD,19,FALSE),"Pre Treatment Description Mismatch",IF(VLOOKUP($I66,'Consolidated Data - Static'!$I:$AK,20,FALSE)&lt;&gt;VLOOKUP($I66,'Consolidated Data - Dynamic'!$B:$AD,20,FALSE),"Stage Mismatch",IF(VLOOKUP($I66,'Consolidated Data - Static'!$I:$AK,21,FALSE)&lt;&gt;VLOOKUP($I66,'Consolidated Data - Dynamic'!$B:$AD,21,FALSE),"Primary Color Mismatch",IF(VLOOKUP($I66,'Consolidated Data - Static'!$I:$AK,22,FALSE)&lt;&gt;VLOOKUP($I66,'Consolidated Data - Dynamic'!$B:$AD,22,FALSE),"Location Mismatch",IF(VLOOKUP($I66,'Consolidated Data - Static'!$I:$AK,23,FALSE)&lt;&gt;VLOOKUP($I66,'Consolidated Data - Dynamic'!$B:$AD,23,FALSE),"Intake Type Mismatch",IF(VLOOKUP($I66,'Consolidated Data - Static'!$I:$AK,24,FALSE)&lt;&gt;VLOOKUP($I66,'Consolidated Data - Dynamic'!$B:$AD,24,FALSE),"Emancipation Date Mismatch",IF(VLOOKUP($I66,'Consolidated Data - Static'!$I:$AK,25,FALSE)&lt;&gt;VLOOKUP($I66,'Consolidated Data - Dynamic'!$B:$AD,25,FALSE),"Intake Date Mismatch",IF(VLOOKUP($I66,'Consolidated Data - Static'!$I:$AK,26,FALSE)&lt;&gt;VLOOKUP($I66,'Consolidated Data - Dynamic'!$B:$AD,26,FALSE),"LOS Days Mismatch",IF(VLOOKUP($I66,'Consolidated Data - Static'!$I:$AK,27,FALSE)&lt;&gt;VLOOKUP($I66,'Consolidated Data - Dynamic'!$B:$AD,27,FALSE),"Stage Change Mismatch",IF(VLOOKUP($I66,'Consolidated Data - Static'!$I:$AK,28,FALSE)&lt;&gt;VLOOKUP($I66,'Consolidated Data - Dynamic'!$B:$AD,28,FALSE),"Animal Weight Mismatch",IF(VLOOKUP($I66,'Consolidated Data - Static'!$I:$AK,29,FALSE)&lt;&gt;VLOOKUP($I66,'Consolidated Data - Dynamic'!$B:$AD,29,FALSE),"Number of Pictures Mismatch", "Record Match"))))))))))))))))))))))))))))</f>
        <v>Record Match</v>
      </c>
      <c r="H66">
        <v>44475813</v>
      </c>
      <c r="I66" t="s">
        <v>116</v>
      </c>
      <c r="J66" t="s">
        <v>117</v>
      </c>
      <c r="K66" t="s">
        <v>117</v>
      </c>
      <c r="L66" t="s">
        <v>117</v>
      </c>
      <c r="M66" t="s">
        <v>56</v>
      </c>
      <c r="N66" t="s">
        <v>46</v>
      </c>
      <c r="O66" t="s">
        <v>96</v>
      </c>
      <c r="P66" t="s">
        <v>48</v>
      </c>
      <c r="Q66" t="s">
        <v>49</v>
      </c>
      <c r="R66" t="s">
        <v>87</v>
      </c>
      <c r="S66" t="s">
        <v>39</v>
      </c>
      <c r="T66" t="s">
        <v>39</v>
      </c>
      <c r="U66" t="s">
        <v>39</v>
      </c>
      <c r="V66" t="s">
        <v>41</v>
      </c>
      <c r="W66" t="s">
        <v>41</v>
      </c>
      <c r="X66" t="s">
        <v>39</v>
      </c>
      <c r="Y66" t="s">
        <v>39</v>
      </c>
      <c r="Z66" t="s">
        <v>40</v>
      </c>
      <c r="AA66" t="s">
        <v>41</v>
      </c>
      <c r="AB66" t="s">
        <v>711</v>
      </c>
      <c r="AC66" t="s">
        <v>731</v>
      </c>
      <c r="AD66" t="s">
        <v>750</v>
      </c>
      <c r="AE66" t="s">
        <v>1485</v>
      </c>
      <c r="AF66" s="18">
        <v>45704.376388888886</v>
      </c>
      <c r="AG66" s="18">
        <v>45699.376388888886</v>
      </c>
      <c r="AH66">
        <v>238.3</v>
      </c>
      <c r="AI66">
        <v>0</v>
      </c>
      <c r="AJ66" t="s">
        <v>1574</v>
      </c>
      <c r="AK66">
        <v>3</v>
      </c>
    </row>
    <row r="67" spans="6:37" x14ac:dyDescent="0.2">
      <c r="F67" t="str">
        <f>VLOOKUP(Table4[[#This Row],[Primary_Breed]],'Breed Group'!$A:$B,2,FALSE)</f>
        <v>Stigma</v>
      </c>
      <c r="G67" t="str">
        <f>IF(VLOOKUP($I67,'Consolidated Data - Static'!$I:$AK,2,FALSE)&lt;&gt;VLOOKUP($I67,'Consolidated Data - Dynamic'!$B:$AD,2,FALSE),"Name-AdoptAPet Mismatch",IF(VLOOKUP($I67,'Consolidated Data - Static'!$I:$AK,3,FALSE)&lt;&gt;VLOOKUP($I67,'Consolidated Data - Dynamic'!$B:$AD,3,FALSE),"Name-PetPoint Mismatch",IF(VLOOKUP($I67,'Consolidated Data - Static'!$I:$AK,4,FALSE)&lt;&gt;VLOOKUP($I67,'Consolidated Data - Dynamic'!$B:$AD,4,FALSE),"Name-Inventory Mismatch", IF(VLOOKUP($I67,'Consolidated Data - Static'!$I:$AK,5,FALSE)&lt;&gt;VLOOKUP($I67,'Consolidated Data - Dynamic'!$B:$AD,5,FALSE),"Primary Breed Mismatch",IF(VLOOKUP($I67,'Consolidated Data - Static'!$I:$AK,6,FALSE)&lt;&gt;VLOOKUP($I67,'Consolidated Data - Dynamic'!$B:$AD,6,FALSE),"Secondary Breed Mismatch", IF(VLOOKUP($I67,'Consolidated Data - Static'!$I:$AK,7,FALSE)&lt;&gt;VLOOKUP($I67,'Consolidated Data - Dynamic'!$B:$AD,7,FALSE),"Color Mismatch",IF(VLOOKUP($I67,'Consolidated Data - Static'!$I:$AK,8,FALSE)&lt;&gt;VLOOKUP($I67,'Consolidated Data - Dynamic'!$B:$AD,8,FALSE),"Sex Mismatch",IF(VLOOKUP($I67,'Consolidated Data - Static'!$I:$AK,9,FALSE)&lt;&gt;VLOOKUP($I67,'Consolidated Data - Dynamic'!$B:$AD,9,FALSE),"Age Mismatch",IF(VLOOKUP($I67,'Consolidated Data - Static'!$I:$AK,10,FALSE)&lt;&gt;VLOOKUP($I67,'Consolidated Data - Dynamic'!$B:$AD,10,FALSE),"Size Mismatch",IF(VLOOKUP($I67,'Consolidated Data - Static'!$I:$AK,11,FALSE)&lt;&gt;VLOOKUP($I67,'Consolidated Data - Dynamic'!$B:$AD,11,FALSE),"Mixed Mismatch",IF(VLOOKUP($I67,'Consolidated Data - Static'!$I:$AK,12,FALSE)&lt;&gt;VLOOKUP($I67,'Consolidated Data - Dynamic'!$B:$AD,12,FALSE),"Altered Mismatch",IF(VLOOKUP($I67,'Consolidated Data - Static'!$I:$AK,13,FALSE)&lt;&gt;VLOOKUP($I67,'Consolidated Data - Dynamic'!$B:$AD,13,FALSE),"Shots Current Mismatch",IF(VLOOKUP($I67,'Consolidated Data - Static'!$I:$AK,14,FALSE)&lt;&gt;VLOOKUP($I67,'Consolidated Data - Dynamic'!$B:$AD,14,FALSE),"Housebroken Mismatch",IF(VLOOKUP($I67,'Consolidated Data - Static'!$I:$AK,15,FALSE)&lt;&gt;VLOOKUP($I67,'Consolidated Data - Dynamic'!$B:$AD,15,FALSE),"Special Needs Mismatch",IF(VLOOKUP($I67,'Consolidated Data - Static'!$I:$AK,16,FALSE)&lt;&gt;VLOOKUP($I67,'Consolidated Data - Dynamic'!$B:$AD,16,FALSE),"OK w/kids Mismatch",IF(VLOOKUP($I67,'Consolidated Data - Static'!$I:$AK,17,FALSE)&lt;&gt;VLOOKUP($I67,'Consolidated Data - Dynamic'!$B:$AD,17,FALSE),"OK w/dogs Mismatch",IF(VLOOKUP($I67,'Consolidated Data - Static'!$I:$AK,18,FALSE)&lt;&gt;VLOOKUP($I67,'Consolidated Data - Dynamic'!$B:$AD,18,FALSE),"OK w/cats Mismatch",IF(VLOOKUP($I67,'Consolidated Data - Static'!$I:$AK,19,FALSE)&lt;&gt;VLOOKUP($I67,'Consolidated Data - Dynamic'!$B:$AD,19,FALSE),"Pre Treatment Description Mismatch",IF(VLOOKUP($I67,'Consolidated Data - Static'!$I:$AK,20,FALSE)&lt;&gt;VLOOKUP($I67,'Consolidated Data - Dynamic'!$B:$AD,20,FALSE),"Stage Mismatch",IF(VLOOKUP($I67,'Consolidated Data - Static'!$I:$AK,21,FALSE)&lt;&gt;VLOOKUP($I67,'Consolidated Data - Dynamic'!$B:$AD,21,FALSE),"Primary Color Mismatch",IF(VLOOKUP($I67,'Consolidated Data - Static'!$I:$AK,22,FALSE)&lt;&gt;VLOOKUP($I67,'Consolidated Data - Dynamic'!$B:$AD,22,FALSE),"Location Mismatch",IF(VLOOKUP($I67,'Consolidated Data - Static'!$I:$AK,23,FALSE)&lt;&gt;VLOOKUP($I67,'Consolidated Data - Dynamic'!$B:$AD,23,FALSE),"Intake Type Mismatch",IF(VLOOKUP($I67,'Consolidated Data - Static'!$I:$AK,24,FALSE)&lt;&gt;VLOOKUP($I67,'Consolidated Data - Dynamic'!$B:$AD,24,FALSE),"Emancipation Date Mismatch",IF(VLOOKUP($I67,'Consolidated Data - Static'!$I:$AK,25,FALSE)&lt;&gt;VLOOKUP($I67,'Consolidated Data - Dynamic'!$B:$AD,25,FALSE),"Intake Date Mismatch",IF(VLOOKUP($I67,'Consolidated Data - Static'!$I:$AK,26,FALSE)&lt;&gt;VLOOKUP($I67,'Consolidated Data - Dynamic'!$B:$AD,26,FALSE),"LOS Days Mismatch",IF(VLOOKUP($I67,'Consolidated Data - Static'!$I:$AK,27,FALSE)&lt;&gt;VLOOKUP($I67,'Consolidated Data - Dynamic'!$B:$AD,27,FALSE),"Stage Change Mismatch",IF(VLOOKUP($I67,'Consolidated Data - Static'!$I:$AK,28,FALSE)&lt;&gt;VLOOKUP($I67,'Consolidated Data - Dynamic'!$B:$AD,28,FALSE),"Animal Weight Mismatch",IF(VLOOKUP($I67,'Consolidated Data - Static'!$I:$AK,29,FALSE)&lt;&gt;VLOOKUP($I67,'Consolidated Data - Dynamic'!$B:$AD,29,FALSE),"Number of Pictures Mismatch", "Record Match"))))))))))))))))))))))))))))</f>
        <v>Record Match</v>
      </c>
      <c r="H67">
        <v>45472979</v>
      </c>
      <c r="I67" t="s">
        <v>365</v>
      </c>
      <c r="J67" t="s">
        <v>366</v>
      </c>
      <c r="K67" t="s">
        <v>1047</v>
      </c>
      <c r="L67" t="s">
        <v>1047</v>
      </c>
      <c r="M67" t="s">
        <v>85</v>
      </c>
      <c r="N67" t="s">
        <v>104</v>
      </c>
      <c r="O67" t="s">
        <v>262</v>
      </c>
      <c r="P67" t="s">
        <v>36</v>
      </c>
      <c r="Q67" t="s">
        <v>37</v>
      </c>
      <c r="R67" t="s">
        <v>50</v>
      </c>
      <c r="S67" t="s">
        <v>39</v>
      </c>
      <c r="T67" t="s">
        <v>39</v>
      </c>
      <c r="U67" t="s">
        <v>39</v>
      </c>
      <c r="V67" t="s">
        <v>41</v>
      </c>
      <c r="W67" t="s">
        <v>41</v>
      </c>
      <c r="X67" t="s">
        <v>39</v>
      </c>
      <c r="Y67" t="s">
        <v>39</v>
      </c>
      <c r="Z67" t="s">
        <v>40</v>
      </c>
      <c r="AA67" t="s">
        <v>41</v>
      </c>
      <c r="AB67" t="s">
        <v>711</v>
      </c>
      <c r="AC67" t="s">
        <v>174</v>
      </c>
      <c r="AD67" t="s">
        <v>694</v>
      </c>
      <c r="AE67" t="s">
        <v>1485</v>
      </c>
      <c r="AF67" s="18">
        <v>45857.543749999997</v>
      </c>
      <c r="AG67" s="18">
        <v>45852.543749999997</v>
      </c>
      <c r="AH67">
        <v>85.2</v>
      </c>
      <c r="AI67">
        <v>0</v>
      </c>
      <c r="AJ67" t="s">
        <v>1516</v>
      </c>
      <c r="AK67">
        <v>1</v>
      </c>
    </row>
    <row r="68" spans="6:37" x14ac:dyDescent="0.2">
      <c r="F68" t="str">
        <f>VLOOKUP(Table4[[#This Row],[Primary_Breed]],'Breed Group'!$A:$B,2,FALSE)</f>
        <v>Non-Stigma</v>
      </c>
      <c r="G68" t="str">
        <f>IF(VLOOKUP($I68,'Consolidated Data - Static'!$I:$AK,2,FALSE)&lt;&gt;VLOOKUP($I68,'Consolidated Data - Dynamic'!$B:$AD,2,FALSE),"Name-AdoptAPet Mismatch",IF(VLOOKUP($I68,'Consolidated Data - Static'!$I:$AK,3,FALSE)&lt;&gt;VLOOKUP($I68,'Consolidated Data - Dynamic'!$B:$AD,3,FALSE),"Name-PetPoint Mismatch",IF(VLOOKUP($I68,'Consolidated Data - Static'!$I:$AK,4,FALSE)&lt;&gt;VLOOKUP($I68,'Consolidated Data - Dynamic'!$B:$AD,4,FALSE),"Name-Inventory Mismatch", IF(VLOOKUP($I68,'Consolidated Data - Static'!$I:$AK,5,FALSE)&lt;&gt;VLOOKUP($I68,'Consolidated Data - Dynamic'!$B:$AD,5,FALSE),"Primary Breed Mismatch",IF(VLOOKUP($I68,'Consolidated Data - Static'!$I:$AK,6,FALSE)&lt;&gt;VLOOKUP($I68,'Consolidated Data - Dynamic'!$B:$AD,6,FALSE),"Secondary Breed Mismatch", IF(VLOOKUP($I68,'Consolidated Data - Static'!$I:$AK,7,FALSE)&lt;&gt;VLOOKUP($I68,'Consolidated Data - Dynamic'!$B:$AD,7,FALSE),"Color Mismatch",IF(VLOOKUP($I68,'Consolidated Data - Static'!$I:$AK,8,FALSE)&lt;&gt;VLOOKUP($I68,'Consolidated Data - Dynamic'!$B:$AD,8,FALSE),"Sex Mismatch",IF(VLOOKUP($I68,'Consolidated Data - Static'!$I:$AK,9,FALSE)&lt;&gt;VLOOKUP($I68,'Consolidated Data - Dynamic'!$B:$AD,9,FALSE),"Age Mismatch",IF(VLOOKUP($I68,'Consolidated Data - Static'!$I:$AK,10,FALSE)&lt;&gt;VLOOKUP($I68,'Consolidated Data - Dynamic'!$B:$AD,10,FALSE),"Size Mismatch",IF(VLOOKUP($I68,'Consolidated Data - Static'!$I:$AK,11,FALSE)&lt;&gt;VLOOKUP($I68,'Consolidated Data - Dynamic'!$B:$AD,11,FALSE),"Mixed Mismatch",IF(VLOOKUP($I68,'Consolidated Data - Static'!$I:$AK,12,FALSE)&lt;&gt;VLOOKUP($I68,'Consolidated Data - Dynamic'!$B:$AD,12,FALSE),"Altered Mismatch",IF(VLOOKUP($I68,'Consolidated Data - Static'!$I:$AK,13,FALSE)&lt;&gt;VLOOKUP($I68,'Consolidated Data - Dynamic'!$B:$AD,13,FALSE),"Shots Current Mismatch",IF(VLOOKUP($I68,'Consolidated Data - Static'!$I:$AK,14,FALSE)&lt;&gt;VLOOKUP($I68,'Consolidated Data - Dynamic'!$B:$AD,14,FALSE),"Housebroken Mismatch",IF(VLOOKUP($I68,'Consolidated Data - Static'!$I:$AK,15,FALSE)&lt;&gt;VLOOKUP($I68,'Consolidated Data - Dynamic'!$B:$AD,15,FALSE),"Special Needs Mismatch",IF(VLOOKUP($I68,'Consolidated Data - Static'!$I:$AK,16,FALSE)&lt;&gt;VLOOKUP($I68,'Consolidated Data - Dynamic'!$B:$AD,16,FALSE),"OK w/kids Mismatch",IF(VLOOKUP($I68,'Consolidated Data - Static'!$I:$AK,17,FALSE)&lt;&gt;VLOOKUP($I68,'Consolidated Data - Dynamic'!$B:$AD,17,FALSE),"OK w/dogs Mismatch",IF(VLOOKUP($I68,'Consolidated Data - Static'!$I:$AK,18,FALSE)&lt;&gt;VLOOKUP($I68,'Consolidated Data - Dynamic'!$B:$AD,18,FALSE),"OK w/cats Mismatch",IF(VLOOKUP($I68,'Consolidated Data - Static'!$I:$AK,19,FALSE)&lt;&gt;VLOOKUP($I68,'Consolidated Data - Dynamic'!$B:$AD,19,FALSE),"Pre Treatment Description Mismatch",IF(VLOOKUP($I68,'Consolidated Data - Static'!$I:$AK,20,FALSE)&lt;&gt;VLOOKUP($I68,'Consolidated Data - Dynamic'!$B:$AD,20,FALSE),"Stage Mismatch",IF(VLOOKUP($I68,'Consolidated Data - Static'!$I:$AK,21,FALSE)&lt;&gt;VLOOKUP($I68,'Consolidated Data - Dynamic'!$B:$AD,21,FALSE),"Primary Color Mismatch",IF(VLOOKUP($I68,'Consolidated Data - Static'!$I:$AK,22,FALSE)&lt;&gt;VLOOKUP($I68,'Consolidated Data - Dynamic'!$B:$AD,22,FALSE),"Location Mismatch",IF(VLOOKUP($I68,'Consolidated Data - Static'!$I:$AK,23,FALSE)&lt;&gt;VLOOKUP($I68,'Consolidated Data - Dynamic'!$B:$AD,23,FALSE),"Intake Type Mismatch",IF(VLOOKUP($I68,'Consolidated Data - Static'!$I:$AK,24,FALSE)&lt;&gt;VLOOKUP($I68,'Consolidated Data - Dynamic'!$B:$AD,24,FALSE),"Emancipation Date Mismatch",IF(VLOOKUP($I68,'Consolidated Data - Static'!$I:$AK,25,FALSE)&lt;&gt;VLOOKUP($I68,'Consolidated Data - Dynamic'!$B:$AD,25,FALSE),"Intake Date Mismatch",IF(VLOOKUP($I68,'Consolidated Data - Static'!$I:$AK,26,FALSE)&lt;&gt;VLOOKUP($I68,'Consolidated Data - Dynamic'!$B:$AD,26,FALSE),"LOS Days Mismatch",IF(VLOOKUP($I68,'Consolidated Data - Static'!$I:$AK,27,FALSE)&lt;&gt;VLOOKUP($I68,'Consolidated Data - Dynamic'!$B:$AD,27,FALSE),"Stage Change Mismatch",IF(VLOOKUP($I68,'Consolidated Data - Static'!$I:$AK,28,FALSE)&lt;&gt;VLOOKUP($I68,'Consolidated Data - Dynamic'!$B:$AD,28,FALSE),"Animal Weight Mismatch",IF(VLOOKUP($I68,'Consolidated Data - Static'!$I:$AK,29,FALSE)&lt;&gt;VLOOKUP($I68,'Consolidated Data - Dynamic'!$B:$AD,29,FALSE),"Number of Pictures Mismatch", "Record Match"))))))))))))))))))))))))))))</f>
        <v>Record Match</v>
      </c>
      <c r="H68">
        <v>44476170</v>
      </c>
      <c r="I68" t="s">
        <v>121</v>
      </c>
      <c r="J68" t="s">
        <v>1741</v>
      </c>
      <c r="K68" t="s">
        <v>804</v>
      </c>
      <c r="L68" t="s">
        <v>804</v>
      </c>
      <c r="M68" t="s">
        <v>123</v>
      </c>
      <c r="N68" t="s">
        <v>110</v>
      </c>
      <c r="O68" t="s">
        <v>77</v>
      </c>
      <c r="P68" t="s">
        <v>48</v>
      </c>
      <c r="Q68" t="s">
        <v>49</v>
      </c>
      <c r="R68" t="s">
        <v>50</v>
      </c>
      <c r="S68" t="s">
        <v>39</v>
      </c>
      <c r="T68" t="s">
        <v>39</v>
      </c>
      <c r="U68" t="s">
        <v>39</v>
      </c>
      <c r="V68" t="s">
        <v>41</v>
      </c>
      <c r="W68" t="s">
        <v>41</v>
      </c>
      <c r="X68" t="s">
        <v>39</v>
      </c>
      <c r="Y68" t="s">
        <v>39</v>
      </c>
      <c r="Z68" t="s">
        <v>39</v>
      </c>
      <c r="AA68" t="s">
        <v>39</v>
      </c>
      <c r="AB68" t="s">
        <v>711</v>
      </c>
      <c r="AC68" t="s">
        <v>696</v>
      </c>
      <c r="AD68" t="s">
        <v>694</v>
      </c>
      <c r="AE68" t="s">
        <v>1485</v>
      </c>
      <c r="AF68" s="18">
        <v>45754.594444444447</v>
      </c>
      <c r="AG68" s="18">
        <v>45749.594444444447</v>
      </c>
      <c r="AH68">
        <v>188.1</v>
      </c>
      <c r="AI68">
        <v>0</v>
      </c>
      <c r="AJ68" t="s">
        <v>1544</v>
      </c>
      <c r="AK68">
        <v>3</v>
      </c>
    </row>
    <row r="69" spans="6:37" x14ac:dyDescent="0.2">
      <c r="F69" t="str">
        <f>VLOOKUP(Table4[[#This Row],[Primary_Breed]],'Breed Group'!$A:$B,2,FALSE)</f>
        <v>Stigma</v>
      </c>
      <c r="G69" t="str">
        <f>IF(VLOOKUP($I69,'Consolidated Data - Static'!$I:$AK,2,FALSE)&lt;&gt;VLOOKUP($I69,'Consolidated Data - Dynamic'!$B:$AD,2,FALSE),"Name-AdoptAPet Mismatch",IF(VLOOKUP($I69,'Consolidated Data - Static'!$I:$AK,3,FALSE)&lt;&gt;VLOOKUP($I69,'Consolidated Data - Dynamic'!$B:$AD,3,FALSE),"Name-PetPoint Mismatch",IF(VLOOKUP($I69,'Consolidated Data - Static'!$I:$AK,4,FALSE)&lt;&gt;VLOOKUP($I69,'Consolidated Data - Dynamic'!$B:$AD,4,FALSE),"Name-Inventory Mismatch", IF(VLOOKUP($I69,'Consolidated Data - Static'!$I:$AK,5,FALSE)&lt;&gt;VLOOKUP($I69,'Consolidated Data - Dynamic'!$B:$AD,5,FALSE),"Primary Breed Mismatch",IF(VLOOKUP($I69,'Consolidated Data - Static'!$I:$AK,6,FALSE)&lt;&gt;VLOOKUP($I69,'Consolidated Data - Dynamic'!$B:$AD,6,FALSE),"Secondary Breed Mismatch", IF(VLOOKUP($I69,'Consolidated Data - Static'!$I:$AK,7,FALSE)&lt;&gt;VLOOKUP($I69,'Consolidated Data - Dynamic'!$B:$AD,7,FALSE),"Color Mismatch",IF(VLOOKUP($I69,'Consolidated Data - Static'!$I:$AK,8,FALSE)&lt;&gt;VLOOKUP($I69,'Consolidated Data - Dynamic'!$B:$AD,8,FALSE),"Sex Mismatch",IF(VLOOKUP($I69,'Consolidated Data - Static'!$I:$AK,9,FALSE)&lt;&gt;VLOOKUP($I69,'Consolidated Data - Dynamic'!$B:$AD,9,FALSE),"Age Mismatch",IF(VLOOKUP($I69,'Consolidated Data - Static'!$I:$AK,10,FALSE)&lt;&gt;VLOOKUP($I69,'Consolidated Data - Dynamic'!$B:$AD,10,FALSE),"Size Mismatch",IF(VLOOKUP($I69,'Consolidated Data - Static'!$I:$AK,11,FALSE)&lt;&gt;VLOOKUP($I69,'Consolidated Data - Dynamic'!$B:$AD,11,FALSE),"Mixed Mismatch",IF(VLOOKUP($I69,'Consolidated Data - Static'!$I:$AK,12,FALSE)&lt;&gt;VLOOKUP($I69,'Consolidated Data - Dynamic'!$B:$AD,12,FALSE),"Altered Mismatch",IF(VLOOKUP($I69,'Consolidated Data - Static'!$I:$AK,13,FALSE)&lt;&gt;VLOOKUP($I69,'Consolidated Data - Dynamic'!$B:$AD,13,FALSE),"Shots Current Mismatch",IF(VLOOKUP($I69,'Consolidated Data - Static'!$I:$AK,14,FALSE)&lt;&gt;VLOOKUP($I69,'Consolidated Data - Dynamic'!$B:$AD,14,FALSE),"Housebroken Mismatch",IF(VLOOKUP($I69,'Consolidated Data - Static'!$I:$AK,15,FALSE)&lt;&gt;VLOOKUP($I69,'Consolidated Data - Dynamic'!$B:$AD,15,FALSE),"Special Needs Mismatch",IF(VLOOKUP($I69,'Consolidated Data - Static'!$I:$AK,16,FALSE)&lt;&gt;VLOOKUP($I69,'Consolidated Data - Dynamic'!$B:$AD,16,FALSE),"OK w/kids Mismatch",IF(VLOOKUP($I69,'Consolidated Data - Static'!$I:$AK,17,FALSE)&lt;&gt;VLOOKUP($I69,'Consolidated Data - Dynamic'!$B:$AD,17,FALSE),"OK w/dogs Mismatch",IF(VLOOKUP($I69,'Consolidated Data - Static'!$I:$AK,18,FALSE)&lt;&gt;VLOOKUP($I69,'Consolidated Data - Dynamic'!$B:$AD,18,FALSE),"OK w/cats Mismatch",IF(VLOOKUP($I69,'Consolidated Data - Static'!$I:$AK,19,FALSE)&lt;&gt;VLOOKUP($I69,'Consolidated Data - Dynamic'!$B:$AD,19,FALSE),"Pre Treatment Description Mismatch",IF(VLOOKUP($I69,'Consolidated Data - Static'!$I:$AK,20,FALSE)&lt;&gt;VLOOKUP($I69,'Consolidated Data - Dynamic'!$B:$AD,20,FALSE),"Stage Mismatch",IF(VLOOKUP($I69,'Consolidated Data - Static'!$I:$AK,21,FALSE)&lt;&gt;VLOOKUP($I69,'Consolidated Data - Dynamic'!$B:$AD,21,FALSE),"Primary Color Mismatch",IF(VLOOKUP($I69,'Consolidated Data - Static'!$I:$AK,22,FALSE)&lt;&gt;VLOOKUP($I69,'Consolidated Data - Dynamic'!$B:$AD,22,FALSE),"Location Mismatch",IF(VLOOKUP($I69,'Consolidated Data - Static'!$I:$AK,23,FALSE)&lt;&gt;VLOOKUP($I69,'Consolidated Data - Dynamic'!$B:$AD,23,FALSE),"Intake Type Mismatch",IF(VLOOKUP($I69,'Consolidated Data - Static'!$I:$AK,24,FALSE)&lt;&gt;VLOOKUP($I69,'Consolidated Data - Dynamic'!$B:$AD,24,FALSE),"Emancipation Date Mismatch",IF(VLOOKUP($I69,'Consolidated Data - Static'!$I:$AK,25,FALSE)&lt;&gt;VLOOKUP($I69,'Consolidated Data - Dynamic'!$B:$AD,25,FALSE),"Intake Date Mismatch",IF(VLOOKUP($I69,'Consolidated Data - Static'!$I:$AK,26,FALSE)&lt;&gt;VLOOKUP($I69,'Consolidated Data - Dynamic'!$B:$AD,26,FALSE),"LOS Days Mismatch",IF(VLOOKUP($I69,'Consolidated Data - Static'!$I:$AK,27,FALSE)&lt;&gt;VLOOKUP($I69,'Consolidated Data - Dynamic'!$B:$AD,27,FALSE),"Stage Change Mismatch",IF(VLOOKUP($I69,'Consolidated Data - Static'!$I:$AK,28,FALSE)&lt;&gt;VLOOKUP($I69,'Consolidated Data - Dynamic'!$B:$AD,28,FALSE),"Animal Weight Mismatch",IF(VLOOKUP($I69,'Consolidated Data - Static'!$I:$AK,29,FALSE)&lt;&gt;VLOOKUP($I69,'Consolidated Data - Dynamic'!$B:$AD,29,FALSE),"Number of Pictures Mismatch", "Record Match"))))))))))))))))))))))))))))</f>
        <v>Record Match</v>
      </c>
      <c r="H69">
        <v>44937929</v>
      </c>
      <c r="I69" t="s">
        <v>206</v>
      </c>
      <c r="J69" t="s">
        <v>207</v>
      </c>
      <c r="K69" t="s">
        <v>795</v>
      </c>
      <c r="L69" t="s">
        <v>795</v>
      </c>
      <c r="M69" t="s">
        <v>56</v>
      </c>
      <c r="N69" t="s">
        <v>46</v>
      </c>
      <c r="O69" t="s">
        <v>193</v>
      </c>
      <c r="P69" t="s">
        <v>36</v>
      </c>
      <c r="Q69" t="s">
        <v>49</v>
      </c>
      <c r="R69" t="s">
        <v>50</v>
      </c>
      <c r="S69" t="s">
        <v>39</v>
      </c>
      <c r="T69" t="s">
        <v>39</v>
      </c>
      <c r="U69" t="s">
        <v>39</v>
      </c>
      <c r="V69" t="s">
        <v>41</v>
      </c>
      <c r="W69" t="s">
        <v>41</v>
      </c>
      <c r="X69" t="s">
        <v>39</v>
      </c>
      <c r="Y69" t="s">
        <v>39</v>
      </c>
      <c r="Z69" t="s">
        <v>40</v>
      </c>
      <c r="AA69" t="s">
        <v>41</v>
      </c>
      <c r="AB69" t="s">
        <v>711</v>
      </c>
      <c r="AC69" t="s">
        <v>174</v>
      </c>
      <c r="AD69" t="s">
        <v>694</v>
      </c>
      <c r="AE69" t="s">
        <v>1523</v>
      </c>
      <c r="AF69" s="18">
        <v>45735.629861111112</v>
      </c>
      <c r="AG69" s="18">
        <v>45730.629861111112</v>
      </c>
      <c r="AH69">
        <v>207.1</v>
      </c>
      <c r="AI69">
        <v>0</v>
      </c>
      <c r="AJ69" t="s">
        <v>1569</v>
      </c>
      <c r="AK69">
        <v>3</v>
      </c>
    </row>
    <row r="70" spans="6:37" x14ac:dyDescent="0.2">
      <c r="AF70" s="18"/>
      <c r="AG70" s="18"/>
    </row>
    <row r="71" spans="6:37" x14ac:dyDescent="0.2">
      <c r="AF71" s="18"/>
      <c r="AG71" s="18"/>
    </row>
    <row r="72" spans="6:37" x14ac:dyDescent="0.2">
      <c r="AF72" s="18"/>
      <c r="AG72" s="18"/>
    </row>
    <row r="73" spans="6:37" x14ac:dyDescent="0.2">
      <c r="AF73" s="18"/>
      <c r="AG73" s="18"/>
    </row>
    <row r="74" spans="6:37" x14ac:dyDescent="0.2">
      <c r="AF74" s="18"/>
      <c r="AG74" s="18"/>
    </row>
    <row r="75" spans="6:37" x14ac:dyDescent="0.2">
      <c r="AF75" s="18"/>
      <c r="AG75" s="18"/>
    </row>
    <row r="76" spans="6:37" x14ac:dyDescent="0.2">
      <c r="AF76" s="18"/>
      <c r="AG76" s="18"/>
    </row>
    <row r="77" spans="6:37" x14ac:dyDescent="0.2">
      <c r="AF77" s="18"/>
      <c r="AG77" s="1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D69"/>
  <sheetViews>
    <sheetView workbookViewId="0">
      <selection activeCell="A2" sqref="A2:AD69"/>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0" x14ac:dyDescent="0.2">
      <c r="A1" t="s">
        <v>0</v>
      </c>
      <c r="B1" t="s">
        <v>1</v>
      </c>
      <c r="C1" s="17" t="s">
        <v>1686</v>
      </c>
      <c r="D1" s="17" t="s">
        <v>1687</v>
      </c>
      <c r="E1" s="17" t="s">
        <v>1688</v>
      </c>
      <c r="F1" t="s">
        <v>7</v>
      </c>
      <c r="G1" t="s">
        <v>8</v>
      </c>
      <c r="H1" t="s">
        <v>9</v>
      </c>
      <c r="I1" t="s">
        <v>10</v>
      </c>
      <c r="J1" t="s">
        <v>11</v>
      </c>
      <c r="K1" t="s">
        <v>12</v>
      </c>
      <c r="L1" t="s">
        <v>14</v>
      </c>
      <c r="M1" t="s">
        <v>15</v>
      </c>
      <c r="N1" t="s">
        <v>16</v>
      </c>
      <c r="O1" t="s">
        <v>17</v>
      </c>
      <c r="P1" t="s">
        <v>19</v>
      </c>
      <c r="Q1" t="s">
        <v>20</v>
      </c>
      <c r="R1" t="s">
        <v>21</v>
      </c>
      <c r="S1" t="s">
        <v>22</v>
      </c>
      <c r="T1" s="17" t="s">
        <v>1689</v>
      </c>
      <c r="U1" s="17" t="s">
        <v>1479</v>
      </c>
      <c r="V1" s="17" t="s">
        <v>1476</v>
      </c>
      <c r="W1" s="17" t="s">
        <v>1474</v>
      </c>
      <c r="X1" s="17" t="s">
        <v>1690</v>
      </c>
      <c r="Y1" t="s">
        <v>1651</v>
      </c>
      <c r="Z1" t="s">
        <v>1649</v>
      </c>
      <c r="AA1" t="s">
        <v>1648</v>
      </c>
      <c r="AB1" t="s">
        <v>1647</v>
      </c>
      <c r="AC1" t="s">
        <v>1645</v>
      </c>
      <c r="AD1" t="s">
        <v>1642</v>
      </c>
    </row>
    <row r="2" spans="1:30" x14ac:dyDescent="0.2">
      <c r="A2">
        <v>45763878</v>
      </c>
      <c r="B2" t="s">
        <v>409</v>
      </c>
      <c r="C2" t="str">
        <f>VLOOKUP(B2,'All - AdoptAPet'!$B:$AE,2,FALSE)</f>
        <v>Artemis</v>
      </c>
      <c r="D2" t="str">
        <f>VLOOKUP(B2,'All - PetPoint'!$B:$Q,7,FALSE)</f>
        <v>Artemis</v>
      </c>
      <c r="E2" t="str">
        <f>VLOOKUP(B2,'AnimalInventory - PetPoint'!$D:$AK,2,FALSE)</f>
        <v>Artemis</v>
      </c>
      <c r="F2" t="str">
        <f>VLOOKUP(B2,'All - AdoptAPet'!$B:$AE,7,FALSE)</f>
        <v>American Staffordshire Terrier</v>
      </c>
      <c r="G2" t="str">
        <f>VLOOKUP(B2,'All - AdoptAPet'!$B:$AE,8,FALSE)</f>
        <v>American Bulldog</v>
      </c>
      <c r="H2" t="str">
        <f>VLOOKUP(B2,'All - AdoptAPet'!$B:$AE,9,FALSE)</f>
        <v>White - with Gray or Silver</v>
      </c>
      <c r="I2" t="str">
        <f>VLOOKUP(B2,'All - AdoptAPet'!$B:$AE,10,FALSE)</f>
        <v>female</v>
      </c>
      <c r="J2" t="str">
        <f>VLOOKUP(B2,'All - AdoptAPet'!$B:$AE,11,FALSE)</f>
        <v>adult</v>
      </c>
      <c r="K2" t="str">
        <f>VLOOKUP(B2,'All - AdoptAPet'!$B:$AE,12,FALSE)</f>
        <v>Large 61-100 lbs (28-45 kg)</v>
      </c>
      <c r="L2" t="str">
        <f>VLOOKUP(B2,'All - AdoptAPet'!$B:$AE,14,FALSE)</f>
        <v>Yes</v>
      </c>
      <c r="M2" t="str">
        <f>VLOOKUP(B2,'All - AdoptAPet'!$B:$AE,15,FALSE)</f>
        <v>Yes</v>
      </c>
      <c r="N2" t="str">
        <f>VLOOKUP(B2,'All - AdoptAPet'!$B:$AE,16,FALSE)</f>
        <v>Yes</v>
      </c>
      <c r="O2" t="str">
        <f>VLOOKUP(B2,'All - AdoptAPet'!$B:$AE,17,FALSE)</f>
        <v>Yes</v>
      </c>
      <c r="P2" t="str">
        <f>VLOOKUP(B2,'All - AdoptAPet'!$B:$AE,19,FALSE)</f>
        <v>No</v>
      </c>
      <c r="Q2" t="str">
        <f>VLOOKUP(B2,'All - AdoptAPet'!$B:$AE,20,FALSE)</f>
        <v>Yes</v>
      </c>
      <c r="R2" t="str">
        <f>VLOOKUP(B2,'All - AdoptAPet'!$B:$AE,21,FALSE)</f>
        <v>Yes</v>
      </c>
      <c r="S2" t="str">
        <f>VLOOKUP(B2,'All - AdoptAPet'!$B:$AE,22,FALSE)</f>
        <v>Yes</v>
      </c>
      <c r="T2" t="str">
        <f>IF(VLOOKUP(B2,'All - AdoptAPet'!$B:$AE,23,FALSE)="","No", "Yes")</f>
        <v>Yes</v>
      </c>
      <c r="U2" t="str">
        <f>VLOOKUP(B2,'All - PetPoint'!$B:$Q,4,FALSE)</f>
        <v>Available</v>
      </c>
      <c r="V2" t="str">
        <f>VLOOKUP(B2,'All - PetPoint'!$B:$Q,11,FALSE)</f>
        <v>Blue</v>
      </c>
      <c r="W2" t="str">
        <f>VLOOKUP(B2,'All - PetPoint'!$B:$Q,14,FALSE)</f>
        <v>Adoption Kennels</v>
      </c>
      <c r="X2" t="str">
        <f>VLOOKUP(B2,'AnimalInventory - PetPoint'!$D:$AK,9,FALSE)</f>
        <v>Owner/Guardian Surrender/Euthanasia Request</v>
      </c>
      <c r="Y2" s="18">
        <f>VLOOKUP(B2,'AnimalInventory - PetPoint'!$D:$AK,19,FALSE)</f>
        <v>0</v>
      </c>
      <c r="Z2" s="18">
        <f>VLOOKUP(B2,'AnimalInventory - PetPoint'!$D:$AK,21,FALSE)</f>
        <v>45887.629166666666</v>
      </c>
      <c r="AA2">
        <f>VLOOKUP(B2,'AnimalInventory - PetPoint'!$D:$AK,22,FALSE)</f>
        <v>50.1</v>
      </c>
      <c r="AB2">
        <f>VLOOKUP(B2,'AnimalInventory - PetPoint'!$D:$AK,23,FALSE)</f>
        <v>0</v>
      </c>
      <c r="AC2" t="str">
        <f>VLOOKUP(B2,'AnimalInventory - PetPoint'!$D:$AK,25,FALSE)</f>
        <v>67.00 pound</v>
      </c>
      <c r="AD2">
        <f>VLOOKUP(B2,'AnimalInventory - PetPoint'!$D:$AK,28,FALSE)</f>
        <v>3</v>
      </c>
    </row>
    <row r="3" spans="1:30" x14ac:dyDescent="0.2">
      <c r="A3">
        <v>45606391</v>
      </c>
      <c r="B3" t="s">
        <v>378</v>
      </c>
      <c r="C3" t="str">
        <f>VLOOKUP(B3,'All - AdoptAPet'!$B:$AE,2,FALSE)</f>
        <v>Auggie</v>
      </c>
      <c r="D3" t="str">
        <f>VLOOKUP(B3,'All - PetPoint'!$B:$Q,7,FALSE)</f>
        <v>Auggie</v>
      </c>
      <c r="E3" t="str">
        <f>VLOOKUP(B3,'AnimalInventory - PetPoint'!$D:$AK,2,FALSE)</f>
        <v>Auggie</v>
      </c>
      <c r="F3" t="str">
        <f>VLOOKUP(B3,'All - AdoptAPet'!$B:$AE,7,FALSE)</f>
        <v>American Staffordshire Terrier</v>
      </c>
      <c r="G3" t="str">
        <f>VLOOKUP(B3,'All - AdoptAPet'!$B:$AE,8,FALSE)</f>
        <v>Weimaraner</v>
      </c>
      <c r="H3" t="str">
        <f>VLOOKUP(B3,'All - AdoptAPet'!$B:$AE,9,FALSE)</f>
        <v>Gray/Silver/Salt &amp; Pepper - with White</v>
      </c>
      <c r="I3" t="str">
        <f>VLOOKUP(B3,'All - AdoptAPet'!$B:$AE,10,FALSE)</f>
        <v>male</v>
      </c>
      <c r="J3" t="str">
        <f>VLOOKUP(B3,'All - AdoptAPet'!$B:$AE,11,FALSE)</f>
        <v>young</v>
      </c>
      <c r="K3" t="str">
        <f>VLOOKUP(B3,'All - AdoptAPet'!$B:$AE,12,FALSE)</f>
        <v>Small 25 lbs (11 kg) or less</v>
      </c>
      <c r="L3" t="str">
        <f>VLOOKUP(B3,'All - AdoptAPet'!$B:$AE,14,FALSE)</f>
        <v>Yes</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Grey</v>
      </c>
      <c r="W3" t="str">
        <f>VLOOKUP(B3,'All - PetPoint'!$B:$Q,14,FALSE)</f>
        <v>Medical Kennel</v>
      </c>
      <c r="X3" t="str">
        <f>VLOOKUP(B3,'AnimalInventory - PetPoint'!$D:$AK,9,FALSE)</f>
        <v>Stray/ACO Pickup / Drop Off</v>
      </c>
      <c r="Y3" s="18">
        <f>VLOOKUP(B3,'AnimalInventory - PetPoint'!$D:$AK,19,FALSE)</f>
        <v>45878.51458333333</v>
      </c>
      <c r="Z3" s="18">
        <f>VLOOKUP(B3,'AnimalInventory - PetPoint'!$D:$AK,21,FALSE)</f>
        <v>45873.51458333333</v>
      </c>
      <c r="AA3">
        <f>VLOOKUP(B3,'AnimalInventory - PetPoint'!$D:$AK,22,FALSE)</f>
        <v>64.2</v>
      </c>
      <c r="AB3">
        <f>VLOOKUP(B3,'AnimalInventory - PetPoint'!$D:$AK,23,FALSE)</f>
        <v>0</v>
      </c>
      <c r="AC3" t="str">
        <f>VLOOKUP(B3,'AnimalInventory - PetPoint'!$D:$AK,25,FALSE)</f>
        <v>25.00 pound</v>
      </c>
      <c r="AD3">
        <f>VLOOKUP(B3,'AnimalInventory - PetPoint'!$D:$AK,28,FALSE)</f>
        <v>3</v>
      </c>
    </row>
    <row r="4" spans="1:30" x14ac:dyDescent="0.2">
      <c r="A4">
        <v>45190855</v>
      </c>
      <c r="B4" t="s">
        <v>221</v>
      </c>
      <c r="C4" t="str">
        <f>VLOOKUP(B4,'All - AdoptAPet'!$B:$AE,2,FALSE)</f>
        <v>Ava Grace</v>
      </c>
      <c r="D4" t="str">
        <f>VLOOKUP(B4,'All - PetPoint'!$B:$Q,7,FALSE)</f>
        <v>Ava Grace</v>
      </c>
      <c r="E4" t="str">
        <f>VLOOKUP(B4,'AnimalInventory - PetPoint'!$D:$AK,2,FALSE)</f>
        <v>Ava Grace</v>
      </c>
      <c r="F4" t="str">
        <f>VLOOKUP(B4,'All - AdoptAPet'!$B:$AE,7,FALSE)</f>
        <v>American Staffordshire Terrier</v>
      </c>
      <c r="G4" t="str">
        <f>VLOOKUP(B4,'All - AdoptAPet'!$B:$AE,8,FALSE)</f>
        <v>Cane Corso</v>
      </c>
      <c r="H4" t="str">
        <f>VLOOKUP(B4,'All - AdoptAPet'!$B:$AE,9,FALSE)</f>
        <v>Brindle - with White</v>
      </c>
      <c r="I4" t="str">
        <f>VLOOKUP(B4,'All - AdoptAPet'!$B:$AE,10,FALSE)</f>
        <v>female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Brown</v>
      </c>
      <c r="W4" t="str">
        <f>VLOOKUP(B4,'All - PetPoint'!$B:$Q,14,FALSE)</f>
        <v>Holding Kennel</v>
      </c>
      <c r="X4" t="str">
        <f>VLOOKUP(B4,'AnimalInventory - PetPoint'!$D:$AK,9,FALSE)</f>
        <v>Stray/Police Pickup / Drop Off</v>
      </c>
      <c r="Y4" s="18">
        <f>VLOOKUP(B4,'AnimalInventory - PetPoint'!$D:$AK,19,FALSE)</f>
        <v>45829.554166666669</v>
      </c>
      <c r="Z4" s="18">
        <f>VLOOKUP(B4,'AnimalInventory - PetPoint'!$D:$AK,21,FALSE)</f>
        <v>45824.554166666669</v>
      </c>
      <c r="AA4">
        <f>VLOOKUP(B4,'AnimalInventory - PetPoint'!$D:$AK,22,FALSE)</f>
        <v>113.2</v>
      </c>
      <c r="AB4">
        <f>VLOOKUP(B4,'AnimalInventory - PetPoint'!$D:$AK,23,FALSE)</f>
        <v>0</v>
      </c>
      <c r="AC4" t="str">
        <f>VLOOKUP(B4,'AnimalInventory - PetPoint'!$D:$AK,25,FALSE)</f>
        <v>81.00 pound</v>
      </c>
      <c r="AD4">
        <f>VLOOKUP(B4,'AnimalInventory - PetPoint'!$D:$AK,28,FALSE)</f>
        <v>3</v>
      </c>
    </row>
    <row r="5" spans="1:30" x14ac:dyDescent="0.2">
      <c r="A5">
        <v>45970157</v>
      </c>
      <c r="B5" t="s">
        <v>497</v>
      </c>
      <c r="C5" t="str">
        <f>VLOOKUP(B5,'All - AdoptAPet'!$B:$AE,2,FALSE)</f>
        <v>Baby Doll</v>
      </c>
      <c r="D5" t="str">
        <f>VLOOKUP(B5,'All - PetPoint'!$B:$Q,7,FALSE)</f>
        <v>Baby Doll</v>
      </c>
      <c r="E5" t="str">
        <f>VLOOKUP(B5,'AnimalInventory - PetPoint'!$D:$AK,2,FALSE)</f>
        <v>Baby Doll</v>
      </c>
      <c r="F5" t="str">
        <f>VLOOKUP(B5,'All - AdoptAPet'!$B:$AE,7,FALSE)</f>
        <v>American Pit Bull Terrier</v>
      </c>
      <c r="G5" t="str">
        <f>VLOOKUP(B5,'All - AdoptAPet'!$B:$AE,8,FALSE)</f>
        <v>Labrador Retriever</v>
      </c>
      <c r="H5" t="str">
        <f>VLOOKUP(B5,'All - AdoptAPet'!$B:$AE,9,FALSE)</f>
        <v>Red/Golden/Orange/Chestnut</v>
      </c>
      <c r="I5" t="str">
        <f>VLOOKUP(B5,'All - AdoptAPet'!$B:$AE,10,FALSE)</f>
        <v>female</v>
      </c>
      <c r="J5" t="str">
        <f>VLOOKUP(B5,'All - AdoptAPet'!$B:$AE,11,FALSE)</f>
        <v>adult</v>
      </c>
      <c r="K5" t="str">
        <f>VLOOKUP(B5,'All - AdoptAPet'!$B:$AE,12,FALSE)</f>
        <v>Med. 26-60 lbs (12-27 kg)</v>
      </c>
      <c r="L5" t="str">
        <f>VLOOKUP(B5,'All - AdoptAPet'!$B:$AE,14,FALSE)</f>
        <v>Yes</v>
      </c>
      <c r="M5" t="str">
        <f>VLOOKUP(B5,'All - AdoptAPet'!$B:$AE,15,FALSE)</f>
        <v>No</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Pending Surgery</v>
      </c>
      <c r="V5" t="str">
        <f>VLOOKUP(B5,'All - PetPoint'!$B:$Q,11,FALSE)</f>
        <v>Brown</v>
      </c>
      <c r="W5" t="str">
        <f>VLOOKUP(B5,'All - PetPoint'!$B:$Q,14,FALSE)</f>
        <v>Equipment Storage Area</v>
      </c>
      <c r="X5" t="str">
        <f>VLOOKUP(B5,'AnimalInventory - PetPoint'!$D:$AK,9,FALSE)</f>
        <v>Stray/ACO Pickup / Drop Off</v>
      </c>
      <c r="Y5" s="18">
        <f>VLOOKUP(B5,'AnimalInventory - PetPoint'!$D:$AK,19,FALSE)</f>
        <v>45911.486111111109</v>
      </c>
      <c r="Z5" s="18">
        <f>VLOOKUP(B5,'AnimalInventory - PetPoint'!$D:$AK,21,FALSE)</f>
        <v>45906.486111111109</v>
      </c>
      <c r="AA5">
        <f>VLOOKUP(B5,'AnimalInventory - PetPoint'!$D:$AK,22,FALSE)</f>
        <v>31.3</v>
      </c>
      <c r="AB5">
        <f>VLOOKUP(B5,'AnimalInventory - PetPoint'!$D:$AK,23,FALSE)</f>
        <v>0</v>
      </c>
      <c r="AC5" t="str">
        <f>VLOOKUP(B5,'AnimalInventory - PetPoint'!$D:$AK,25,FALSE)</f>
        <v>33.00 pound</v>
      </c>
      <c r="AD5">
        <f>VLOOKUP(B5,'AnimalInventory - PetPoint'!$D:$AK,28,FALSE)</f>
        <v>2</v>
      </c>
    </row>
    <row r="6" spans="1:30" x14ac:dyDescent="0.2">
      <c r="A6">
        <v>45345832</v>
      </c>
      <c r="B6" t="s">
        <v>272</v>
      </c>
      <c r="C6" t="str">
        <f>VLOOKUP(B6,'All - AdoptAPet'!$B:$AE,2,FALSE)</f>
        <v>Brownie [Foster Home]</v>
      </c>
      <c r="D6" t="str">
        <f>VLOOKUP(B6,'All - PetPoint'!$B:$Q,7,FALSE)</f>
        <v>Brownie (K. Maurer)</v>
      </c>
      <c r="E6" t="str">
        <f>VLOOKUP(B6,'AnimalInventory - PetPoint'!$D:$AK,2,FALSE)</f>
        <v>Brownie (K. Maurer)</v>
      </c>
      <c r="F6" t="str">
        <f>VLOOKUP(B6,'All - AdoptAPet'!$B:$AE,7,FALSE)</f>
        <v>American Pit Bull Terrier</v>
      </c>
      <c r="G6" t="str">
        <f>VLOOKUP(B6,'All - AdoptAPet'!$B:$AE,8,FALSE)</f>
        <v>Labrador Retriever</v>
      </c>
      <c r="H6" t="str">
        <f>VLOOKUP(B6,'All - AdoptAPet'!$B:$AE,9,FALSE)</f>
        <v>Brown/Chocolate - with White</v>
      </c>
      <c r="I6" t="str">
        <f>VLOOKUP(B6,'All - AdoptAPet'!$B:$AE,10,FALSE)</f>
        <v>female</v>
      </c>
      <c r="J6" t="str">
        <f>VLOOKUP(B6,'All - AdoptAPet'!$B:$AE,11,FALSE)</f>
        <v>young</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Yes</v>
      </c>
      <c r="U6" t="str">
        <f>VLOOKUP(B6,'All - PetPoint'!$B:$Q,4,FALSE)</f>
        <v>Available</v>
      </c>
      <c r="V6" t="str">
        <f>VLOOKUP(B6,'All - PetPoint'!$B:$Q,11,FALSE)</f>
        <v>Brown</v>
      </c>
      <c r="W6" t="str">
        <f>VLOOKUP(B6,'All - PetPoint'!$B:$Q,14,FALSE)</f>
        <v>Foster home</v>
      </c>
      <c r="X6" t="str">
        <f>VLOOKUP(B6,'AnimalInventory - PetPoint'!$D:$AK,9,FALSE)</f>
        <v>Stray/ACO Pickup / Drop Off</v>
      </c>
      <c r="Y6" s="18">
        <f>VLOOKUP(B6,'AnimalInventory - PetPoint'!$D:$AK,19,FALSE)</f>
        <v>45843.615277777775</v>
      </c>
      <c r="Z6" s="18">
        <f>VLOOKUP(B6,'AnimalInventory - PetPoint'!$D:$AK,21,FALSE)</f>
        <v>45838.615277777775</v>
      </c>
      <c r="AA6">
        <f>VLOOKUP(B6,'AnimalInventory - PetPoint'!$D:$AK,22,FALSE)</f>
        <v>99.1</v>
      </c>
      <c r="AB6">
        <f>VLOOKUP(B6,'AnimalInventory - PetPoint'!$D:$AK,23,FALSE)</f>
        <v>0</v>
      </c>
      <c r="AC6" t="str">
        <f>VLOOKUP(B6,'AnimalInventory - PetPoint'!$D:$AK,25,FALSE)</f>
        <v>23.00 pound</v>
      </c>
      <c r="AD6">
        <f>VLOOKUP(B6,'AnimalInventory - PetPoint'!$D:$AK,28,FALSE)</f>
        <v>3</v>
      </c>
    </row>
    <row r="7" spans="1:30" x14ac:dyDescent="0.2">
      <c r="A7">
        <v>41667618</v>
      </c>
      <c r="B7" t="s">
        <v>43</v>
      </c>
      <c r="C7" t="str">
        <f>VLOOKUP(B7,'All - AdoptAPet'!$B:$AE,2,FALSE)</f>
        <v>Cameron [Foster Home]</v>
      </c>
      <c r="D7" t="str">
        <f>VLOOKUP(B7,'All - PetPoint'!$B:$Q,7,FALSE)</f>
        <v>Cameron (E. Wilson)</v>
      </c>
      <c r="E7" t="str">
        <f>VLOOKUP(B7,'AnimalInventory - PetPoint'!$D:$AK,2,FALSE)</f>
        <v>Cameron (E. Wilson)</v>
      </c>
      <c r="F7" t="str">
        <f>VLOOKUP(B7,'All - AdoptAPet'!$B:$AE,7,FALSE)</f>
        <v>American Pit Bull Terrier</v>
      </c>
      <c r="G7">
        <f>VLOOKUP(B7,'All - AdoptAPet'!$B:$AE,8,FALSE)</f>
        <v>0</v>
      </c>
      <c r="H7" t="str">
        <f>VLOOKUP(B7,'All - AdoptAPet'!$B:$AE,9,FALSE)</f>
        <v>Tan/Yellow/Fawn</v>
      </c>
      <c r="I7" t="str">
        <f>VLOOKUP(B7,'All - AdoptAPet'!$B:$AE,10,FALSE)</f>
        <v>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Yes</v>
      </c>
      <c r="U7" t="str">
        <f>VLOOKUP(B7,'All - PetPoint'!$B:$Q,4,FALSE)</f>
        <v>Available</v>
      </c>
      <c r="V7" t="str">
        <f>VLOOKUP(B7,'All - PetPoint'!$B:$Q,11,FALSE)</f>
        <v>Rust</v>
      </c>
      <c r="W7" t="str">
        <f>VLOOKUP(B7,'All - PetPoint'!$B:$Q,14,FALSE)</f>
        <v>Foster home</v>
      </c>
      <c r="X7" t="str">
        <f>VLOOKUP(B7,'AnimalInventory - PetPoint'!$D:$AK,9,FALSE)</f>
        <v>Stray/ACO Pickup / Drop Off</v>
      </c>
      <c r="Y7" s="18">
        <f>VLOOKUP(B7,'AnimalInventory - PetPoint'!$D:$AK,19,FALSE)</f>
        <v>45369.333333333336</v>
      </c>
      <c r="Z7" s="18">
        <f>VLOOKUP(B7,'AnimalInventory - PetPoint'!$D:$AK,21,FALSE)</f>
        <v>45364.333333333336</v>
      </c>
      <c r="AA7">
        <f>VLOOKUP(B7,'AnimalInventory - PetPoint'!$D:$AK,22,FALSE)</f>
        <v>573.4</v>
      </c>
      <c r="AB7">
        <f>VLOOKUP(B7,'AnimalInventory - PetPoint'!$D:$AK,23,FALSE)</f>
        <v>0</v>
      </c>
      <c r="AC7" t="str">
        <f>VLOOKUP(B7,'AnimalInventory - PetPoint'!$D:$AK,25,FALSE)</f>
        <v>43.00 pound</v>
      </c>
      <c r="AD7">
        <f>VLOOKUP(B7,'AnimalInventory - PetPoint'!$D:$AK,28,FALSE)</f>
        <v>3</v>
      </c>
    </row>
    <row r="8" spans="1:30" x14ac:dyDescent="0.2">
      <c r="A8">
        <v>45968241</v>
      </c>
      <c r="B8" t="s">
        <v>505</v>
      </c>
      <c r="C8" t="str">
        <f>VLOOKUP(B8,'All - AdoptAPet'!$B:$AE,2,FALSE)</f>
        <v>Captain Crunch [Foster Home]</v>
      </c>
      <c r="D8" t="str">
        <f>VLOOKUP(B8,'All - PetPoint'!$B:$Q,7,FALSE)</f>
        <v>Captain Crunch (M. Fichera)</v>
      </c>
      <c r="E8" t="str">
        <f>VLOOKUP(B8,'AnimalInventory - PetPoint'!$D:$AK,2,FALSE)</f>
        <v>Captain Crunch (M. Fichera)</v>
      </c>
      <c r="F8" t="str">
        <f>VLOOKUP(B8,'All - AdoptAPet'!$B:$AE,7,FALSE)</f>
        <v>Australian Shepherd</v>
      </c>
      <c r="G8" t="str">
        <f>VLOOKUP(B8,'All - AdoptAPet'!$B:$AE,8,FALSE)</f>
        <v>Golden Retriever</v>
      </c>
      <c r="H8" t="str">
        <f>VLOOKUP(B8,'All - AdoptAPet'!$B:$AE,9,FALSE)</f>
        <v>Tan/Yellow/Fawn</v>
      </c>
      <c r="I8" t="str">
        <f>VLOOKUP(B8,'All - AdoptAPet'!$B:$AE,10,FALSE)</f>
        <v>male</v>
      </c>
      <c r="J8" t="str">
        <f>VLOOKUP(B8,'All - AdoptAPet'!$B:$AE,11,FALSE)</f>
        <v>young</v>
      </c>
      <c r="K8" t="str">
        <f>VLOOKUP(B8,'All - AdoptAPet'!$B:$AE,12,FALSE)</f>
        <v>Med. 26-60 lbs (12-27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Golden</v>
      </c>
      <c r="W8" t="str">
        <f>VLOOKUP(B8,'All - PetPoint'!$B:$Q,14,FALSE)</f>
        <v>Foster home</v>
      </c>
      <c r="X8" t="str">
        <f>VLOOKUP(B8,'AnimalInventory - PetPoint'!$D:$AK,9,FALSE)</f>
        <v>Stray/Public Drop Off</v>
      </c>
      <c r="Y8" s="18">
        <f>VLOOKUP(B8,'AnimalInventory - PetPoint'!$D:$AK,19,FALSE)</f>
        <v>45899.490277777775</v>
      </c>
      <c r="Z8" s="18">
        <f>VLOOKUP(B8,'AnimalInventory - PetPoint'!$D:$AK,21,FALSE)</f>
        <v>45894.490277777775</v>
      </c>
      <c r="AA8">
        <f>VLOOKUP(B8,'AnimalInventory - PetPoint'!$D:$AK,22,FALSE)</f>
        <v>43.3</v>
      </c>
      <c r="AB8">
        <f>VLOOKUP(B8,'AnimalInventory - PetPoint'!$D:$AK,23,FALSE)</f>
        <v>0</v>
      </c>
      <c r="AC8" t="str">
        <f>VLOOKUP(B8,'AnimalInventory - PetPoint'!$D:$AK,25,FALSE)</f>
        <v>45.00 pound</v>
      </c>
      <c r="AD8">
        <f>VLOOKUP(B8,'AnimalInventory - PetPoint'!$D:$AK,28,FALSE)</f>
        <v>3</v>
      </c>
    </row>
    <row r="9" spans="1:30" x14ac:dyDescent="0.2">
      <c r="A9">
        <v>42938868</v>
      </c>
      <c r="B9" t="s">
        <v>61</v>
      </c>
      <c r="C9" t="str">
        <f>VLOOKUP(B9,'All - AdoptAPet'!$B:$AE,2,FALSE)</f>
        <v>Chucky [Foster Home]</v>
      </c>
      <c r="D9" t="str">
        <f>VLOOKUP(B9,'All - PetPoint'!$B:$Q,7,FALSE)</f>
        <v>Chucky (J. Maher)</v>
      </c>
      <c r="E9" t="str">
        <f>VLOOKUP(B9,'AnimalInventory - PetPoint'!$D:$AK,2,FALSE)</f>
        <v>Chucky (J. Maher)</v>
      </c>
      <c r="F9" t="str">
        <f>VLOOKUP(B9,'All - AdoptAPet'!$B:$AE,7,FALSE)</f>
        <v>American Pit Bull Terrier</v>
      </c>
      <c r="G9" t="str">
        <f>VLOOKUP(B9,'All - AdoptAPet'!$B:$AE,8,FALSE)</f>
        <v>American Bulldog</v>
      </c>
      <c r="H9" t="str">
        <f>VLOOKUP(B9,'All - AdoptAPet'!$B:$AE,9,FALSE)</f>
        <v>Brown/Chocolate - with White</v>
      </c>
      <c r="I9" t="str">
        <f>VLOOKUP(B9,'All - AdoptAPet'!$B:$AE,10,FALSE)</f>
        <v>male</v>
      </c>
      <c r="J9" t="str">
        <f>VLOOKUP(B9,'All - AdoptAPet'!$B:$AE,11,FALSE)</f>
        <v>adult</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Unknown</v>
      </c>
      <c r="T9" t="str">
        <f>IF(VLOOKUP(B9,'All - AdoptAPet'!$B:$AE,23,FALSE)="","No", "Yes")</f>
        <v>No</v>
      </c>
      <c r="U9" t="str">
        <f>VLOOKUP(B9,'All - PetPoint'!$B:$Q,4,FALSE)</f>
        <v>Available</v>
      </c>
      <c r="V9" t="str">
        <f>VLOOKUP(B9,'All - PetPoint'!$B:$Q,11,FALSE)</f>
        <v>Brown</v>
      </c>
      <c r="W9" t="str">
        <f>VLOOKUP(B9,'All - PetPoint'!$B:$Q,14,FALSE)</f>
        <v>Foster home</v>
      </c>
      <c r="X9" t="str">
        <f>VLOOKUP(B9,'AnimalInventory - PetPoint'!$D:$AK,9,FALSE)</f>
        <v>Stray/ACO Pickup / Drop Off</v>
      </c>
      <c r="Y9" s="18">
        <f>VLOOKUP(B9,'AnimalInventory - PetPoint'!$D:$AK,19,FALSE)</f>
        <v>45539.418749999997</v>
      </c>
      <c r="Z9" s="18">
        <f>VLOOKUP(B9,'AnimalInventory - PetPoint'!$D:$AK,21,FALSE)</f>
        <v>45534.418749999997</v>
      </c>
      <c r="AA9">
        <f>VLOOKUP(B9,'AnimalInventory - PetPoint'!$D:$AK,22,FALSE)</f>
        <v>403.3</v>
      </c>
      <c r="AB9">
        <f>VLOOKUP(B9,'AnimalInventory - PetPoint'!$D:$AK,23,FALSE)</f>
        <v>0</v>
      </c>
      <c r="AC9" t="str">
        <f>VLOOKUP(B9,'AnimalInventory - PetPoint'!$D:$AK,25,FALSE)</f>
        <v>52.00 pound</v>
      </c>
      <c r="AD9">
        <f>VLOOKUP(B9,'AnimalInventory - PetPoint'!$D:$AK,28,FALSE)</f>
        <v>3</v>
      </c>
    </row>
    <row r="10" spans="1:30" x14ac:dyDescent="0.2">
      <c r="A10">
        <v>45968065</v>
      </c>
      <c r="B10" t="s">
        <v>524</v>
      </c>
      <c r="C10" t="str">
        <f>VLOOKUP(B10,'All - AdoptAPet'!$B:$AE,2,FALSE)</f>
        <v>Claudia</v>
      </c>
      <c r="D10" t="str">
        <f>VLOOKUP(B10,'All - PetPoint'!$B:$Q,7,FALSE)</f>
        <v>Claudia</v>
      </c>
      <c r="E10" t="str">
        <f>VLOOKUP(B10,'AnimalInventory - PetPoint'!$D:$AK,2,FALSE)</f>
        <v>Claudia</v>
      </c>
      <c r="F10" t="str">
        <f>VLOOKUP(B10,'All - AdoptAPet'!$B:$AE,7,FALSE)</f>
        <v>American Pit Bull Terrier</v>
      </c>
      <c r="G10" t="str">
        <f>VLOOKUP(B10,'All - AdoptAPet'!$B:$AE,8,FALSE)</f>
        <v>Labrador Retriever</v>
      </c>
      <c r="H10" t="str">
        <f>VLOOKUP(B10,'All - AdoptAPet'!$B:$AE,9,FALSE)</f>
        <v>White - with Tan, Yellow or Fawn</v>
      </c>
      <c r="I10" t="str">
        <f>VLOOKUP(B10,'All - AdoptAPet'!$B:$AE,10,FALSE)</f>
        <v>female</v>
      </c>
      <c r="J10" t="str">
        <f>VLOOKUP(B10,'All - AdoptAPet'!$B:$AE,11,FALSE)</f>
        <v>young</v>
      </c>
      <c r="K10" t="str">
        <f>VLOOKUP(B10,'All - AdoptAPet'!$B:$AE,12,FALSE)</f>
        <v>Med. 26-60 lbs (12-27 kg)</v>
      </c>
      <c r="L10" t="str">
        <f>VLOOKUP(B10,'All - AdoptAPet'!$B:$AE,14,FALSE)</f>
        <v>Yes</v>
      </c>
      <c r="M10" t="str">
        <f>VLOOKUP(B10,'All - AdoptAPet'!$B:$AE,15,FALSE)</f>
        <v>No</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Pending Surgery</v>
      </c>
      <c r="V10" t="str">
        <f>VLOOKUP(B10,'All - PetPoint'!$B:$Q,11,FALSE)</f>
        <v>Brown</v>
      </c>
      <c r="W10" t="str">
        <f>VLOOKUP(B10,'All - PetPoint'!$B:$Q,14,FALSE)</f>
        <v>Medical Kennel</v>
      </c>
      <c r="X10" t="str">
        <f>VLOOKUP(B10,'AnimalInventory - PetPoint'!$D:$AK,9,FALSE)</f>
        <v>Stray/ACO Pickup / Drop Off</v>
      </c>
      <c r="Y10" s="18">
        <f>VLOOKUP(B10,'AnimalInventory - PetPoint'!$D:$AK,19,FALSE)</f>
        <v>45893.373611111114</v>
      </c>
      <c r="Z10" s="18">
        <f>VLOOKUP(B10,'AnimalInventory - PetPoint'!$D:$AK,21,FALSE)</f>
        <v>45888.373611111114</v>
      </c>
      <c r="AA10">
        <f>VLOOKUP(B10,'AnimalInventory - PetPoint'!$D:$AK,22,FALSE)</f>
        <v>49.4</v>
      </c>
      <c r="AB10">
        <f>VLOOKUP(B10,'AnimalInventory - PetPoint'!$D:$AK,23,FALSE)</f>
        <v>0</v>
      </c>
      <c r="AC10" t="str">
        <f>VLOOKUP(B10,'AnimalInventory - PetPoint'!$D:$AK,25,FALSE)</f>
        <v>45.00 pound</v>
      </c>
      <c r="AD10">
        <f>VLOOKUP(B10,'AnimalInventory - PetPoint'!$D:$AK,28,FALSE)</f>
        <v>3</v>
      </c>
    </row>
    <row r="11" spans="1:30" x14ac:dyDescent="0.2">
      <c r="A11">
        <v>45190845</v>
      </c>
      <c r="B11" t="s">
        <v>228</v>
      </c>
      <c r="C11" t="str">
        <f>VLOOKUP(B11,'All - AdoptAPet'!$B:$AE,2,FALSE)</f>
        <v>Cole [Foster Home]</v>
      </c>
      <c r="D11" t="str">
        <f>VLOOKUP(B11,'All - PetPoint'!$B:$Q,7,FALSE)</f>
        <v>Cole (K. Vogel)</v>
      </c>
      <c r="E11" t="str">
        <f>VLOOKUP(B11,'AnimalInventory - PetPoint'!$D:$AK,2,FALSE)</f>
        <v>Cole (K. Vogel)</v>
      </c>
      <c r="F11" t="str">
        <f>VLOOKUP(B11,'All - AdoptAPet'!$B:$AE,7,FALSE)</f>
        <v>Labrador Retriever</v>
      </c>
      <c r="G11" t="str">
        <f>VLOOKUP(B11,'All - AdoptAPet'!$B:$AE,8,FALSE)</f>
        <v>Hound (Unknown Type)</v>
      </c>
      <c r="H11" t="str">
        <f>VLOOKUP(B11,'All - AdoptAPet'!$B:$AE,9,FALSE)</f>
        <v>Black</v>
      </c>
      <c r="I11" t="str">
        <f>VLOOKUP(B11,'All - AdoptAPet'!$B:$AE,10,FALSE)</f>
        <v>male</v>
      </c>
      <c r="J11" t="str">
        <f>VLOOKUP(B11,'All - AdoptAPet'!$B:$AE,11,FALSE)</f>
        <v>young</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Yes</v>
      </c>
      <c r="T11" t="str">
        <f>IF(VLOOKUP(B11,'All - AdoptAPet'!$B:$AE,23,FALSE)="","No", "Yes")</f>
        <v>No</v>
      </c>
      <c r="U11" t="str">
        <f>VLOOKUP(B11,'All - PetPoint'!$B:$Q,4,FALSE)</f>
        <v>Available</v>
      </c>
      <c r="V11" t="str">
        <f>VLOOKUP(B11,'All - PetPoint'!$B:$Q,11,FALSE)</f>
        <v>Black</v>
      </c>
      <c r="W11" t="str">
        <f>VLOOKUP(B11,'All - PetPoint'!$B:$Q,14,FALSE)</f>
        <v>Foster home</v>
      </c>
      <c r="X11" t="str">
        <f>VLOOKUP(B11,'AnimalInventory - PetPoint'!$D:$AK,9,FALSE)</f>
        <v>Stray/Public Drop Off</v>
      </c>
      <c r="Y11" s="18">
        <f>VLOOKUP(B11,'AnimalInventory - PetPoint'!$D:$AK,19,FALSE)</f>
        <v>45826.588194444441</v>
      </c>
      <c r="Z11" s="18">
        <f>VLOOKUP(B11,'AnimalInventory - PetPoint'!$D:$AK,21,FALSE)</f>
        <v>45821.588194444441</v>
      </c>
      <c r="AA11">
        <f>VLOOKUP(B11,'AnimalInventory - PetPoint'!$D:$AK,22,FALSE)</f>
        <v>116.1</v>
      </c>
      <c r="AB11">
        <f>VLOOKUP(B11,'AnimalInventory - PetPoint'!$D:$AK,23,FALSE)</f>
        <v>0</v>
      </c>
      <c r="AC11" t="str">
        <f>VLOOKUP(B11,'AnimalInventory - PetPoint'!$D:$AK,25,FALSE)</f>
        <v>39.10 pound</v>
      </c>
      <c r="AD11">
        <f>VLOOKUP(B11,'AnimalInventory - PetPoint'!$D:$AK,28,FALSE)</f>
        <v>3</v>
      </c>
    </row>
    <row r="12" spans="1:30" x14ac:dyDescent="0.2">
      <c r="A12">
        <v>45763896</v>
      </c>
      <c r="B12" t="s">
        <v>415</v>
      </c>
      <c r="C12" t="str">
        <f>VLOOKUP(B12,'All - AdoptAPet'!$B:$AE,2,FALSE)</f>
        <v>Craig</v>
      </c>
      <c r="D12" t="str">
        <f>VLOOKUP(B12,'All - PetPoint'!$B:$Q,7,FALSE)</f>
        <v>Craig</v>
      </c>
      <c r="E12" t="str">
        <f>VLOOKUP(B12,'AnimalInventory - PetPoint'!$D:$AK,2,FALSE)</f>
        <v>Craig</v>
      </c>
      <c r="F12" t="str">
        <f>VLOOKUP(B12,'All - AdoptAPet'!$B:$AE,7,FALSE)</f>
        <v>Boxer</v>
      </c>
      <c r="G12" t="str">
        <f>VLOOKUP(B12,'All - AdoptAPet'!$B:$AE,8,FALSE)</f>
        <v>American Bulldog</v>
      </c>
      <c r="H12" t="str">
        <f>VLOOKUP(B12,'All - AdoptAPet'!$B:$AE,9,FALSE)</f>
        <v>Black</v>
      </c>
      <c r="I12" t="str">
        <f>VLOOKUP(B12,'All - AdoptAPet'!$B:$AE,10,FALSE)</f>
        <v>male</v>
      </c>
      <c r="J12" t="str">
        <f>VLOOKUP(B12,'All - AdoptAPet'!$B:$AE,11,FALSE)</f>
        <v>adult</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Black</v>
      </c>
      <c r="W12" t="str">
        <f>VLOOKUP(B12,'All - PetPoint'!$B:$Q,14,FALSE)</f>
        <v>Holding Kennel</v>
      </c>
      <c r="X12" t="str">
        <f>VLOOKUP(B12,'AnimalInventory - PetPoint'!$D:$AK,9,FALSE)</f>
        <v>Stray/ACO Pickup / Drop Off</v>
      </c>
      <c r="Y12" s="18">
        <f>VLOOKUP(B12,'AnimalInventory - PetPoint'!$D:$AK,19,FALSE)</f>
        <v>45874.686805555553</v>
      </c>
      <c r="Z12" s="18">
        <f>VLOOKUP(B12,'AnimalInventory - PetPoint'!$D:$AK,21,FALSE)</f>
        <v>45869.686805555553</v>
      </c>
      <c r="AA12">
        <f>VLOOKUP(B12,'AnimalInventory - PetPoint'!$D:$AK,22,FALSE)</f>
        <v>68</v>
      </c>
      <c r="AB12">
        <f>VLOOKUP(B12,'AnimalInventory - PetPoint'!$D:$AK,23,FALSE)</f>
        <v>0</v>
      </c>
      <c r="AC12" t="str">
        <f>VLOOKUP(B12,'AnimalInventory - PetPoint'!$D:$AK,25,FALSE)</f>
        <v>48.20 pound</v>
      </c>
      <c r="AD12">
        <f>VLOOKUP(B12,'AnimalInventory - PetPoint'!$D:$AK,28,FALSE)</f>
        <v>3</v>
      </c>
    </row>
    <row r="13" spans="1:30" x14ac:dyDescent="0.2">
      <c r="A13">
        <v>45793976</v>
      </c>
      <c r="B13" t="s">
        <v>486</v>
      </c>
      <c r="C13" t="str">
        <f>VLOOKUP(B13,'All - AdoptAPet'!$B:$AE,2,FALSE)</f>
        <v>Deebo</v>
      </c>
      <c r="D13" t="str">
        <f>VLOOKUP(B13,'All - PetPoint'!$B:$Q,7,FALSE)</f>
        <v>Deebo</v>
      </c>
      <c r="E13" t="str">
        <f>VLOOKUP(B13,'AnimalInventory - PetPoint'!$D:$AK,2,FALSE)</f>
        <v>Deebo</v>
      </c>
      <c r="F13" t="str">
        <f>VLOOKUP(B13,'All - AdoptAPet'!$B:$AE,7,FALSE)</f>
        <v>American Pit Bull Terrier</v>
      </c>
      <c r="G13" t="str">
        <f>VLOOKUP(B13,'All - AdoptAPet'!$B:$AE,8,FALSE)</f>
        <v>Plott Hound</v>
      </c>
      <c r="H13" t="str">
        <f>VLOOKUP(B13,'All - AdoptAPet'!$B:$AE,9,FALSE)</f>
        <v>Brindle</v>
      </c>
      <c r="I13" t="str">
        <f>VLOOKUP(B13,'All - AdoptAPet'!$B:$AE,10,FALSE)</f>
        <v>male</v>
      </c>
      <c r="J13" t="str">
        <f>VLOOKUP(B13,'All - AdoptAPet'!$B:$AE,11,FALSE)</f>
        <v>young</v>
      </c>
      <c r="K13" t="str">
        <f>VLOOKUP(B13,'All - AdoptAPet'!$B:$AE,12,FALSE)</f>
        <v>Med. 26-60 lbs (12-27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Unknown</v>
      </c>
      <c r="T13" t="str">
        <f>IF(VLOOKUP(B13,'All - AdoptAPet'!$B:$AE,23,FALSE)="","No", "Yes")</f>
        <v>No</v>
      </c>
      <c r="U13" t="str">
        <f>VLOOKUP(B13,'All - PetPoint'!$B:$Q,4,FALSE)</f>
        <v>Available</v>
      </c>
      <c r="V13" t="str">
        <f>VLOOKUP(B13,'All - PetPoint'!$B:$Q,11,FALSE)</f>
        <v>Brindle</v>
      </c>
      <c r="W13" t="str">
        <f>VLOOKUP(B13,'All - PetPoint'!$B:$Q,14,FALSE)</f>
        <v>Holding Kennel</v>
      </c>
      <c r="X13" t="str">
        <f>VLOOKUP(B13,'AnimalInventory - PetPoint'!$D:$AK,9,FALSE)</f>
        <v>Stray/ACO Pickup / Drop Off</v>
      </c>
      <c r="Y13" s="18">
        <f>VLOOKUP(B13,'AnimalInventory - PetPoint'!$D:$AK,19,FALSE)</f>
        <v>45878.518750000003</v>
      </c>
      <c r="Z13" s="18">
        <f>VLOOKUP(B13,'AnimalInventory - PetPoint'!$D:$AK,21,FALSE)</f>
        <v>45873.518750000003</v>
      </c>
      <c r="AA13">
        <f>VLOOKUP(B13,'AnimalInventory - PetPoint'!$D:$AK,22,FALSE)</f>
        <v>64.2</v>
      </c>
      <c r="AB13">
        <f>VLOOKUP(B13,'AnimalInventory - PetPoint'!$D:$AK,23,FALSE)</f>
        <v>0</v>
      </c>
      <c r="AC13" t="str">
        <f>VLOOKUP(B13,'AnimalInventory - PetPoint'!$D:$AK,25,FALSE)</f>
        <v>44.20 pound</v>
      </c>
      <c r="AD13">
        <f>VLOOKUP(B13,'AnimalInventory - PetPoint'!$D:$AK,28,FALSE)</f>
        <v>3</v>
      </c>
    </row>
    <row r="14" spans="1:30" x14ac:dyDescent="0.2">
      <c r="A14">
        <v>45606411</v>
      </c>
      <c r="B14" t="s">
        <v>385</v>
      </c>
      <c r="C14" t="str">
        <f>VLOOKUP(B14,'All - AdoptAPet'!$B:$AE,2,FALSE)</f>
        <v>Denali</v>
      </c>
      <c r="D14" t="str">
        <f>VLOOKUP(B14,'All - PetPoint'!$B:$Q,7,FALSE)</f>
        <v>Denali</v>
      </c>
      <c r="E14" t="str">
        <f>VLOOKUP(B14,'AnimalInventory - PetPoint'!$D:$AK,2,FALSE)</f>
        <v>Denali</v>
      </c>
      <c r="F14" t="str">
        <f>VLOOKUP(B14,'All - AdoptAPet'!$B:$AE,7,FALSE)</f>
        <v>American Staffordshire Terrier</v>
      </c>
      <c r="G14" t="str">
        <f>VLOOKUP(B14,'All - AdoptAPet'!$B:$AE,8,FALSE)</f>
        <v>Weimaraner</v>
      </c>
      <c r="H14" t="str">
        <f>VLOOKUP(B14,'All - AdoptAPet'!$B:$AE,9,FALSE)</f>
        <v>Gray/Silver/Salt &amp; Pepper - with White</v>
      </c>
      <c r="I14" t="str">
        <f>VLOOKUP(B14,'All - AdoptAPet'!$B:$AE,10,FALSE)</f>
        <v>male</v>
      </c>
      <c r="J14" t="str">
        <f>VLOOKUP(B14,'All - AdoptAPet'!$B:$AE,11,FALSE)</f>
        <v>young</v>
      </c>
      <c r="K14" t="str">
        <f>VLOOKUP(B14,'All - AdoptAPet'!$B:$AE,12,FALSE)</f>
        <v>Small 25 lbs (11 kg) or less</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Medical Kennel</v>
      </c>
      <c r="X14" t="str">
        <f>VLOOKUP(B14,'AnimalInventory - PetPoint'!$D:$AK,9,FALSE)</f>
        <v>Stray/ACO Pickup / Drop Off</v>
      </c>
      <c r="Y14" s="18">
        <f>VLOOKUP(B14,'AnimalInventory - PetPoint'!$D:$AK,19,FALSE)</f>
        <v>45878.51458333333</v>
      </c>
      <c r="Z14" s="18">
        <f>VLOOKUP(B14,'AnimalInventory - PetPoint'!$D:$AK,21,FALSE)</f>
        <v>45873.51458333333</v>
      </c>
      <c r="AA14">
        <f>VLOOKUP(B14,'AnimalInventory - PetPoint'!$D:$AK,22,FALSE)</f>
        <v>64.2</v>
      </c>
      <c r="AB14">
        <f>VLOOKUP(B14,'AnimalInventory - PetPoint'!$D:$AK,23,FALSE)</f>
        <v>0</v>
      </c>
      <c r="AC14" t="str">
        <f>VLOOKUP(B14,'AnimalInventory - PetPoint'!$D:$AK,25,FALSE)</f>
        <v>24.60 pound</v>
      </c>
      <c r="AD14">
        <f>VLOOKUP(B14,'AnimalInventory - PetPoint'!$D:$AK,28,FALSE)</f>
        <v>3</v>
      </c>
    </row>
    <row r="15" spans="1:30" x14ac:dyDescent="0.2">
      <c r="A15">
        <v>45763997</v>
      </c>
      <c r="B15" t="s">
        <v>420</v>
      </c>
      <c r="C15" t="str">
        <f>VLOOKUP(B15,'All - AdoptAPet'!$B:$AE,2,FALSE)</f>
        <v>Dingo [Foster Home]</v>
      </c>
      <c r="D15" t="str">
        <f>VLOOKUP(B15,'All - PetPoint'!$B:$Q,7,FALSE)</f>
        <v>Dingo (A. Cox)</v>
      </c>
      <c r="E15" t="str">
        <f>VLOOKUP(B15,'AnimalInventory - PetPoint'!$D:$AK,2,FALSE)</f>
        <v>Dingo (A. Cox)</v>
      </c>
      <c r="F15" t="str">
        <f>VLOOKUP(B15,'All - AdoptAPet'!$B:$AE,7,FALSE)</f>
        <v>Hound (Unknown Type)</v>
      </c>
      <c r="G15" t="str">
        <f>VLOOKUP(B15,'All - AdoptAPet'!$B:$AE,8,FALSE)</f>
        <v>American Eskimo Dog</v>
      </c>
      <c r="H15" t="str">
        <f>VLOOKUP(B15,'All - AdoptAPet'!$B:$AE,9,FALSE)</f>
        <v>Tan/Yellow/Fawn - with White</v>
      </c>
      <c r="I15" t="str">
        <f>VLOOKUP(B15,'All - AdoptAPet'!$B:$AE,10,FALSE)</f>
        <v>male</v>
      </c>
      <c r="J15" t="str">
        <f>VLOOKUP(B15,'All - AdoptAPet'!$B:$AE,11,FALSE)</f>
        <v>young</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Brown</v>
      </c>
      <c r="W15" t="str">
        <f>VLOOKUP(B15,'All - PetPoint'!$B:$Q,14,FALSE)</f>
        <v>Foster home</v>
      </c>
      <c r="X15" t="str">
        <f>VLOOKUP(B15,'AnimalInventory - PetPoint'!$D:$AK,9,FALSE)</f>
        <v>Stray/ACO Pickup / Drop Off</v>
      </c>
      <c r="Y15" s="18">
        <f>VLOOKUP(B15,'AnimalInventory - PetPoint'!$D:$AK,19,FALSE)</f>
        <v>45876.414583333331</v>
      </c>
      <c r="Z15" s="18">
        <f>VLOOKUP(B15,'AnimalInventory - PetPoint'!$D:$AK,21,FALSE)</f>
        <v>45871.414583333331</v>
      </c>
      <c r="AA15">
        <f>VLOOKUP(B15,'AnimalInventory - PetPoint'!$D:$AK,22,FALSE)</f>
        <v>66.3</v>
      </c>
      <c r="AB15">
        <f>VLOOKUP(B15,'AnimalInventory - PetPoint'!$D:$AK,23,FALSE)</f>
        <v>0</v>
      </c>
      <c r="AC15" t="str">
        <f>VLOOKUP(B15,'AnimalInventory - PetPoint'!$D:$AK,25,FALSE)</f>
        <v>37.00 pound</v>
      </c>
      <c r="AD15">
        <f>VLOOKUP(B15,'AnimalInventory - PetPoint'!$D:$AK,28,FALSE)</f>
        <v>3</v>
      </c>
    </row>
    <row r="16" spans="1:30" x14ac:dyDescent="0.2">
      <c r="A16">
        <v>45764004</v>
      </c>
      <c r="B16" t="s">
        <v>425</v>
      </c>
      <c r="C16" t="str">
        <f>VLOOKUP(B16,'All - AdoptAPet'!$B:$AE,2,FALSE)</f>
        <v>Elliott</v>
      </c>
      <c r="D16" t="str">
        <f>VLOOKUP(B16,'All - PetPoint'!$B:$Q,7,FALSE)</f>
        <v>Elliott</v>
      </c>
      <c r="E16" t="str">
        <f>VLOOKUP(B16,'AnimalInventory - PetPoint'!$D:$AK,2,FALSE)</f>
        <v>Elliott</v>
      </c>
      <c r="F16" t="str">
        <f>VLOOKUP(B16,'All - AdoptAPet'!$B:$AE,7,FALSE)</f>
        <v>American Staffordshire Terrier</v>
      </c>
      <c r="G16" t="str">
        <f>VLOOKUP(B16,'All - AdoptAPet'!$B:$AE,8,FALSE)</f>
        <v>American Pit Bull Terrier</v>
      </c>
      <c r="H16" t="str">
        <f>VLOOKUP(B16,'All - AdoptAPet'!$B:$AE,9,FALSE)</f>
        <v>Brown/Chocolate - with White</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Yes</v>
      </c>
      <c r="T16" t="str">
        <f>IF(VLOOKUP(B16,'All - AdoptAPet'!$B:$AE,23,FALSE)="","No", "Yes")</f>
        <v>No</v>
      </c>
      <c r="U16" t="str">
        <f>VLOOKUP(B16,'All - PetPoint'!$B:$Q,4,FALSE)</f>
        <v>Available</v>
      </c>
      <c r="V16" t="str">
        <f>VLOOKUP(B16,'All - PetPoint'!$B:$Q,11,FALSE)</f>
        <v>Brown</v>
      </c>
      <c r="W16" t="str">
        <f>VLOOKUP(B16,'All - PetPoint'!$B:$Q,14,FALSE)</f>
        <v>Holding Kennel</v>
      </c>
      <c r="X16" t="str">
        <f>VLOOKUP(B16,'AnimalInventory - PetPoint'!$D:$AK,9,FALSE)</f>
        <v>Stray/ACO Pickup / Drop Off</v>
      </c>
      <c r="Y16" s="18">
        <f>VLOOKUP(B16,'AnimalInventory - PetPoint'!$D:$AK,19,FALSE)</f>
        <v>45880.637499999997</v>
      </c>
      <c r="Z16" s="18">
        <f>VLOOKUP(B16,'AnimalInventory - PetPoint'!$D:$AK,21,FALSE)</f>
        <v>45875.637499999997</v>
      </c>
      <c r="AA16">
        <f>VLOOKUP(B16,'AnimalInventory - PetPoint'!$D:$AK,22,FALSE)</f>
        <v>62.1</v>
      </c>
      <c r="AB16">
        <f>VLOOKUP(B16,'AnimalInventory - PetPoint'!$D:$AK,23,FALSE)</f>
        <v>0</v>
      </c>
      <c r="AC16" t="str">
        <f>VLOOKUP(B16,'AnimalInventory - PetPoint'!$D:$AK,25,FALSE)</f>
        <v>56.00 pound</v>
      </c>
      <c r="AD16">
        <f>VLOOKUP(B16,'AnimalInventory - PetPoint'!$D:$AK,28,FALSE)</f>
        <v>3</v>
      </c>
    </row>
    <row r="17" spans="1:30" x14ac:dyDescent="0.2">
      <c r="A17">
        <v>45764020</v>
      </c>
      <c r="B17" t="s">
        <v>431</v>
      </c>
      <c r="C17" t="str">
        <f>VLOOKUP(B17,'All - AdoptAPet'!$B:$AE,2,FALSE)</f>
        <v>Emmett</v>
      </c>
      <c r="D17" t="str">
        <f>VLOOKUP(B17,'All - PetPoint'!$B:$Q,7,FALSE)</f>
        <v>Emmett</v>
      </c>
      <c r="E17" t="str">
        <f>VLOOKUP(B17,'AnimalInventory - PetPoint'!$D:$AK,2,FALSE)</f>
        <v>Emmett</v>
      </c>
      <c r="F17" t="str">
        <f>VLOOKUP(B17,'All - AdoptAPet'!$B:$AE,7,FALSE)</f>
        <v>Foxhound</v>
      </c>
      <c r="G17" t="str">
        <f>VLOOKUP(B17,'All - AdoptAPet'!$B:$AE,8,FALSE)</f>
        <v>Treeing Walker Coonhound</v>
      </c>
      <c r="H17" t="str">
        <f>VLOOKUP(B17,'All - AdoptAPet'!$B:$AE,9,FALSE)</f>
        <v>Tricolor (Tan/Brown &amp; Black &amp; White)</v>
      </c>
      <c r="I17" t="str">
        <f>VLOOKUP(B17,'All - AdoptAPet'!$B:$AE,10,FALSE)</f>
        <v>male</v>
      </c>
      <c r="J17" t="str">
        <f>VLOOKUP(B17,'All - AdoptAPet'!$B:$AE,11,FALSE)</f>
        <v>adult</v>
      </c>
      <c r="K17" t="str">
        <f>VLOOKUP(B17,'All - AdoptAPet'!$B:$AE,12,FALSE)</f>
        <v>Med. 26-60 lbs (12-27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Holding Kennel</v>
      </c>
      <c r="X17" t="str">
        <f>VLOOKUP(B17,'AnimalInventory - PetPoint'!$D:$AK,9,FALSE)</f>
        <v>Stray/ACO Pickup / Drop Off</v>
      </c>
      <c r="Y17" s="18">
        <f>VLOOKUP(B17,'AnimalInventory - PetPoint'!$D:$AK,19,FALSE)</f>
        <v>45893.589583333334</v>
      </c>
      <c r="Z17" s="18">
        <f>VLOOKUP(B17,'AnimalInventory - PetPoint'!$D:$AK,21,FALSE)</f>
        <v>45888.589583333334</v>
      </c>
      <c r="AA17">
        <f>VLOOKUP(B17,'AnimalInventory - PetPoint'!$D:$AK,22,FALSE)</f>
        <v>49.1</v>
      </c>
      <c r="AB17">
        <f>VLOOKUP(B17,'AnimalInventory - PetPoint'!$D:$AK,23,FALSE)</f>
        <v>0</v>
      </c>
      <c r="AC17" t="str">
        <f>VLOOKUP(B17,'AnimalInventory - PetPoint'!$D:$AK,25,FALSE)</f>
        <v>44.80 pound</v>
      </c>
      <c r="AD17">
        <f>VLOOKUP(B17,'AnimalInventory - PetPoint'!$D:$AK,28,FALSE)</f>
        <v>3</v>
      </c>
    </row>
    <row r="18" spans="1:30" x14ac:dyDescent="0.2">
      <c r="A18">
        <v>45764028</v>
      </c>
      <c r="B18" t="s">
        <v>437</v>
      </c>
      <c r="C18" t="str">
        <f>VLOOKUP(B18,'All - AdoptAPet'!$B:$AE,2,FALSE)</f>
        <v>Feta</v>
      </c>
      <c r="D18" t="str">
        <f>VLOOKUP(B18,'All - PetPoint'!$B:$Q,7,FALSE)</f>
        <v>Feta</v>
      </c>
      <c r="E18" t="str">
        <f>VLOOKUP(B18,'AnimalInventory - PetPoint'!$D:$AK,2,FALSE)</f>
        <v>Feta</v>
      </c>
      <c r="F18" t="str">
        <f>VLOOKUP(B18,'All - AdoptAPet'!$B:$AE,7,FALSE)</f>
        <v>Bull Terrier</v>
      </c>
      <c r="G18" t="str">
        <f>VLOOKUP(B18,'All - AdoptAPet'!$B:$AE,8,FALSE)</f>
        <v>Carolina Dog</v>
      </c>
      <c r="H18" t="str">
        <f>VLOOKUP(B18,'All - AdoptAPet'!$B:$AE,9,FALSE)</f>
        <v>White - with Tan, Yellow or Fawn</v>
      </c>
      <c r="I18" t="str">
        <f>VLOOKUP(B18,'All - AdoptAPet'!$B:$AE,10,FALSE)</f>
        <v>male</v>
      </c>
      <c r="J18" t="str">
        <f>VLOOKUP(B18,'All - AdoptAPet'!$B:$AE,11,FALSE)</f>
        <v>adult</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Yellow</v>
      </c>
      <c r="W18" t="str">
        <f>VLOOKUP(B18,'All - PetPoint'!$B:$Q,14,FALSE)</f>
        <v>Holding Kennel</v>
      </c>
      <c r="X18" t="str">
        <f>VLOOKUP(B18,'AnimalInventory - PetPoint'!$D:$AK,9,FALSE)</f>
        <v>Stray/Public Drop Off</v>
      </c>
      <c r="Y18" s="18">
        <f>VLOOKUP(B18,'AnimalInventory - PetPoint'!$D:$AK,19,FALSE)</f>
        <v>45896.468055555553</v>
      </c>
      <c r="Z18" s="18">
        <f>VLOOKUP(B18,'AnimalInventory - PetPoint'!$D:$AK,21,FALSE)</f>
        <v>45891.468055555553</v>
      </c>
      <c r="AA18">
        <f>VLOOKUP(B18,'AnimalInventory - PetPoint'!$D:$AK,22,FALSE)</f>
        <v>46.3</v>
      </c>
      <c r="AB18">
        <f>VLOOKUP(B18,'AnimalInventory - PetPoint'!$D:$AK,23,FALSE)</f>
        <v>0</v>
      </c>
      <c r="AC18" t="str">
        <f>VLOOKUP(B18,'AnimalInventory - PetPoint'!$D:$AK,25,FALSE)</f>
        <v>44.00 pound</v>
      </c>
      <c r="AD18">
        <f>VLOOKUP(B18,'AnimalInventory - PetPoint'!$D:$AK,28,FALSE)</f>
        <v>3</v>
      </c>
    </row>
    <row r="19" spans="1:30" x14ac:dyDescent="0.2">
      <c r="A19">
        <v>43045647</v>
      </c>
      <c r="B19" t="s">
        <v>74</v>
      </c>
      <c r="C19" t="str">
        <f>VLOOKUP(B19,'All - AdoptAPet'!$B:$AE,2,FALSE)</f>
        <v>Fonzie</v>
      </c>
      <c r="D19" t="str">
        <f>VLOOKUP(B19,'All - PetPoint'!$B:$Q,7,FALSE)</f>
        <v>Fonzie</v>
      </c>
      <c r="E19" t="str">
        <f>VLOOKUP(B19,'AnimalInventory - PetPoint'!$D:$AK,2,FALSE)</f>
        <v>Fonzie</v>
      </c>
      <c r="F19" t="str">
        <f>VLOOKUP(B19,'All - AdoptAPet'!$B:$AE,7,FALSE)</f>
        <v>American Bulldog</v>
      </c>
      <c r="G19" t="str">
        <f>VLOOKUP(B19,'All - AdoptAPet'!$B:$AE,8,FALSE)</f>
        <v>Boxer</v>
      </c>
      <c r="H19" t="str">
        <f>VLOOKUP(B19,'All - AdoptAPet'!$B:$AE,9,FALSE)</f>
        <v>Brindle - with White</v>
      </c>
      <c r="I19" t="str">
        <f>VLOOKUP(B19,'All - AdoptAPet'!$B:$AE,10,FALSE)</f>
        <v>male</v>
      </c>
      <c r="J19" t="str">
        <f>VLOOKUP(B19,'All - AdoptAPet'!$B:$AE,11,FALSE)</f>
        <v>young</v>
      </c>
      <c r="K19" t="str">
        <f>VLOOKUP(B19,'All - AdoptAPet'!$B:$AE,12,FALSE)</f>
        <v>Med. 26-60 lbs (12-27 kg)</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Yes</v>
      </c>
      <c r="U19" t="str">
        <f>VLOOKUP(B19,'All - PetPoint'!$B:$Q,4,FALSE)</f>
        <v>Available</v>
      </c>
      <c r="V19" t="str">
        <f>VLOOKUP(B19,'All - PetPoint'!$B:$Q,11,FALSE)</f>
        <v>Brindle</v>
      </c>
      <c r="W19" t="str">
        <f>VLOOKUP(B19,'All - PetPoint'!$B:$Q,14,FALSE)</f>
        <v>Adoption Kennels</v>
      </c>
      <c r="X19" t="str">
        <f>VLOOKUP(B19,'AnimalInventory - PetPoint'!$D:$AK,9,FALSE)</f>
        <v>Stray/Public Drop Off</v>
      </c>
      <c r="Y19" s="18">
        <f>VLOOKUP(B19,'AnimalInventory - PetPoint'!$D:$AK,19,FALSE)</f>
        <v>45581.479166666664</v>
      </c>
      <c r="Z19" s="18">
        <f>VLOOKUP(B19,'AnimalInventory - PetPoint'!$D:$AK,21,FALSE)</f>
        <v>45576.479166666664</v>
      </c>
      <c r="AA19">
        <f>VLOOKUP(B19,'AnimalInventory - PetPoint'!$D:$AK,22,FALSE)</f>
        <v>361.3</v>
      </c>
      <c r="AB19" t="str">
        <f>VLOOKUP(B19,'AnimalInventory - PetPoint'!$D:$AK,23,FALSE)</f>
        <v>REturned from foster</v>
      </c>
      <c r="AC19" t="str">
        <f>VLOOKUP(B19,'AnimalInventory - PetPoint'!$D:$AK,25,FALSE)</f>
        <v>50.00 pound</v>
      </c>
      <c r="AD19">
        <f>VLOOKUP(B19,'AnimalInventory - PetPoint'!$D:$AK,28,FALSE)</f>
        <v>3</v>
      </c>
    </row>
    <row r="20" spans="1:30" x14ac:dyDescent="0.2">
      <c r="A20">
        <v>44937909</v>
      </c>
      <c r="B20" t="s">
        <v>131</v>
      </c>
      <c r="C20" t="str">
        <f>VLOOKUP(B20,'All - AdoptAPet'!$B:$AE,2,FALSE)</f>
        <v>Goose</v>
      </c>
      <c r="D20" t="str">
        <f>VLOOKUP(B20,'All - PetPoint'!$B:$Q,7,FALSE)</f>
        <v>Goose</v>
      </c>
      <c r="E20" t="str">
        <f>VLOOKUP(B20,'AnimalInventory - PetPoint'!$D:$AK,2,FALSE)</f>
        <v>Goose</v>
      </c>
      <c r="F20" t="str">
        <f>VLOOKUP(B20,'All - AdoptAPet'!$B:$AE,7,FALSE)</f>
        <v>Bullmastiff</v>
      </c>
      <c r="G20">
        <f>VLOOKUP(B20,'All - AdoptAPet'!$B:$AE,8,FALSE)</f>
        <v>0</v>
      </c>
      <c r="H20" t="str">
        <f>VLOOKUP(B20,'All - AdoptAPet'!$B:$AE,9,FALSE)</f>
        <v>Brindle</v>
      </c>
      <c r="I20" t="str">
        <f>VLOOKUP(B20,'All - AdoptAPet'!$B:$AE,10,FALSE)</f>
        <v>male</v>
      </c>
      <c r="J20" t="str">
        <f>VLOOKUP(B20,'All - AdoptAPet'!$B:$AE,11,FALSE)</f>
        <v>adult</v>
      </c>
      <c r="K20" t="str">
        <f>VLOOKUP(B20,'All - AdoptAPet'!$B:$AE,12,FALSE)</f>
        <v>Large 61-100 lbs (28-45 kg)</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Brindle</v>
      </c>
      <c r="W20" t="str">
        <f>VLOOKUP(B20,'All - PetPoint'!$B:$Q,14,FALSE)</f>
        <v>Holding Kennel</v>
      </c>
      <c r="X20" t="str">
        <f>VLOOKUP(B20,'AnimalInventory - PetPoint'!$D:$AK,9,FALSE)</f>
        <v>Return/Returned Adoption</v>
      </c>
      <c r="Y20" s="18">
        <f>VLOOKUP(B20,'AnimalInventory - PetPoint'!$D:$AK,19,FALSE)</f>
        <v>0</v>
      </c>
      <c r="Z20" s="18">
        <f>VLOOKUP(B20,'AnimalInventory - PetPoint'!$D:$AK,21,FALSE)</f>
        <v>45708.541666666664</v>
      </c>
      <c r="AA20">
        <f>VLOOKUP(B20,'AnimalInventory - PetPoint'!$D:$AK,22,FALSE)</f>
        <v>229.2</v>
      </c>
      <c r="AB20">
        <f>VLOOKUP(B20,'AnimalInventory - PetPoint'!$D:$AK,23,FALSE)</f>
        <v>0</v>
      </c>
      <c r="AC20" t="str">
        <f>VLOOKUP(B20,'AnimalInventory - PetPoint'!$D:$AK,25,FALSE)</f>
        <v>69.00 pound</v>
      </c>
      <c r="AD20">
        <f>VLOOKUP(B20,'AnimalInventory - PetPoint'!$D:$AK,28,FALSE)</f>
        <v>3</v>
      </c>
    </row>
    <row r="21" spans="1:30" x14ac:dyDescent="0.2">
      <c r="A21">
        <v>45472627</v>
      </c>
      <c r="B21" t="s">
        <v>318</v>
      </c>
      <c r="C21" t="str">
        <f>VLOOKUP(B21,'All - AdoptAPet'!$B:$AE,2,FALSE)</f>
        <v>Gracie Mae [Foster Home]</v>
      </c>
      <c r="D21" t="str">
        <f>VLOOKUP(B21,'All - PetPoint'!$B:$Q,7,FALSE)</f>
        <v>Gracie Mae (E. Beam)</v>
      </c>
      <c r="E21" t="str">
        <f>VLOOKUP(B21,'AnimalInventory - PetPoint'!$D:$AK,2,FALSE)</f>
        <v>Gracie Mae (E. Beam)</v>
      </c>
      <c r="F21" t="str">
        <f>VLOOKUP(B21,'All - AdoptAPet'!$B:$AE,7,FALSE)</f>
        <v>Labrador Retriever</v>
      </c>
      <c r="G21" t="str">
        <f>VLOOKUP(B21,'All - AdoptAPet'!$B:$AE,8,FALSE)</f>
        <v>Weimaraner</v>
      </c>
      <c r="H21" t="str">
        <f>VLOOKUP(B21,'All - AdoptAPet'!$B:$AE,9,FALSE)</f>
        <v>Gray/Blue/Silver/Salt &amp; Pepper</v>
      </c>
      <c r="I21" t="str">
        <f>VLOOKUP(B21,'All - AdoptAPet'!$B:$AE,10,FALSE)</f>
        <v>female</v>
      </c>
      <c r="J21" t="str">
        <f>VLOOKUP(B21,'All - AdoptAPet'!$B:$AE,11,FALSE)</f>
        <v>adult</v>
      </c>
      <c r="K21" t="str">
        <f>VLOOKUP(B21,'All - AdoptAPet'!$B:$AE,12,FALSE)</f>
        <v>Large 61-100 lbs (28-45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Yes</v>
      </c>
      <c r="U21" t="str">
        <f>VLOOKUP(B21,'All - PetPoint'!$B:$Q,4,FALSE)</f>
        <v>Available</v>
      </c>
      <c r="V21" t="str">
        <f>VLOOKUP(B21,'All - PetPoint'!$B:$Q,11,FALSE)</f>
        <v>Grey</v>
      </c>
      <c r="W21" t="str">
        <f>VLOOKUP(B21,'All - PetPoint'!$B:$Q,14,FALSE)</f>
        <v>Foster home</v>
      </c>
      <c r="X21" t="str">
        <f>VLOOKUP(B21,'AnimalInventory - PetPoint'!$D:$AK,9,FALSE)</f>
        <v>Seized/Court Order</v>
      </c>
      <c r="Y21" s="18">
        <f>VLOOKUP(B21,'AnimalInventory - PetPoint'!$D:$AK,19,FALSE)</f>
        <v>0</v>
      </c>
      <c r="Z21" s="18">
        <f>VLOOKUP(B21,'AnimalInventory - PetPoint'!$D:$AK,21,FALSE)</f>
        <v>45830.550694444442</v>
      </c>
      <c r="AA21">
        <f>VLOOKUP(B21,'AnimalInventory - PetPoint'!$D:$AK,22,FALSE)</f>
        <v>107.2</v>
      </c>
      <c r="AB21">
        <f>VLOOKUP(B21,'AnimalInventory - PetPoint'!$D:$AK,23,FALSE)</f>
        <v>0</v>
      </c>
      <c r="AC21" t="str">
        <f>VLOOKUP(B21,'AnimalInventory - PetPoint'!$D:$AK,25,FALSE)</f>
        <v>64.00 pound</v>
      </c>
      <c r="AD21">
        <f>VLOOKUP(B21,'AnimalInventory - PetPoint'!$D:$AK,28,FALSE)</f>
        <v>3</v>
      </c>
    </row>
    <row r="22" spans="1:30" x14ac:dyDescent="0.2">
      <c r="A22">
        <v>44937100</v>
      </c>
      <c r="B22" t="s">
        <v>139</v>
      </c>
      <c r="C22" t="str">
        <f>VLOOKUP(B22,'All - AdoptAPet'!$B:$AE,2,FALSE)</f>
        <v>Grasshopper [Foster Home]</v>
      </c>
      <c r="D22" t="str">
        <f>VLOOKUP(B22,'All - PetPoint'!$B:$Q,7,FALSE)</f>
        <v>Grasshopper (E. Beam)</v>
      </c>
      <c r="E22" t="str">
        <f>VLOOKUP(B22,'AnimalInventory - PetPoint'!$D:$AK,2,FALSE)</f>
        <v>Grasshopper (E. Beam)</v>
      </c>
      <c r="F22" t="str">
        <f>VLOOKUP(B22,'All - AdoptAPet'!$B:$AE,7,FALSE)</f>
        <v>American Pit Bull Terrier</v>
      </c>
      <c r="G22">
        <f>VLOOKUP(B22,'All - AdoptAPet'!$B:$AE,8,FALSE)</f>
        <v>0</v>
      </c>
      <c r="H22" t="str">
        <f>VLOOKUP(B22,'All - AdoptAPet'!$B:$AE,9,FALSE)</f>
        <v>White - with Tan, Yellow or Fawn</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Yes</v>
      </c>
      <c r="P22" t="str">
        <f>VLOOKUP(B22,'All - AdoptAPet'!$B:$AE,19,FALSE)</f>
        <v>No</v>
      </c>
      <c r="Q22" t="str">
        <f>VLOOKUP(B22,'All - AdoptAPet'!$B:$AE,20,FALSE)</f>
        <v>Yes</v>
      </c>
      <c r="R22" t="str">
        <f>VLOOKUP(B22,'All - AdoptAPet'!$B:$AE,21,FALSE)</f>
        <v>Yes</v>
      </c>
      <c r="S22" t="str">
        <f>VLOOKUP(B22,'All - AdoptAPet'!$B:$AE,22,FALSE)</f>
        <v>Yes</v>
      </c>
      <c r="T22" t="str">
        <f>IF(VLOOKUP(B22,'All - AdoptAPet'!$B:$AE,23,FALSE)="","No", "Yes")</f>
        <v>Yes</v>
      </c>
      <c r="U22" t="str">
        <f>VLOOKUP(B22,'All - PetPoint'!$B:$Q,4,FALSE)</f>
        <v>Available</v>
      </c>
      <c r="V22" t="str">
        <f>VLOOKUP(B22,'All - PetPoint'!$B:$Q,11,FALSE)</f>
        <v>White</v>
      </c>
      <c r="W22" t="str">
        <f>VLOOKUP(B22,'All - PetPoint'!$B:$Q,14,FALSE)</f>
        <v>Foster home</v>
      </c>
      <c r="X22" t="str">
        <f>VLOOKUP(B22,'AnimalInventory - PetPoint'!$D:$AK,9,FALSE)</f>
        <v>Stray/ACO Pickup / Drop Off</v>
      </c>
      <c r="Y22" s="18">
        <f>VLOOKUP(B22,'AnimalInventory - PetPoint'!$D:$AK,19,FALSE)</f>
        <v>45773.615972222222</v>
      </c>
      <c r="Z22" s="18">
        <f>VLOOKUP(B22,'AnimalInventory - PetPoint'!$D:$AK,21,FALSE)</f>
        <v>45768.615972222222</v>
      </c>
      <c r="AA22">
        <f>VLOOKUP(B22,'AnimalInventory - PetPoint'!$D:$AK,22,FALSE)</f>
        <v>169.1</v>
      </c>
      <c r="AB22">
        <f>VLOOKUP(B22,'AnimalInventory - PetPoint'!$D:$AK,23,FALSE)</f>
        <v>0</v>
      </c>
      <c r="AC22" t="str">
        <f>VLOOKUP(B22,'AnimalInventory - PetPoint'!$D:$AK,25,FALSE)</f>
        <v>48.00 pound</v>
      </c>
      <c r="AD22">
        <f>VLOOKUP(B22,'AnimalInventory - PetPoint'!$D:$AK,28,FALSE)</f>
        <v>2</v>
      </c>
    </row>
    <row r="23" spans="1:30" x14ac:dyDescent="0.2">
      <c r="A23">
        <v>45472786</v>
      </c>
      <c r="B23" t="s">
        <v>323</v>
      </c>
      <c r="C23" t="str">
        <f>VLOOKUP(B23,'All - AdoptAPet'!$B:$AE,2,FALSE)</f>
        <v>Gretchen</v>
      </c>
      <c r="D23" t="str">
        <f>VLOOKUP(B23,'All - PetPoint'!$B:$Q,7,FALSE)</f>
        <v>Gretchen</v>
      </c>
      <c r="E23" t="str">
        <f>VLOOKUP(B23,'AnimalInventory - PetPoint'!$D:$AK,2,FALSE)</f>
        <v>Gretchen</v>
      </c>
      <c r="F23" t="str">
        <f>VLOOKUP(B23,'All - AdoptAPet'!$B:$AE,7,FALSE)</f>
        <v>American Pit Bull Terrier</v>
      </c>
      <c r="G23" t="str">
        <f>VLOOKUP(B23,'All - AdoptAPet'!$B:$AE,8,FALSE)</f>
        <v>American Staffordshire Terrier</v>
      </c>
      <c r="H23" t="str">
        <f>VLOOKUP(B23,'All - AdoptAPet'!$B:$AE,9,FALSE)</f>
        <v>Gray/Blue/Silver/Salt &amp; Pepper</v>
      </c>
      <c r="I23" t="str">
        <f>VLOOKUP(B23,'All - AdoptAPet'!$B:$AE,10,FALSE)</f>
        <v>female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Grey</v>
      </c>
      <c r="W23" t="str">
        <f>VLOOKUP(B23,'All - PetPoint'!$B:$Q,14,FALSE)</f>
        <v>Holding Kennel</v>
      </c>
      <c r="X23" t="str">
        <f>VLOOKUP(B23,'AnimalInventory - PetPoint'!$D:$AK,9,FALSE)</f>
        <v>Stray/Public Drop Off</v>
      </c>
      <c r="Y23" s="18">
        <f>VLOOKUP(B23,'AnimalInventory - PetPoint'!$D:$AK,19,FALSE)</f>
        <v>45852.512499999997</v>
      </c>
      <c r="Z23" s="18">
        <f>VLOOKUP(B23,'AnimalInventory - PetPoint'!$D:$AK,21,FALSE)</f>
        <v>45847.512499999997</v>
      </c>
      <c r="AA23">
        <f>VLOOKUP(B23,'AnimalInventory - PetPoint'!$D:$AK,22,FALSE)</f>
        <v>90.2</v>
      </c>
      <c r="AB23" t="str">
        <f>VLOOKUP(B23,'AnimalInventory - PetPoint'!$D:$AK,23,FALSE)</f>
        <v>Returned foster</v>
      </c>
      <c r="AC23" t="str">
        <f>VLOOKUP(B23,'AnimalInventory - PetPoint'!$D:$AK,25,FALSE)</f>
        <v>43.00 pound</v>
      </c>
      <c r="AD23">
        <f>VLOOKUP(B23,'AnimalInventory - PetPoint'!$D:$AK,28,FALSE)</f>
        <v>1</v>
      </c>
    </row>
    <row r="24" spans="1:30" x14ac:dyDescent="0.2">
      <c r="A24">
        <v>45794015</v>
      </c>
      <c r="B24" t="s">
        <v>492</v>
      </c>
      <c r="C24" t="str">
        <f>VLOOKUP(B24,'All - AdoptAPet'!$B:$AE,2,FALSE)</f>
        <v>Hash</v>
      </c>
      <c r="D24" t="str">
        <f>VLOOKUP(B24,'All - PetPoint'!$B:$Q,7,FALSE)</f>
        <v>Hash</v>
      </c>
      <c r="E24" t="str">
        <f>VLOOKUP(B24,'AnimalInventory - PetPoint'!$D:$AK,2,FALSE)</f>
        <v>Hash</v>
      </c>
      <c r="F24" t="str">
        <f>VLOOKUP(B24,'All - AdoptAPet'!$B:$AE,7,FALSE)</f>
        <v>Treeing Walker Coonhound</v>
      </c>
      <c r="G24" t="str">
        <f>VLOOKUP(B24,'All - AdoptAPet'!$B:$AE,8,FALSE)</f>
        <v>Foxhound</v>
      </c>
      <c r="H24" t="str">
        <f>VLOOKUP(B24,'All - AdoptAPet'!$B:$AE,9,FALSE)</f>
        <v>Tricolor (Tan/Brown &amp; Black &amp;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Unknown</v>
      </c>
      <c r="T24" t="str">
        <f>IF(VLOOKUP(B24,'All - AdoptAPet'!$B:$AE,23,FALSE)="","No", "Yes")</f>
        <v>No</v>
      </c>
      <c r="U24" t="str">
        <f>VLOOKUP(B24,'All - PetPoint'!$B:$Q,4,FALSE)</f>
        <v>Available</v>
      </c>
      <c r="V24" t="str">
        <f>VLOOKUP(B24,'All - PetPoint'!$B:$Q,11,FALSE)</f>
        <v>White</v>
      </c>
      <c r="W24" t="str">
        <f>VLOOKUP(B24,'All - PetPoint'!$B:$Q,14,FALSE)</f>
        <v>Adoption Kennels</v>
      </c>
      <c r="X24" t="str">
        <f>VLOOKUP(B24,'AnimalInventory - PetPoint'!$D:$AK,9,FALSE)</f>
        <v>Stray/Public Drop Off</v>
      </c>
      <c r="Y24" s="18">
        <f>VLOOKUP(B24,'AnimalInventory - PetPoint'!$D:$AK,19,FALSE)</f>
        <v>45899.46875</v>
      </c>
      <c r="Z24" s="18">
        <f>VLOOKUP(B24,'AnimalInventory - PetPoint'!$D:$AK,21,FALSE)</f>
        <v>45894.46875</v>
      </c>
      <c r="AA24">
        <f>VLOOKUP(B24,'AnimalInventory - PetPoint'!$D:$AK,22,FALSE)</f>
        <v>43.3</v>
      </c>
      <c r="AB24">
        <f>VLOOKUP(B24,'AnimalInventory - PetPoint'!$D:$AK,23,FALSE)</f>
        <v>0</v>
      </c>
      <c r="AC24" t="str">
        <f>VLOOKUP(B24,'AnimalInventory - PetPoint'!$D:$AK,25,FALSE)</f>
        <v>49.00 pound</v>
      </c>
      <c r="AD24">
        <f>VLOOKUP(B24,'AnimalInventory - PetPoint'!$D:$AK,28,FALSE)</f>
        <v>2</v>
      </c>
    </row>
    <row r="25" spans="1:30" x14ac:dyDescent="0.2">
      <c r="A25">
        <v>45970275</v>
      </c>
      <c r="B25" t="s">
        <v>530</v>
      </c>
      <c r="C25" t="str">
        <f>VLOOKUP(B25,'All - AdoptAPet'!$B:$AE,2,FALSE)</f>
        <v>Homer</v>
      </c>
      <c r="D25" t="str">
        <f>VLOOKUP(B25,'All - PetPoint'!$B:$Q,7,FALSE)</f>
        <v>Homer</v>
      </c>
      <c r="E25" t="str">
        <f>VLOOKUP(B25,'AnimalInventory - PetPoint'!$D:$AK,2,FALSE)</f>
        <v>Homer</v>
      </c>
      <c r="F25" t="str">
        <f>VLOOKUP(B25,'All - AdoptAPet'!$B:$AE,7,FALSE)</f>
        <v>Black Mouth Cur</v>
      </c>
      <c r="G25" t="str">
        <f>VLOOKUP(B25,'All - AdoptAPet'!$B:$AE,8,FALSE)</f>
        <v>Rhodesian Ridgeback</v>
      </c>
      <c r="H25" t="str">
        <f>VLOOKUP(B25,'All - AdoptAPet'!$B:$AE,9,FALSE)</f>
        <v>Tan/Yellow/Fawn - with Black</v>
      </c>
      <c r="I25" t="str">
        <f>VLOOKUP(B25,'All - AdoptAPet'!$B:$AE,10,FALSE)</f>
        <v>male</v>
      </c>
      <c r="J25" t="str">
        <f>VLOOKUP(B25,'All - AdoptAPet'!$B:$AE,11,FALSE)</f>
        <v>puppy</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Yes</v>
      </c>
      <c r="T25" t="str">
        <f>IF(VLOOKUP(B25,'All - AdoptAPet'!$B:$AE,23,FALSE)="","No", "Yes")</f>
        <v>No</v>
      </c>
      <c r="U25" t="str">
        <f>VLOOKUP(B25,'All - PetPoint'!$B:$Q,4,FALSE)</f>
        <v>Available</v>
      </c>
      <c r="V25" t="str">
        <f>VLOOKUP(B25,'All - PetPoint'!$B:$Q,11,FALSE)</f>
        <v>Brown</v>
      </c>
      <c r="W25" t="str">
        <f>VLOOKUP(B25,'All - PetPoint'!$B:$Q,14,FALSE)</f>
        <v>Medical Kennel</v>
      </c>
      <c r="X25" t="str">
        <f>VLOOKUP(B25,'AnimalInventory - PetPoint'!$D:$AK,9,FALSE)</f>
        <v>Stray/ACO Pickup / Drop Off</v>
      </c>
      <c r="Y25" s="18">
        <f>VLOOKUP(B25,'AnimalInventory - PetPoint'!$D:$AK,19,FALSE)</f>
        <v>45917.61041666667</v>
      </c>
      <c r="Z25" s="18">
        <f>VLOOKUP(B25,'AnimalInventory - PetPoint'!$D:$AK,21,FALSE)</f>
        <v>45912.61041666667</v>
      </c>
      <c r="AA25">
        <f>VLOOKUP(B25,'AnimalInventory - PetPoint'!$D:$AK,22,FALSE)</f>
        <v>25.1</v>
      </c>
      <c r="AB25">
        <f>VLOOKUP(B25,'AnimalInventory - PetPoint'!$D:$AK,23,FALSE)</f>
        <v>0</v>
      </c>
      <c r="AC25" t="str">
        <f>VLOOKUP(B25,'AnimalInventory - PetPoint'!$D:$AK,25,FALSE)</f>
        <v>49.00 pound</v>
      </c>
      <c r="AD25">
        <f>VLOOKUP(B25,'AnimalInventory - PetPoint'!$D:$AK,28,FALSE)</f>
        <v>3</v>
      </c>
    </row>
    <row r="26" spans="1:30" x14ac:dyDescent="0.2">
      <c r="A26">
        <v>44936854</v>
      </c>
      <c r="B26" t="s">
        <v>146</v>
      </c>
      <c r="C26" t="str">
        <f>VLOOKUP(B26,'All - AdoptAPet'!$B:$AE,2,FALSE)</f>
        <v>Jacob</v>
      </c>
      <c r="D26" t="str">
        <f>VLOOKUP(B26,'All - PetPoint'!$B:$Q,7,FALSE)</f>
        <v>Jacob</v>
      </c>
      <c r="E26" t="str">
        <f>VLOOKUP(B26,'AnimalInventory - PetPoint'!$D:$AK,2,FALSE)</f>
        <v>Jacob</v>
      </c>
      <c r="F26" t="str">
        <f>VLOOKUP(B26,'All - AdoptAPet'!$B:$AE,7,FALSE)</f>
        <v>American Eskimo Dog</v>
      </c>
      <c r="G26" t="str">
        <f>VLOOKUP(B26,'All - AdoptAPet'!$B:$AE,8,FALSE)</f>
        <v>American Pit Bull Terrier</v>
      </c>
      <c r="H26" t="str">
        <f>VLOOKUP(B26,'All - AdoptAPet'!$B:$AE,9,FALSE)</f>
        <v>Tan/Yellow/Fawn - with White</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Yes</v>
      </c>
      <c r="U26" t="str">
        <f>VLOOKUP(B26,'All - PetPoint'!$B:$Q,4,FALSE)</f>
        <v>Available</v>
      </c>
      <c r="V26" t="str">
        <f>VLOOKUP(B26,'All - PetPoint'!$B:$Q,11,FALSE)</f>
        <v>Brown</v>
      </c>
      <c r="W26" t="str">
        <f>VLOOKUP(B26,'All - PetPoint'!$B:$Q,14,FALSE)</f>
        <v>Adoption Kennels</v>
      </c>
      <c r="X26" t="str">
        <f>VLOOKUP(B26,'AnimalInventory - PetPoint'!$D:$AK,9,FALSE)</f>
        <v>Stray/ACO Pickup / Drop Off</v>
      </c>
      <c r="Y26" s="18">
        <f>VLOOKUP(B26,'AnimalInventory - PetPoint'!$D:$AK,19,FALSE)</f>
        <v>45755.588888888888</v>
      </c>
      <c r="Z26" s="18">
        <f>VLOOKUP(B26,'AnimalInventory - PetPoint'!$D:$AK,21,FALSE)</f>
        <v>45750.588888888888</v>
      </c>
      <c r="AA26">
        <f>VLOOKUP(B26,'AnimalInventory - PetPoint'!$D:$AK,22,FALSE)</f>
        <v>187.1</v>
      </c>
      <c r="AB26">
        <f>VLOOKUP(B26,'AnimalInventory - PetPoint'!$D:$AK,23,FALSE)</f>
        <v>0</v>
      </c>
      <c r="AC26" t="str">
        <f>VLOOKUP(B26,'AnimalInventory - PetPoint'!$D:$AK,25,FALSE)</f>
        <v>56.00 pound</v>
      </c>
      <c r="AD26">
        <f>VLOOKUP(B26,'AnimalInventory - PetPoint'!$D:$AK,28,FALSE)</f>
        <v>3</v>
      </c>
    </row>
    <row r="27" spans="1:30" x14ac:dyDescent="0.2">
      <c r="A27">
        <v>45472762</v>
      </c>
      <c r="B27" t="s">
        <v>328</v>
      </c>
      <c r="C27" t="str">
        <f>VLOOKUP(B27,'All - AdoptAPet'!$B:$AE,2,FALSE)</f>
        <v>Journey [Foster Home]</v>
      </c>
      <c r="D27" t="str">
        <f>VLOOKUP(B27,'All - PetPoint'!$B:$Q,7,FALSE)</f>
        <v>Journey (S. Nutter)</v>
      </c>
      <c r="E27" t="str">
        <f>VLOOKUP(B27,'AnimalInventory - PetPoint'!$D:$AK,2,FALSE)</f>
        <v>Journey (S. Nutter)</v>
      </c>
      <c r="F27" t="str">
        <f>VLOOKUP(B27,'All - AdoptAPet'!$B:$AE,7,FALSE)</f>
        <v>Treeing Walker Coonhound</v>
      </c>
      <c r="G27" t="str">
        <f>VLOOKUP(B27,'All - AdoptAPet'!$B:$AE,8,FALSE)</f>
        <v>Foxhound</v>
      </c>
      <c r="H27" t="str">
        <f>VLOOKUP(B27,'All - AdoptAPet'!$B:$AE,9,FALSE)</f>
        <v>Tricolor (Tan/Brown &amp; Black &amp; White)</v>
      </c>
      <c r="I27" t="str">
        <f>VLOOKUP(B27,'All - AdoptAPet'!$B:$AE,10,FALSE)</f>
        <v>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Black</v>
      </c>
      <c r="W27" t="str">
        <f>VLOOKUP(B27,'All - PetPoint'!$B:$Q,14,FALSE)</f>
        <v>Foster home</v>
      </c>
      <c r="X27" t="str">
        <f>VLOOKUP(B27,'AnimalInventory - PetPoint'!$D:$AK,9,FALSE)</f>
        <v>Stray/Public Drop Off</v>
      </c>
      <c r="Y27" s="18">
        <f>VLOOKUP(B27,'AnimalInventory - PetPoint'!$D:$AK,19,FALSE)</f>
        <v>45853.550694444442</v>
      </c>
      <c r="Z27" s="18">
        <f>VLOOKUP(B27,'AnimalInventory - PetPoint'!$D:$AK,21,FALSE)</f>
        <v>45848.550694444442</v>
      </c>
      <c r="AA27">
        <f>VLOOKUP(B27,'AnimalInventory - PetPoint'!$D:$AK,22,FALSE)</f>
        <v>89.2</v>
      </c>
      <c r="AB27">
        <f>VLOOKUP(B27,'AnimalInventory - PetPoint'!$D:$AK,23,FALSE)</f>
        <v>0</v>
      </c>
      <c r="AC27" t="str">
        <f>VLOOKUP(B27,'AnimalInventory - PetPoint'!$D:$AK,25,FALSE)</f>
        <v>75.60 pound</v>
      </c>
      <c r="AD27">
        <f>VLOOKUP(B27,'AnimalInventory - PetPoint'!$D:$AK,28,FALSE)</f>
        <v>1</v>
      </c>
    </row>
    <row r="28" spans="1:30" x14ac:dyDescent="0.2">
      <c r="A28">
        <v>45968028</v>
      </c>
      <c r="B28" t="s">
        <v>538</v>
      </c>
      <c r="C28" t="str">
        <f>VLOOKUP(B28,'All - AdoptAPet'!$B:$AE,2,FALSE)</f>
        <v>Jovi</v>
      </c>
      <c r="D28" t="str">
        <f>VLOOKUP(B28,'All - PetPoint'!$B:$Q,7,FALSE)</f>
        <v>Jovi</v>
      </c>
      <c r="E28" t="str">
        <f>VLOOKUP(B28,'AnimalInventory - PetPoint'!$D:$AK,2,FALSE)</f>
        <v>Jovi</v>
      </c>
      <c r="F28" t="str">
        <f>VLOOKUP(B28,'All - AdoptAPet'!$B:$AE,7,FALSE)</f>
        <v>Shepherd (Unknown Type)</v>
      </c>
      <c r="G28">
        <f>VLOOKUP(B28,'All - AdoptAPet'!$B:$AE,8,FALSE)</f>
        <v>0</v>
      </c>
      <c r="H28" t="str">
        <f>VLOOKUP(B28,'All - AdoptAPet'!$B:$AE,9,FALSE)</f>
        <v>Black - with Tan, Yellow or Fawn</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Black</v>
      </c>
      <c r="W28" t="str">
        <f>VLOOKUP(B28,'All - PetPoint'!$B:$Q,14,FALSE)</f>
        <v>Pit Pens</v>
      </c>
      <c r="X28" t="str">
        <f>VLOOKUP(B28,'AnimalInventory - PetPoint'!$D:$AK,9,FALSE)</f>
        <v>Stray/ACO Pickup / Drop Off</v>
      </c>
      <c r="Y28" s="18">
        <f>VLOOKUP(B28,'AnimalInventory - PetPoint'!$D:$AK,19,FALSE)</f>
        <v>45860.586805555555</v>
      </c>
      <c r="Z28" s="18">
        <f>VLOOKUP(B28,'AnimalInventory - PetPoint'!$D:$AK,21,FALSE)</f>
        <v>45855.586805555555</v>
      </c>
      <c r="AA28">
        <f>VLOOKUP(B28,'AnimalInventory - PetPoint'!$D:$AK,22,FALSE)</f>
        <v>82.1</v>
      </c>
      <c r="AB28">
        <f>VLOOKUP(B28,'AnimalInventory - PetPoint'!$D:$AK,23,FALSE)</f>
        <v>0</v>
      </c>
      <c r="AC28" t="str">
        <f>VLOOKUP(B28,'AnimalInventory - PetPoint'!$D:$AK,25,FALSE)</f>
        <v>60.00 pound</v>
      </c>
      <c r="AD28">
        <f>VLOOKUP(B28,'AnimalInventory - PetPoint'!$D:$AK,28,FALSE)</f>
        <v>1</v>
      </c>
    </row>
    <row r="29" spans="1:30" x14ac:dyDescent="0.2">
      <c r="A29">
        <v>45190824</v>
      </c>
      <c r="B29" t="s">
        <v>238</v>
      </c>
      <c r="C29" t="str">
        <f>VLOOKUP(B29,'All - AdoptAPet'!$B:$AE,2,FALSE)</f>
        <v>Julian</v>
      </c>
      <c r="D29" t="str">
        <f>VLOOKUP(B29,'All - PetPoint'!$B:$Q,7,FALSE)</f>
        <v>Julian</v>
      </c>
      <c r="E29" t="str">
        <f>VLOOKUP(B29,'AnimalInventory - PetPoint'!$D:$AK,2,FALSE)</f>
        <v>Julian</v>
      </c>
      <c r="F29" t="str">
        <f>VLOOKUP(B29,'All - AdoptAPet'!$B:$AE,7,FALSE)</f>
        <v>Shepherd (Unknown Type)</v>
      </c>
      <c r="G29" t="str">
        <f>VLOOKUP(B29,'All - AdoptAPet'!$B:$AE,8,FALSE)</f>
        <v>Plott Hound</v>
      </c>
      <c r="H29" t="str">
        <f>VLOOKUP(B29,'All - AdoptAPet'!$B:$AE,9,FALSE)</f>
        <v>Brindle</v>
      </c>
      <c r="I29" t="str">
        <f>VLOOKUP(B29,'All - AdoptAPet'!$B:$AE,10,FALSE)</f>
        <v>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Yes</v>
      </c>
      <c r="T29" t="str">
        <f>IF(VLOOKUP(B29,'All - AdoptAPet'!$B:$AE,23,FALSE)="","No", "Yes")</f>
        <v>Yes</v>
      </c>
      <c r="U29" t="str">
        <f>VLOOKUP(B29,'All - PetPoint'!$B:$Q,4,FALSE)</f>
        <v>Available</v>
      </c>
      <c r="V29" t="str">
        <f>VLOOKUP(B29,'All - PetPoint'!$B:$Q,11,FALSE)</f>
        <v>Black</v>
      </c>
      <c r="W29" t="str">
        <f>VLOOKUP(B29,'All - PetPoint'!$B:$Q,14,FALSE)</f>
        <v>Adoption Kennels</v>
      </c>
      <c r="X29" t="str">
        <f>VLOOKUP(B29,'AnimalInventory - PetPoint'!$D:$AK,9,FALSE)</f>
        <v>Stray/ACO Pickup / Drop Off</v>
      </c>
      <c r="Y29" s="18">
        <f>VLOOKUP(B29,'AnimalInventory - PetPoint'!$D:$AK,19,FALSE)</f>
        <v>45824.569444444445</v>
      </c>
      <c r="Z29" s="18">
        <f>VLOOKUP(B29,'AnimalInventory - PetPoint'!$D:$AK,21,FALSE)</f>
        <v>45819.569444444445</v>
      </c>
      <c r="AA29">
        <f>VLOOKUP(B29,'AnimalInventory - PetPoint'!$D:$AK,22,FALSE)</f>
        <v>118.2</v>
      </c>
      <c r="AB29">
        <f>VLOOKUP(B29,'AnimalInventory - PetPoint'!$D:$AK,23,FALSE)</f>
        <v>0</v>
      </c>
      <c r="AC29" t="str">
        <f>VLOOKUP(B29,'AnimalInventory - PetPoint'!$D:$AK,25,FALSE)</f>
        <v>61.00 pound</v>
      </c>
      <c r="AD29">
        <f>VLOOKUP(B29,'AnimalInventory - PetPoint'!$D:$AK,28,FALSE)</f>
        <v>3</v>
      </c>
    </row>
    <row r="30" spans="1:30" x14ac:dyDescent="0.2">
      <c r="A30">
        <v>45190904</v>
      </c>
      <c r="B30" t="s">
        <v>243</v>
      </c>
      <c r="C30" t="str">
        <f>VLOOKUP(B30,'All - AdoptAPet'!$B:$AE,2,FALSE)</f>
        <v>Karma [Foster Home]</v>
      </c>
      <c r="D30" t="str">
        <f>VLOOKUP(B30,'All - PetPoint'!$B:$Q,7,FALSE)</f>
        <v>Karma (M Kelly)</v>
      </c>
      <c r="E30" t="str">
        <f>VLOOKUP(B30,'AnimalInventory - PetPoint'!$D:$AK,2,FALSE)</f>
        <v>Karma (M Kelly)</v>
      </c>
      <c r="F30" t="str">
        <f>VLOOKUP(B30,'All - AdoptAPet'!$B:$AE,7,FALSE)</f>
        <v>Labrador Retriever</v>
      </c>
      <c r="G30" t="str">
        <f>VLOOKUP(B30,'All - AdoptAPet'!$B:$AE,8,FALSE)</f>
        <v>Weimaraner</v>
      </c>
      <c r="H30" t="str">
        <f>VLOOKUP(B30,'All - AdoptAPet'!$B:$AE,9,FALSE)</f>
        <v>Gray/Silver/Salt &amp; Pepper - with White</v>
      </c>
      <c r="I30" t="str">
        <f>VLOOKUP(B30,'All - AdoptAPet'!$B:$AE,10,FALSE)</f>
        <v>female</v>
      </c>
      <c r="J30" t="str">
        <f>VLOOKUP(B30,'All - AdoptAPet'!$B:$AE,11,FALSE)</f>
        <v>adult</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Yes</v>
      </c>
      <c r="P30" t="str">
        <f>VLOOKUP(B30,'All - AdoptAPet'!$B:$AE,19,FALSE)</f>
        <v>No</v>
      </c>
      <c r="Q30" t="str">
        <f>VLOOKUP(B30,'All - AdoptAPet'!$B:$AE,20,FALSE)</f>
        <v>Yes</v>
      </c>
      <c r="R30" t="str">
        <f>VLOOKUP(B30,'All - AdoptAPet'!$B:$AE,21,FALSE)</f>
        <v>Yes</v>
      </c>
      <c r="S30" t="str">
        <f>VLOOKUP(B30,'All - AdoptAPet'!$B:$AE,22,FALSE)</f>
        <v>Yes</v>
      </c>
      <c r="T30" t="str">
        <f>IF(VLOOKUP(B30,'All - AdoptAPet'!$B:$AE,23,FALSE)="","No", "Yes")</f>
        <v>Yes</v>
      </c>
      <c r="U30" t="str">
        <f>VLOOKUP(B30,'All - PetPoint'!$B:$Q,4,FALSE)</f>
        <v>Available</v>
      </c>
      <c r="V30" t="str">
        <f>VLOOKUP(B30,'All - PetPoint'!$B:$Q,11,FALSE)</f>
        <v>Grey</v>
      </c>
      <c r="W30" t="str">
        <f>VLOOKUP(B30,'All - PetPoint'!$B:$Q,14,FALSE)</f>
        <v>Foster home</v>
      </c>
      <c r="X30" t="str">
        <f>VLOOKUP(B30,'AnimalInventory - PetPoint'!$D:$AK,9,FALSE)</f>
        <v>Stray/Public Drop Off</v>
      </c>
      <c r="Y30" s="18">
        <f>VLOOKUP(B30,'AnimalInventory - PetPoint'!$D:$AK,19,FALSE)</f>
        <v>45833.45208333333</v>
      </c>
      <c r="Z30" s="18">
        <f>VLOOKUP(B30,'AnimalInventory - PetPoint'!$D:$AK,21,FALSE)</f>
        <v>45828.45208333333</v>
      </c>
      <c r="AA30">
        <f>VLOOKUP(B30,'AnimalInventory - PetPoint'!$D:$AK,22,FALSE)</f>
        <v>109.3</v>
      </c>
      <c r="AB30">
        <f>VLOOKUP(B30,'AnimalInventory - PetPoint'!$D:$AK,23,FALSE)</f>
        <v>0</v>
      </c>
      <c r="AC30" t="str">
        <f>VLOOKUP(B30,'AnimalInventory - PetPoint'!$D:$AK,25,FALSE)</f>
        <v>52.60 pound</v>
      </c>
      <c r="AD30">
        <f>VLOOKUP(B30,'AnimalInventory - PetPoint'!$D:$AK,28,FALSE)</f>
        <v>3</v>
      </c>
    </row>
    <row r="31" spans="1:30" x14ac:dyDescent="0.2">
      <c r="A31">
        <v>45190901</v>
      </c>
      <c r="B31" t="s">
        <v>248</v>
      </c>
      <c r="C31" t="str">
        <f>VLOOKUP(B31,'All - AdoptAPet'!$B:$AE,2,FALSE)</f>
        <v>Kim</v>
      </c>
      <c r="D31" t="str">
        <f>VLOOKUP(B31,'All - PetPoint'!$B:$Q,7,FALSE)</f>
        <v>Kim</v>
      </c>
      <c r="E31" t="str">
        <f>VLOOKUP(B31,'AnimalInventory - PetPoint'!$D:$AK,2,FALSE)</f>
        <v>Kim</v>
      </c>
      <c r="F31" t="str">
        <f>VLOOKUP(B31,'All - AdoptAPet'!$B:$AE,7,FALSE)</f>
        <v>Labrador Retriever</v>
      </c>
      <c r="G31" t="str">
        <f>VLOOKUP(B31,'All - AdoptAPet'!$B:$AE,8,FALSE)</f>
        <v>American Pit Bull Terrier</v>
      </c>
      <c r="H31" t="str">
        <f>VLOOKUP(B31,'All - AdoptAPet'!$B:$AE,9,FALSE)</f>
        <v>Black</v>
      </c>
      <c r="I31" t="str">
        <f>VLOOKUP(B31,'All - AdoptAPet'!$B:$AE,10,FALSE)</f>
        <v>female</v>
      </c>
      <c r="J31" t="str">
        <f>VLOOKUP(B31,'All - AdoptAPet'!$B:$AE,11,FALSE)</f>
        <v>adult</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Black</v>
      </c>
      <c r="W31" t="str">
        <f>VLOOKUP(B31,'All - PetPoint'!$B:$Q,14,FALSE)</f>
        <v>Medical Kennel</v>
      </c>
      <c r="X31" t="str">
        <f>VLOOKUP(B31,'AnimalInventory - PetPoint'!$D:$AK,9,FALSE)</f>
        <v>Stray/Abandoned</v>
      </c>
      <c r="Y31" s="18">
        <f>VLOOKUP(B31,'AnimalInventory - PetPoint'!$D:$AK,19,FALSE)</f>
        <v>45830.703472222223</v>
      </c>
      <c r="Z31" s="18">
        <f>VLOOKUP(B31,'AnimalInventory - PetPoint'!$D:$AK,21,FALSE)</f>
        <v>45825.703472222223</v>
      </c>
      <c r="AA31">
        <f>VLOOKUP(B31,'AnimalInventory - PetPoint'!$D:$AK,22,FALSE)</f>
        <v>112</v>
      </c>
      <c r="AB31">
        <f>VLOOKUP(B31,'AnimalInventory - PetPoint'!$D:$AK,23,FALSE)</f>
        <v>0</v>
      </c>
      <c r="AC31" t="str">
        <f>VLOOKUP(B31,'AnimalInventory - PetPoint'!$D:$AK,25,FALSE)</f>
        <v>48.00 pound</v>
      </c>
      <c r="AD31">
        <f>VLOOKUP(B31,'AnimalInventory - PetPoint'!$D:$AK,28,FALSE)</f>
        <v>3</v>
      </c>
    </row>
    <row r="32" spans="1:30" x14ac:dyDescent="0.2">
      <c r="A32">
        <v>44476162</v>
      </c>
      <c r="B32" t="s">
        <v>108</v>
      </c>
      <c r="C32" t="str">
        <f>VLOOKUP(B32,'All - AdoptAPet'!$B:$AE,2,FALSE)</f>
        <v>Kimmie</v>
      </c>
      <c r="D32" t="str">
        <f>VLOOKUP(B32,'All - PetPoint'!$B:$Q,7,FALSE)</f>
        <v>Kimmie</v>
      </c>
      <c r="E32" t="str">
        <f>VLOOKUP(B32,'AnimalInventory - PetPoint'!$D:$AK,2,FALSE)</f>
        <v>Kimmie</v>
      </c>
      <c r="F32" t="str">
        <f>VLOOKUP(B32,'All - AdoptAPet'!$B:$AE,7,FALSE)</f>
        <v>Hound (Unknown Type)</v>
      </c>
      <c r="G32" t="str">
        <f>VLOOKUP(B32,'All - AdoptAPet'!$B:$AE,8,FALSE)</f>
        <v>Husky</v>
      </c>
      <c r="H32" t="str">
        <f>VLOOKUP(B32,'All - AdoptAPet'!$B:$AE,9,FALSE)</f>
        <v>Tan/Yellow/Fawn - with Black</v>
      </c>
      <c r="I32" t="str">
        <f>VLOOKUP(B32,'All - AdoptAPet'!$B:$AE,10,FALSE)</f>
        <v>female</v>
      </c>
      <c r="J32" t="str">
        <f>VLOOKUP(B32,'All - AdoptAPet'!$B:$AE,11,FALSE)</f>
        <v>adult</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Yes</v>
      </c>
      <c r="U32" t="str">
        <f>VLOOKUP(B32,'All - PetPoint'!$B:$Q,4,FALSE)</f>
        <v>Available</v>
      </c>
      <c r="V32" t="str">
        <f>VLOOKUP(B32,'All - PetPoint'!$B:$Q,11,FALSE)</f>
        <v>Brown</v>
      </c>
      <c r="W32" t="str">
        <f>VLOOKUP(B32,'All - PetPoint'!$B:$Q,14,FALSE)</f>
        <v>Adoption Kennels</v>
      </c>
      <c r="X32" t="str">
        <f>VLOOKUP(B32,'AnimalInventory - PetPoint'!$D:$AK,9,FALSE)</f>
        <v>Stray/Public Drop Off</v>
      </c>
      <c r="Y32" s="18">
        <f>VLOOKUP(B32,'AnimalInventory - PetPoint'!$D:$AK,19,FALSE)</f>
        <v>45742.468055555553</v>
      </c>
      <c r="Z32" s="18">
        <f>VLOOKUP(B32,'AnimalInventory - PetPoint'!$D:$AK,21,FALSE)</f>
        <v>45737.468055555553</v>
      </c>
      <c r="AA32">
        <f>VLOOKUP(B32,'AnimalInventory - PetPoint'!$D:$AK,22,FALSE)</f>
        <v>200.3</v>
      </c>
      <c r="AB32">
        <f>VLOOKUP(B32,'AnimalInventory - PetPoint'!$D:$AK,23,FALSE)</f>
        <v>0</v>
      </c>
      <c r="AC32" t="str">
        <f>VLOOKUP(B32,'AnimalInventory - PetPoint'!$D:$AK,25,FALSE)</f>
        <v>42.00 pound</v>
      </c>
      <c r="AD32">
        <f>VLOOKUP(B32,'AnimalInventory - PetPoint'!$D:$AK,28,FALSE)</f>
        <v>3</v>
      </c>
    </row>
    <row r="33" spans="1:30" x14ac:dyDescent="0.2">
      <c r="A33">
        <v>44940352</v>
      </c>
      <c r="B33" t="s">
        <v>153</v>
      </c>
      <c r="C33" t="str">
        <f>VLOOKUP(B33,'All - AdoptAPet'!$B:$AE,2,FALSE)</f>
        <v>Kira</v>
      </c>
      <c r="D33" t="str">
        <f>VLOOKUP(B33,'All - PetPoint'!$B:$Q,7,FALSE)</f>
        <v>Kira</v>
      </c>
      <c r="E33" t="str">
        <f>VLOOKUP(B33,'AnimalInventory - PetPoint'!$D:$AK,2,FALSE)</f>
        <v>Kira</v>
      </c>
      <c r="F33" t="str">
        <f>VLOOKUP(B33,'All - AdoptAPet'!$B:$AE,7,FALSE)</f>
        <v>American Pit Bull Terrier</v>
      </c>
      <c r="G33">
        <f>VLOOKUP(B33,'All - AdoptAPet'!$B:$AE,8,FALSE)</f>
        <v>0</v>
      </c>
      <c r="H33" t="str">
        <f>VLOOKUP(B33,'All - AdoptAPet'!$B:$AE,9,FALSE)</f>
        <v>Gray/Silver/Salt &amp; Pepper - with White</v>
      </c>
      <c r="I33" t="str">
        <f>VLOOKUP(B33,'All - AdoptAPet'!$B:$AE,10,FALSE)</f>
        <v>female</v>
      </c>
      <c r="J33" t="str">
        <f>VLOOKUP(B33,'All - AdoptAPet'!$B:$AE,11,FALSE)</f>
        <v>adult</v>
      </c>
      <c r="K33" t="str">
        <f>VLOOKUP(B33,'All - AdoptAPet'!$B:$AE,12,FALSE)</f>
        <v>Med. 26-60 lbs (12-27 kg)</v>
      </c>
      <c r="L33" t="str">
        <f>VLOOKUP(B33,'All - AdoptAPet'!$B:$AE,14,FALSE)</f>
        <v>Yes</v>
      </c>
      <c r="M33" t="str">
        <f>VLOOKUP(B33,'All - AdoptAPet'!$B:$AE,15,FALSE)</f>
        <v>Yes</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Yes</v>
      </c>
      <c r="T33" t="str">
        <f>IF(VLOOKUP(B33,'All - AdoptAPet'!$B:$AE,23,FALSE)="","No", "Yes")</f>
        <v>Yes</v>
      </c>
      <c r="U33" t="str">
        <f>VLOOKUP(B33,'All - PetPoint'!$B:$Q,4,FALSE)</f>
        <v>Available</v>
      </c>
      <c r="V33" t="str">
        <f>VLOOKUP(B33,'All - PetPoint'!$B:$Q,11,FALSE)</f>
        <v>Grey</v>
      </c>
      <c r="W33" t="str">
        <f>VLOOKUP(B33,'All - PetPoint'!$B:$Q,14,FALSE)</f>
        <v>Adoption Kennels</v>
      </c>
      <c r="X33" t="str">
        <f>VLOOKUP(B33,'AnimalInventory - PetPoint'!$D:$AK,9,FALSE)</f>
        <v>Stray/ACO Pickup / Drop Off</v>
      </c>
      <c r="Y33" s="18">
        <f>VLOOKUP(B33,'AnimalInventory - PetPoint'!$D:$AK,19,FALSE)</f>
        <v>45794.433333333334</v>
      </c>
      <c r="Z33" s="18">
        <f>VLOOKUP(B33,'AnimalInventory - PetPoint'!$D:$AK,21,FALSE)</f>
        <v>45789.433333333334</v>
      </c>
      <c r="AA33">
        <f>VLOOKUP(B33,'AnimalInventory - PetPoint'!$D:$AK,22,FALSE)</f>
        <v>148.30000000000001</v>
      </c>
      <c r="AB33">
        <f>VLOOKUP(B33,'AnimalInventory - PetPoint'!$D:$AK,23,FALSE)</f>
        <v>0</v>
      </c>
      <c r="AC33" t="str">
        <f>VLOOKUP(B33,'AnimalInventory - PetPoint'!$D:$AK,25,FALSE)</f>
        <v>59.00 pound</v>
      </c>
      <c r="AD33">
        <f>VLOOKUP(B33,'AnimalInventory - PetPoint'!$D:$AK,28,FALSE)</f>
        <v>3</v>
      </c>
    </row>
    <row r="34" spans="1:30" x14ac:dyDescent="0.2">
      <c r="A34">
        <v>45472546</v>
      </c>
      <c r="B34" t="s">
        <v>336</v>
      </c>
      <c r="C34" t="str">
        <f>VLOOKUP(B34,'All - AdoptAPet'!$B:$AE,2,FALSE)</f>
        <v>Kirby</v>
      </c>
      <c r="D34" t="str">
        <f>VLOOKUP(B34,'All - PetPoint'!$B:$Q,7,FALSE)</f>
        <v>Kirby</v>
      </c>
      <c r="E34" t="str">
        <f>VLOOKUP(B34,'AnimalInventory - PetPoint'!$D:$AK,2,FALSE)</f>
        <v>Kirby</v>
      </c>
      <c r="F34" t="str">
        <f>VLOOKUP(B34,'All - AdoptAPet'!$B:$AE,7,FALSE)</f>
        <v>Rottweiler</v>
      </c>
      <c r="G34" t="str">
        <f>VLOOKUP(B34,'All - AdoptAPet'!$B:$AE,8,FALSE)</f>
        <v>Cane Corso</v>
      </c>
      <c r="H34" t="str">
        <f>VLOOKUP(B34,'All - AdoptAPet'!$B:$AE,9,FALSE)</f>
        <v>Gray/Silver/Salt &amp; Pepper - with White</v>
      </c>
      <c r="I34" t="str">
        <f>VLOOKUP(B34,'All - AdoptAPet'!$B:$AE,10,FALSE)</f>
        <v>male</v>
      </c>
      <c r="J34" t="str">
        <f>VLOOKUP(B34,'All - AdoptAPet'!$B:$AE,11,FALSE)</f>
        <v>adult</v>
      </c>
      <c r="K34" t="str">
        <f>VLOOKUP(B34,'All - AdoptAPet'!$B:$AE,12,FALSE)</f>
        <v>Large 61-100 lbs (28-45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Unknown</v>
      </c>
      <c r="T34" t="str">
        <f>IF(VLOOKUP(B34,'All - AdoptAPet'!$B:$AE,23,FALSE)="","No", "Yes")</f>
        <v>No</v>
      </c>
      <c r="U34" t="str">
        <f>VLOOKUP(B34,'All - PetPoint'!$B:$Q,4,FALSE)</f>
        <v>Available</v>
      </c>
      <c r="V34" t="str">
        <f>VLOOKUP(B34,'All - PetPoint'!$B:$Q,11,FALSE)</f>
        <v>Grey</v>
      </c>
      <c r="W34" t="str">
        <f>VLOOKUP(B34,'All - PetPoint'!$B:$Q,14,FALSE)</f>
        <v>Adoption Kennels</v>
      </c>
      <c r="X34" t="str">
        <f>VLOOKUP(B34,'AnimalInventory - PetPoint'!$D:$AK,9,FALSE)</f>
        <v>Seized/Cruelty</v>
      </c>
      <c r="Y34" s="18">
        <f>VLOOKUP(B34,'AnimalInventory - PetPoint'!$D:$AK,19,FALSE)</f>
        <v>0</v>
      </c>
      <c r="Z34" s="18">
        <f>VLOOKUP(B34,'AnimalInventory - PetPoint'!$D:$AK,21,FALSE)</f>
        <v>45830.546527777777</v>
      </c>
      <c r="AA34">
        <f>VLOOKUP(B34,'AnimalInventory - PetPoint'!$D:$AK,22,FALSE)</f>
        <v>107.2</v>
      </c>
      <c r="AB34">
        <f>VLOOKUP(B34,'AnimalInventory - PetPoint'!$D:$AK,23,FALSE)</f>
        <v>0</v>
      </c>
      <c r="AC34" t="str">
        <f>VLOOKUP(B34,'AnimalInventory - PetPoint'!$D:$AK,25,FALSE)</f>
        <v>84.00 pound</v>
      </c>
      <c r="AD34">
        <f>VLOOKUP(B34,'AnimalInventory - PetPoint'!$D:$AK,28,FALSE)</f>
        <v>3</v>
      </c>
    </row>
    <row r="35" spans="1:30" x14ac:dyDescent="0.2">
      <c r="A35">
        <v>44938825</v>
      </c>
      <c r="B35" t="s">
        <v>159</v>
      </c>
      <c r="C35" t="str">
        <f>VLOOKUP(B35,'All - AdoptAPet'!$B:$AE,2,FALSE)</f>
        <v>Koko</v>
      </c>
      <c r="D35" t="str">
        <f>VLOOKUP(B35,'All - PetPoint'!$B:$Q,7,FALSE)</f>
        <v>Koko</v>
      </c>
      <c r="E35" t="str">
        <f>VLOOKUP(B35,'AnimalInventory - PetPoint'!$D:$AK,2,FALSE)</f>
        <v>Koko</v>
      </c>
      <c r="F35" t="str">
        <f>VLOOKUP(B35,'All - AdoptAPet'!$B:$AE,7,FALSE)</f>
        <v>American Pit Bull Terrier</v>
      </c>
      <c r="G35">
        <f>VLOOKUP(B35,'All - AdoptAPet'!$B:$AE,8,FALSE)</f>
        <v>0</v>
      </c>
      <c r="H35" t="str">
        <f>VLOOKUP(B35,'All - AdoptAPet'!$B:$AE,9,FALSE)</f>
        <v>Gray/Blue/Silver/Salt &amp; Pepper</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Yes</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Available</v>
      </c>
      <c r="V35" t="str">
        <f>VLOOKUP(B35,'All - PetPoint'!$B:$Q,11,FALSE)</f>
        <v>Blue</v>
      </c>
      <c r="W35" t="str">
        <f>VLOOKUP(B35,'All - PetPoint'!$B:$Q,14,FALSE)</f>
        <v>Holding Kennel</v>
      </c>
      <c r="X35" t="str">
        <f>VLOOKUP(B35,'AnimalInventory - PetPoint'!$D:$AK,9,FALSE)</f>
        <v>Stray/ACO Pickup / Drop Off</v>
      </c>
      <c r="Y35" s="18">
        <f>VLOOKUP(B35,'AnimalInventory - PetPoint'!$D:$AK,19,FALSE)</f>
        <v>45761.606249999997</v>
      </c>
      <c r="Z35" s="18">
        <f>VLOOKUP(B35,'AnimalInventory - PetPoint'!$D:$AK,21,FALSE)</f>
        <v>45756.606249999997</v>
      </c>
      <c r="AA35">
        <f>VLOOKUP(B35,'AnimalInventory - PetPoint'!$D:$AK,22,FALSE)</f>
        <v>181.1</v>
      </c>
      <c r="AB35">
        <f>VLOOKUP(B35,'AnimalInventory - PetPoint'!$D:$AK,23,FALSE)</f>
        <v>0</v>
      </c>
      <c r="AC35" t="str">
        <f>VLOOKUP(B35,'AnimalInventory - PetPoint'!$D:$AK,25,FALSE)</f>
        <v>40.00 pound</v>
      </c>
      <c r="AD35">
        <f>VLOOKUP(B35,'AnimalInventory - PetPoint'!$D:$AK,28,FALSE)</f>
        <v>3</v>
      </c>
    </row>
    <row r="36" spans="1:30" x14ac:dyDescent="0.2">
      <c r="A36">
        <v>45969544</v>
      </c>
      <c r="B36" t="s">
        <v>544</v>
      </c>
      <c r="C36" t="str">
        <f>VLOOKUP(B36,'All - AdoptAPet'!$B:$AE,2,FALSE)</f>
        <v>Kombucha</v>
      </c>
      <c r="D36" t="str">
        <f>VLOOKUP(B36,'All - PetPoint'!$B:$Q,7,FALSE)</f>
        <v>Kombucha</v>
      </c>
      <c r="E36" t="str">
        <f>VLOOKUP(B36,'AnimalInventory - PetPoint'!$D:$AK,2,FALSE)</f>
        <v>Kombucha</v>
      </c>
      <c r="F36" t="str">
        <f>VLOOKUP(B36,'All - AdoptAPet'!$B:$AE,7,FALSE)</f>
        <v>American Pit Bull Terrier</v>
      </c>
      <c r="G36" t="str">
        <f>VLOOKUP(B36,'All - AdoptAPet'!$B:$AE,8,FALSE)</f>
        <v>American Staffordshire Terrier</v>
      </c>
      <c r="H36" t="str">
        <f>VLOOKUP(B36,'All - AdoptAPet'!$B:$AE,9,FALSE)</f>
        <v>Brown/Chocolate</v>
      </c>
      <c r="I36" t="str">
        <f>VLOOKUP(B36,'All - AdoptAPet'!$B:$AE,10,FALSE)</f>
        <v>female</v>
      </c>
      <c r="J36" t="str">
        <f>VLOOKUP(B36,'All - AdoptAPet'!$B:$AE,11,FALSE)</f>
        <v>young</v>
      </c>
      <c r="K36" t="str">
        <f>VLOOKUP(B36,'All - AdoptAPet'!$B:$AE,12,FALSE)</f>
        <v>Small 25 lbs (11 kg) or less</v>
      </c>
      <c r="L36" t="str">
        <f>VLOOKUP(B36,'All - AdoptAPet'!$B:$AE,14,FALSE)</f>
        <v>Yes</v>
      </c>
      <c r="M36" t="str">
        <f>VLOOKUP(B36,'All - AdoptAPet'!$B:$AE,15,FALSE)</f>
        <v>No</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Yes</v>
      </c>
      <c r="T36" t="str">
        <f>IF(VLOOKUP(B36,'All - AdoptAPet'!$B:$AE,23,FALSE)="","No", "Yes")</f>
        <v>No</v>
      </c>
      <c r="U36" t="str">
        <f>VLOOKUP(B36,'All - PetPoint'!$B:$Q,4,FALSE)</f>
        <v>Pending Surgery</v>
      </c>
      <c r="V36" t="str">
        <f>VLOOKUP(B36,'All - PetPoint'!$B:$Q,11,FALSE)</f>
        <v>Brown</v>
      </c>
      <c r="W36" t="str">
        <f>VLOOKUP(B36,'All - PetPoint'!$B:$Q,14,FALSE)</f>
        <v>Medical Kennel</v>
      </c>
      <c r="X36" t="str">
        <f>VLOOKUP(B36,'AnimalInventory - PetPoint'!$D:$AK,9,FALSE)</f>
        <v>Stray/Public Drop Off</v>
      </c>
      <c r="Y36" s="18">
        <f>VLOOKUP(B36,'AnimalInventory - PetPoint'!$D:$AK,19,FALSE)</f>
        <v>45908.617361111108</v>
      </c>
      <c r="Z36" s="18">
        <f>VLOOKUP(B36,'AnimalInventory - PetPoint'!$D:$AK,21,FALSE)</f>
        <v>45903.617361111108</v>
      </c>
      <c r="AA36">
        <f>VLOOKUP(B36,'AnimalInventory - PetPoint'!$D:$AK,22,FALSE)</f>
        <v>34.1</v>
      </c>
      <c r="AB36">
        <f>VLOOKUP(B36,'AnimalInventory - PetPoint'!$D:$AK,23,FALSE)</f>
        <v>0</v>
      </c>
      <c r="AC36" t="str">
        <f>VLOOKUP(B36,'AnimalInventory - PetPoint'!$D:$AK,25,FALSE)</f>
        <v>17.00 pound</v>
      </c>
      <c r="AD36">
        <f>VLOOKUP(B36,'AnimalInventory - PetPoint'!$D:$AK,28,FALSE)</f>
        <v>3</v>
      </c>
    </row>
    <row r="37" spans="1:30" x14ac:dyDescent="0.2">
      <c r="A37">
        <v>45472971</v>
      </c>
      <c r="B37" t="s">
        <v>341</v>
      </c>
      <c r="C37" t="str">
        <f>VLOOKUP(B37,'All - AdoptAPet'!$B:$AE,2,FALSE)</f>
        <v>Landon</v>
      </c>
      <c r="D37" t="str">
        <f>VLOOKUP(B37,'All - PetPoint'!$B:$Q,7,FALSE)</f>
        <v>Landon</v>
      </c>
      <c r="E37" t="str">
        <f>VLOOKUP(B37,'AnimalInventory - PetPoint'!$D:$AK,2,FALSE)</f>
        <v>Landon</v>
      </c>
      <c r="F37" t="str">
        <f>VLOOKUP(B37,'All - AdoptAPet'!$B:$AE,7,FALSE)</f>
        <v>Boxer</v>
      </c>
      <c r="G37" t="str">
        <f>VLOOKUP(B37,'All - AdoptAPet'!$B:$AE,8,FALSE)</f>
        <v>American Pit Bull Terrier</v>
      </c>
      <c r="H37" t="str">
        <f>VLOOKUP(B37,'All - AdoptAPet'!$B:$AE,9,FALSE)</f>
        <v>Brown/Chocolate - with White</v>
      </c>
      <c r="I37" t="str">
        <f>VLOOKUP(B37,'All - AdoptAPet'!$B:$AE,10,FALSE)</f>
        <v>male</v>
      </c>
      <c r="J37" t="str">
        <f>VLOOKUP(B37,'All - AdoptAPet'!$B:$AE,11,FALSE)</f>
        <v>adult</v>
      </c>
      <c r="K37" t="str">
        <f>VLOOKUP(B37,'All - AdoptAPet'!$B:$AE,12,FALSE)</f>
        <v>Med. 26-60 lbs (12-27 kg)</v>
      </c>
      <c r="L37" t="str">
        <f>VLOOKUP(B37,'All - AdoptAPet'!$B:$AE,14,FALSE)</f>
        <v>Yes</v>
      </c>
      <c r="M37" t="str">
        <f>VLOOKUP(B37,'All - AdoptAPet'!$B:$AE,15,FALSE)</f>
        <v>Yes</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Available</v>
      </c>
      <c r="V37" t="str">
        <f>VLOOKUP(B37,'All - PetPoint'!$B:$Q,11,FALSE)</f>
        <v>Bronze</v>
      </c>
      <c r="W37" t="str">
        <f>VLOOKUP(B37,'All - PetPoint'!$B:$Q,14,FALSE)</f>
        <v>Holding Kennel</v>
      </c>
      <c r="X37" t="str">
        <f>VLOOKUP(B37,'AnimalInventory - PetPoint'!$D:$AK,9,FALSE)</f>
        <v>Stray/ACO Pickup / Drop Off</v>
      </c>
      <c r="Y37" s="18">
        <f>VLOOKUP(B37,'AnimalInventory - PetPoint'!$D:$AK,19,FALSE)</f>
        <v>45859.652083333334</v>
      </c>
      <c r="Z37" s="18">
        <f>VLOOKUP(B37,'AnimalInventory - PetPoint'!$D:$AK,21,FALSE)</f>
        <v>45854.652083333334</v>
      </c>
      <c r="AA37">
        <f>VLOOKUP(B37,'AnimalInventory - PetPoint'!$D:$AK,22,FALSE)</f>
        <v>83.1</v>
      </c>
      <c r="AB37">
        <f>VLOOKUP(B37,'AnimalInventory - PetPoint'!$D:$AK,23,FALSE)</f>
        <v>0</v>
      </c>
      <c r="AC37" t="str">
        <f>VLOOKUP(B37,'AnimalInventory - PetPoint'!$D:$AK,25,FALSE)</f>
        <v>52.00 pound</v>
      </c>
      <c r="AD37">
        <f>VLOOKUP(B37,'AnimalInventory - PetPoint'!$D:$AK,28,FALSE)</f>
        <v>3</v>
      </c>
    </row>
    <row r="38" spans="1:30" x14ac:dyDescent="0.2">
      <c r="A38">
        <v>43830374</v>
      </c>
      <c r="B38" t="s">
        <v>92</v>
      </c>
      <c r="C38" t="str">
        <f>VLOOKUP(B38,'All - AdoptAPet'!$B:$AE,2,FALSE)</f>
        <v>Lloyd [Foster Home]</v>
      </c>
      <c r="D38" t="str">
        <f>VLOOKUP(B38,'All - PetPoint'!$B:$Q,7,FALSE)</f>
        <v>Lloyd (S. Miller)</v>
      </c>
      <c r="E38" t="str">
        <f>VLOOKUP(B38,'AnimalInventory - PetPoint'!$D:$AK,2,FALSE)</f>
        <v>Lloyd (S. Miller)</v>
      </c>
      <c r="F38" t="str">
        <f>VLOOKUP(B38,'All - AdoptAPet'!$B:$AE,7,FALSE)</f>
        <v>Shepherd (Unknown Type)</v>
      </c>
      <c r="G38" t="str">
        <f>VLOOKUP(B38,'All - AdoptAPet'!$B:$AE,8,FALSE)</f>
        <v>Terrier (Unknown Type, Medium)</v>
      </c>
      <c r="H38" t="str">
        <f>VLOOKUP(B38,'All - AdoptAPet'!$B:$AE,9,FALSE)</f>
        <v>Gray/Blue/Silver/Salt &amp; Pepper</v>
      </c>
      <c r="I38" t="str">
        <f>VLOOKUP(B38,'All - AdoptAPet'!$B:$AE,10,FALSE)</f>
        <v>male</v>
      </c>
      <c r="J38" t="str">
        <f>VLOOKUP(B38,'All - AdoptAPet'!$B:$AE,11,FALSE)</f>
        <v>adult</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Unknown</v>
      </c>
      <c r="T38" t="str">
        <f>IF(VLOOKUP(B38,'All - AdoptAPet'!$B:$AE,23,FALSE)="","No", "Yes")</f>
        <v>Yes</v>
      </c>
      <c r="U38" t="str">
        <f>VLOOKUP(B38,'All - PetPoint'!$B:$Q,4,FALSE)</f>
        <v>Available</v>
      </c>
      <c r="V38" t="str">
        <f>VLOOKUP(B38,'All - PetPoint'!$B:$Q,11,FALSE)</f>
        <v>Black</v>
      </c>
      <c r="W38" t="str">
        <f>VLOOKUP(B38,'All - PetPoint'!$B:$Q,14,FALSE)</f>
        <v>Foster home</v>
      </c>
      <c r="X38" t="str">
        <f>VLOOKUP(B38,'AnimalInventory - PetPoint'!$D:$AK,9,FALSE)</f>
        <v>Stray/ACO Pickup / Drop Off</v>
      </c>
      <c r="Y38" s="18">
        <f>VLOOKUP(B38,'AnimalInventory - PetPoint'!$D:$AK,19,FALSE)</f>
        <v>45623.710416666669</v>
      </c>
      <c r="Z38" s="18">
        <f>VLOOKUP(B38,'AnimalInventory - PetPoint'!$D:$AK,21,FALSE)</f>
        <v>45618.710416666669</v>
      </c>
      <c r="AA38">
        <f>VLOOKUP(B38,'AnimalInventory - PetPoint'!$D:$AK,22,FALSE)</f>
        <v>319</v>
      </c>
      <c r="AB38">
        <f>VLOOKUP(B38,'AnimalInventory - PetPoint'!$D:$AK,23,FALSE)</f>
        <v>0</v>
      </c>
      <c r="AC38" t="str">
        <f>VLOOKUP(B38,'AnimalInventory - PetPoint'!$D:$AK,25,FALSE)</f>
        <v>60.50 pound</v>
      </c>
      <c r="AD38">
        <f>VLOOKUP(B38,'AnimalInventory - PetPoint'!$D:$AK,28,FALSE)</f>
        <v>3</v>
      </c>
    </row>
    <row r="39" spans="1:30" x14ac:dyDescent="0.2">
      <c r="A39">
        <v>45606729</v>
      </c>
      <c r="B39" t="s">
        <v>391</v>
      </c>
      <c r="C39" t="str">
        <f>VLOOKUP(B39,'All - AdoptAPet'!$B:$AE,2,FALSE)</f>
        <v>Lotus</v>
      </c>
      <c r="D39" t="str">
        <f>VLOOKUP(B39,'All - PetPoint'!$B:$Q,7,FALSE)</f>
        <v>Lotus ( E Campbell)</v>
      </c>
      <c r="E39" t="str">
        <f>VLOOKUP(B39,'AnimalInventory - PetPoint'!$D:$AK,2,FALSE)</f>
        <v>Lotus ( E Campbell)</v>
      </c>
      <c r="F39" t="str">
        <f>VLOOKUP(B39,'All - AdoptAPet'!$B:$AE,7,FALSE)</f>
        <v>American Staffordshire Terrier</v>
      </c>
      <c r="G39">
        <f>VLOOKUP(B39,'All - AdoptAPet'!$B:$AE,8,FALSE)</f>
        <v>0</v>
      </c>
      <c r="H39" t="str">
        <f>VLOOKUP(B39,'All - AdoptAPet'!$B:$AE,9,FALSE)</f>
        <v>Brown/Chocolate</v>
      </c>
      <c r="I39" t="str">
        <f>VLOOKUP(B39,'All - AdoptAPet'!$B:$AE,10,FALSE)</f>
        <v>male</v>
      </c>
      <c r="J39" t="str">
        <f>VLOOKUP(B39,'All - AdoptAPet'!$B:$AE,11,FALSE)</f>
        <v>young</v>
      </c>
      <c r="K39" t="str">
        <f>VLOOKUP(B39,'All - AdoptAPet'!$B:$AE,12,FALSE)</f>
        <v>Med. 26-60 lbs (12-27 kg)</v>
      </c>
      <c r="L39" t="str">
        <f>VLOOKUP(B39,'All - AdoptAPet'!$B:$AE,14,FALSE)</f>
        <v>Yes</v>
      </c>
      <c r="M39" t="str">
        <f>VLOOKUP(B39,'All - AdoptAPet'!$B:$AE,15,FALSE)</f>
        <v>Yes</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Unknown</v>
      </c>
      <c r="T39" t="str">
        <f>IF(VLOOKUP(B39,'All - AdoptAPet'!$B:$AE,23,FALSE)="","No", "Yes")</f>
        <v>No</v>
      </c>
      <c r="U39" t="str">
        <f>VLOOKUP(B39,'All - PetPoint'!$B:$Q,4,FALSE)</f>
        <v>Available</v>
      </c>
      <c r="V39" t="str">
        <f>VLOOKUP(B39,'All - PetPoint'!$B:$Q,11,FALSE)</f>
        <v>Brown</v>
      </c>
      <c r="W39" t="str">
        <f>VLOOKUP(B39,'All - PetPoint'!$B:$Q,14,FALSE)</f>
        <v>Foster home</v>
      </c>
      <c r="X39" t="str">
        <f>VLOOKUP(B39,'AnimalInventory - PetPoint'!$D:$AK,9,FALSE)</f>
        <v>Stray/Public Drop Off</v>
      </c>
      <c r="Y39" s="18">
        <f>VLOOKUP(B39,'AnimalInventory - PetPoint'!$D:$AK,19,FALSE)</f>
        <v>45875.531944444447</v>
      </c>
      <c r="Z39" s="18">
        <f>VLOOKUP(B39,'AnimalInventory - PetPoint'!$D:$AK,21,FALSE)</f>
        <v>45870.531944444447</v>
      </c>
      <c r="AA39">
        <f>VLOOKUP(B39,'AnimalInventory - PetPoint'!$D:$AK,22,FALSE)</f>
        <v>67.2</v>
      </c>
      <c r="AB39">
        <f>VLOOKUP(B39,'AnimalInventory - PetPoint'!$D:$AK,23,FALSE)</f>
        <v>0</v>
      </c>
      <c r="AC39" t="str">
        <f>VLOOKUP(B39,'AnimalInventory - PetPoint'!$D:$AK,25,FALSE)</f>
        <v>46.40 pound</v>
      </c>
      <c r="AD39">
        <f>VLOOKUP(B39,'AnimalInventory - PetPoint'!$D:$AK,28,FALSE)</f>
        <v>3</v>
      </c>
    </row>
    <row r="40" spans="1:30" x14ac:dyDescent="0.2">
      <c r="A40">
        <v>45969286</v>
      </c>
      <c r="B40" t="s">
        <v>550</v>
      </c>
      <c r="C40" t="str">
        <f>VLOOKUP(B40,'All - AdoptAPet'!$B:$AE,2,FALSE)</f>
        <v>Luca [Foster Home]</v>
      </c>
      <c r="D40" t="str">
        <f>VLOOKUP(B40,'All - PetPoint'!$B:$Q,7,FALSE)</f>
        <v>Luca (J. Bowers)</v>
      </c>
      <c r="E40" t="str">
        <f>VLOOKUP(B40,'AnimalInventory - PetPoint'!$D:$AK,2,FALSE)</f>
        <v>Luca (J. Bowers)</v>
      </c>
      <c r="F40" t="str">
        <f>VLOOKUP(B40,'All - AdoptAPet'!$B:$AE,7,FALSE)</f>
        <v>Australian Cattle Dog</v>
      </c>
      <c r="G40" t="str">
        <f>VLOOKUP(B40,'All - AdoptAPet'!$B:$AE,8,FALSE)</f>
        <v>Blue Heeler</v>
      </c>
      <c r="H40" t="str">
        <f>VLOOKUP(B40,'All - AdoptAPet'!$B:$AE,9,FALSE)</f>
        <v>Red/Golden/Orange/Chestnut - with White</v>
      </c>
      <c r="I40" t="str">
        <f>VLOOKUP(B40,'All - AdoptAPet'!$B:$AE,10,FALSE)</f>
        <v>male</v>
      </c>
      <c r="J40" t="str">
        <f>VLOOKUP(B40,'All - AdoptAPet'!$B:$AE,11,FALSE)</f>
        <v>adult</v>
      </c>
      <c r="K40" t="str">
        <f>VLOOKUP(B40,'All - AdoptAPet'!$B:$AE,12,FALSE)</f>
        <v>Med. 26-60 lbs (12-27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Red</v>
      </c>
      <c r="W40" t="str">
        <f>VLOOKUP(B40,'All - PetPoint'!$B:$Q,14,FALSE)</f>
        <v>Foster home</v>
      </c>
      <c r="X40" t="str">
        <f>VLOOKUP(B40,'AnimalInventory - PetPoint'!$D:$AK,9,FALSE)</f>
        <v>Transfer In/Coalition Partner</v>
      </c>
      <c r="Y40" s="18">
        <f>VLOOKUP(B40,'AnimalInventory - PetPoint'!$D:$AK,19,FALSE)</f>
        <v>0</v>
      </c>
      <c r="Z40" s="18">
        <f>VLOOKUP(B40,'AnimalInventory - PetPoint'!$D:$AK,21,FALSE)</f>
        <v>45923.441666666666</v>
      </c>
      <c r="AA40">
        <f>VLOOKUP(B40,'AnimalInventory - PetPoint'!$D:$AK,22,FALSE)</f>
        <v>14.3</v>
      </c>
      <c r="AB40">
        <f>VLOOKUP(B40,'AnimalInventory - PetPoint'!$D:$AK,23,FALSE)</f>
        <v>0</v>
      </c>
      <c r="AC40" t="str">
        <f>VLOOKUP(B40,'AnimalInventory - PetPoint'!$D:$AK,25,FALSE)</f>
        <v>46.00 pound</v>
      </c>
      <c r="AD40">
        <f>VLOOKUP(B40,'AnimalInventory - PetPoint'!$D:$AK,28,FALSE)</f>
        <v>2</v>
      </c>
    </row>
    <row r="41" spans="1:30" x14ac:dyDescent="0.2">
      <c r="A41">
        <v>44938981</v>
      </c>
      <c r="B41" t="s">
        <v>165</v>
      </c>
      <c r="C41" t="str">
        <f>VLOOKUP(B41,'All - AdoptAPet'!$B:$AE,2,FALSE)</f>
        <v>Luke</v>
      </c>
      <c r="D41" t="str">
        <f>VLOOKUP(B41,'All - PetPoint'!$B:$Q,7,FALSE)</f>
        <v>Luke</v>
      </c>
      <c r="E41" t="str">
        <f>VLOOKUP(B41,'AnimalInventory - PetPoint'!$D:$AK,2,FALSE)</f>
        <v>Luke</v>
      </c>
      <c r="F41" t="str">
        <f>VLOOKUP(B41,'All - AdoptAPet'!$B:$AE,7,FALSE)</f>
        <v>Shepherd (Unknown Type)</v>
      </c>
      <c r="G41" t="str">
        <f>VLOOKUP(B41,'All - AdoptAPet'!$B:$AE,8,FALSE)</f>
        <v>Retriever (Unknown Type)</v>
      </c>
      <c r="H41" t="str">
        <f>VLOOKUP(B41,'All - AdoptAPet'!$B:$AE,9,FALSE)</f>
        <v>Red/Golden/Orange/Chestnut - with White</v>
      </c>
      <c r="I41" t="str">
        <f>VLOOKUP(B41,'All - AdoptAPet'!$B:$AE,10,FALSE)</f>
        <v>male</v>
      </c>
      <c r="J41" t="str">
        <f>VLOOKUP(B41,'All - AdoptAPet'!$B:$AE,11,FALSE)</f>
        <v>adult</v>
      </c>
      <c r="K41" t="str">
        <f>VLOOKUP(B41,'All - AdoptAPet'!$B:$AE,12,FALSE)</f>
        <v>Med. 26-60 lbs (12-27 kg)</v>
      </c>
      <c r="L41" t="str">
        <f>VLOOKUP(B41,'All - AdoptAPet'!$B:$AE,14,FALSE)</f>
        <v>Yes</v>
      </c>
      <c r="M41" t="str">
        <f>VLOOKUP(B41,'All - AdoptAPet'!$B:$AE,15,FALSE)</f>
        <v>Yes</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Unknown</v>
      </c>
      <c r="T41" t="str">
        <f>IF(VLOOKUP(B41,'All - AdoptAPet'!$B:$AE,23,FALSE)="","No", "Yes")</f>
        <v>Yes</v>
      </c>
      <c r="U41" t="str">
        <f>VLOOKUP(B41,'All - PetPoint'!$B:$Q,4,FALSE)</f>
        <v>Available</v>
      </c>
      <c r="V41" t="str">
        <f>VLOOKUP(B41,'All - PetPoint'!$B:$Q,11,FALSE)</f>
        <v>Brown</v>
      </c>
      <c r="W41" t="str">
        <f>VLOOKUP(B41,'All - PetPoint'!$B:$Q,14,FALSE)</f>
        <v>Adoption Kennels</v>
      </c>
      <c r="X41" t="str">
        <f>VLOOKUP(B41,'AnimalInventory - PetPoint'!$D:$AK,9,FALSE)</f>
        <v>Stray/ACO Pickup / Drop Off</v>
      </c>
      <c r="Y41" s="18">
        <f>VLOOKUP(B41,'AnimalInventory - PetPoint'!$D:$AK,19,FALSE)</f>
        <v>45764.78125</v>
      </c>
      <c r="Z41" s="18">
        <f>VLOOKUP(B41,'AnimalInventory - PetPoint'!$D:$AK,21,FALSE)</f>
        <v>45759.78125</v>
      </c>
      <c r="AA41">
        <f>VLOOKUP(B41,'AnimalInventory - PetPoint'!$D:$AK,22,FALSE)</f>
        <v>178</v>
      </c>
      <c r="AB41">
        <f>VLOOKUP(B41,'AnimalInventory - PetPoint'!$D:$AK,23,FALSE)</f>
        <v>0</v>
      </c>
      <c r="AC41" t="str">
        <f>VLOOKUP(B41,'AnimalInventory - PetPoint'!$D:$AK,25,FALSE)</f>
        <v>50.00 pound</v>
      </c>
      <c r="AD41">
        <f>VLOOKUP(B41,'AnimalInventory - PetPoint'!$D:$AK,28,FALSE)</f>
        <v>3</v>
      </c>
    </row>
    <row r="42" spans="1:30" x14ac:dyDescent="0.2">
      <c r="A42">
        <v>45969536</v>
      </c>
      <c r="B42" t="s">
        <v>557</v>
      </c>
      <c r="C42" t="str">
        <f>VLOOKUP(B42,'All - AdoptAPet'!$B:$AE,2,FALSE)</f>
        <v>Madre [Foster Home]</v>
      </c>
      <c r="D42" t="str">
        <f>VLOOKUP(B42,'All - PetPoint'!$B:$Q,7,FALSE)</f>
        <v>Madre (K. Czupek)</v>
      </c>
      <c r="E42" t="str">
        <f>VLOOKUP(B42,'AnimalInventory - PetPoint'!$D:$AK,2,FALSE)</f>
        <v>Madre (K. Czupek)</v>
      </c>
      <c r="F42" t="str">
        <f>VLOOKUP(B42,'All - AdoptAPet'!$B:$AE,7,FALSE)</f>
        <v>American Bulldog</v>
      </c>
      <c r="G42" t="str">
        <f>VLOOKUP(B42,'All - AdoptAPet'!$B:$AE,8,FALSE)</f>
        <v>American Staffordshire Terrier</v>
      </c>
      <c r="H42" t="str">
        <f>VLOOKUP(B42,'All - AdoptAPet'!$B:$AE,9,FALSE)</f>
        <v>Black - with White</v>
      </c>
      <c r="I42" t="str">
        <f>VLOOKUP(B42,'All - AdoptAPet'!$B:$AE,10,FALSE)</f>
        <v>female</v>
      </c>
      <c r="J42" t="str">
        <f>VLOOKUP(B42,'All - AdoptAPet'!$B:$AE,11,FALSE)</f>
        <v>adult</v>
      </c>
      <c r="K42" t="str">
        <f>VLOOKUP(B42,'All - AdoptAPet'!$B:$AE,12,FALSE)</f>
        <v>Med. 26-60 lbs (12-27 kg)</v>
      </c>
      <c r="L42" t="str">
        <f>VLOOKUP(B42,'All - AdoptAPet'!$B:$AE,14,FALSE)</f>
        <v>Yes</v>
      </c>
      <c r="M42" t="str">
        <f>VLOOKUP(B42,'All - AdoptAPet'!$B:$AE,15,FALSE)</f>
        <v>No</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Pending Surgery</v>
      </c>
      <c r="V42" t="str">
        <f>VLOOKUP(B42,'All - PetPoint'!$B:$Q,11,FALSE)</f>
        <v>Black</v>
      </c>
      <c r="W42" t="str">
        <f>VLOOKUP(B42,'All - PetPoint'!$B:$Q,14,FALSE)</f>
        <v>Foster home</v>
      </c>
      <c r="X42" t="str">
        <f>VLOOKUP(B42,'AnimalInventory - PetPoint'!$D:$AK,9,FALSE)</f>
        <v>Stray/ACO Pickup / Drop Off</v>
      </c>
      <c r="Y42" s="18">
        <f>VLOOKUP(B42,'AnimalInventory - PetPoint'!$D:$AK,19,FALSE)</f>
        <v>45903.352777777778</v>
      </c>
      <c r="Z42" s="18">
        <f>VLOOKUP(B42,'AnimalInventory - PetPoint'!$D:$AK,21,FALSE)</f>
        <v>45898.352777777778</v>
      </c>
      <c r="AA42">
        <f>VLOOKUP(B42,'AnimalInventory - PetPoint'!$D:$AK,22,FALSE)</f>
        <v>39.4</v>
      </c>
      <c r="AB42">
        <f>VLOOKUP(B42,'AnimalInventory - PetPoint'!$D:$AK,23,FALSE)</f>
        <v>0</v>
      </c>
      <c r="AC42" t="str">
        <f>VLOOKUP(B42,'AnimalInventory - PetPoint'!$D:$AK,25,FALSE)</f>
        <v>58.00 pound</v>
      </c>
      <c r="AD42">
        <f>VLOOKUP(B42,'AnimalInventory - PetPoint'!$D:$AK,28,FALSE)</f>
        <v>1</v>
      </c>
    </row>
    <row r="43" spans="1:30" x14ac:dyDescent="0.2">
      <c r="A43">
        <v>45970242</v>
      </c>
      <c r="B43" t="s">
        <v>563</v>
      </c>
      <c r="C43" t="str">
        <f>VLOOKUP(B43,'All - AdoptAPet'!$B:$AE,2,FALSE)</f>
        <v>Marge</v>
      </c>
      <c r="D43" t="str">
        <f>VLOOKUP(B43,'All - PetPoint'!$B:$Q,7,FALSE)</f>
        <v>Marge</v>
      </c>
      <c r="E43" t="str">
        <f>VLOOKUP(B43,'AnimalInventory - PetPoint'!$D:$AK,2,FALSE)</f>
        <v>Marge</v>
      </c>
      <c r="F43" t="str">
        <f>VLOOKUP(B43,'All - AdoptAPet'!$B:$AE,7,FALSE)</f>
        <v>Black Mouth Cur</v>
      </c>
      <c r="G43" t="str">
        <f>VLOOKUP(B43,'All - AdoptAPet'!$B:$AE,8,FALSE)</f>
        <v>Rhodesian Ridgeback</v>
      </c>
      <c r="H43" t="str">
        <f>VLOOKUP(B43,'All - AdoptAPet'!$B:$AE,9,FALSE)</f>
        <v>Tan/Yellow/Fawn - with Black</v>
      </c>
      <c r="I43" t="str">
        <f>VLOOKUP(B43,'All - AdoptAPet'!$B:$AE,10,FALSE)</f>
        <v>male</v>
      </c>
      <c r="J43" t="str">
        <f>VLOOKUP(B43,'All - AdoptAPet'!$B:$AE,11,FALSE)</f>
        <v>puppy</v>
      </c>
      <c r="K43" t="str">
        <f>VLOOKUP(B43,'All - AdoptAPet'!$B:$AE,12,FALSE)</f>
        <v>Med. 26-60 lbs (12-27 kg)</v>
      </c>
      <c r="L43" t="str">
        <f>VLOOKUP(B43,'All - AdoptAPet'!$B:$AE,14,FALSE)</f>
        <v>Yes</v>
      </c>
      <c r="M43" t="str">
        <f>VLOOKUP(B43,'All - AdoptAPet'!$B:$AE,15,FALSE)</f>
        <v>Yes</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Yes</v>
      </c>
      <c r="T43" t="str">
        <f>IF(VLOOKUP(B43,'All - AdoptAPet'!$B:$AE,23,FALSE)="","No", "Yes")</f>
        <v>No</v>
      </c>
      <c r="U43" t="str">
        <f>VLOOKUP(B43,'All - PetPoint'!$B:$Q,4,FALSE)</f>
        <v>Available</v>
      </c>
      <c r="V43" t="str">
        <f>VLOOKUP(B43,'All - PetPoint'!$B:$Q,11,FALSE)</f>
        <v>Brown</v>
      </c>
      <c r="W43" t="str">
        <f>VLOOKUP(B43,'All - PetPoint'!$B:$Q,14,FALSE)</f>
        <v>Medical Kennel</v>
      </c>
      <c r="X43" t="str">
        <f>VLOOKUP(B43,'AnimalInventory - PetPoint'!$D:$AK,9,FALSE)</f>
        <v>Stray/ACO Pickup / Drop Off</v>
      </c>
      <c r="Y43" s="18">
        <f>VLOOKUP(B43,'AnimalInventory - PetPoint'!$D:$AK,19,FALSE)</f>
        <v>45917.61041666667</v>
      </c>
      <c r="Z43" s="18">
        <f>VLOOKUP(B43,'AnimalInventory - PetPoint'!$D:$AK,21,FALSE)</f>
        <v>45912.61041666667</v>
      </c>
      <c r="AA43">
        <f>VLOOKUP(B43,'AnimalInventory - PetPoint'!$D:$AK,22,FALSE)</f>
        <v>25.1</v>
      </c>
      <c r="AB43">
        <f>VLOOKUP(B43,'AnimalInventory - PetPoint'!$D:$AK,23,FALSE)</f>
        <v>0</v>
      </c>
      <c r="AC43" t="str">
        <f>VLOOKUP(B43,'AnimalInventory - PetPoint'!$D:$AK,25,FALSE)</f>
        <v>33.00 pound</v>
      </c>
      <c r="AD43">
        <f>VLOOKUP(B43,'AnimalInventory - PetPoint'!$D:$AK,28,FALSE)</f>
        <v>3</v>
      </c>
    </row>
    <row r="44" spans="1:30" x14ac:dyDescent="0.2">
      <c r="A44">
        <v>45969485</v>
      </c>
      <c r="B44" t="s">
        <v>569</v>
      </c>
      <c r="C44" t="str">
        <f>VLOOKUP(B44,'All - AdoptAPet'!$B:$AE,2,FALSE)</f>
        <v>Mary</v>
      </c>
      <c r="D44" t="str">
        <f>VLOOKUP(B44,'All - PetPoint'!$B:$Q,7,FALSE)</f>
        <v>Mary</v>
      </c>
      <c r="E44" t="str">
        <f>VLOOKUP(B44,'AnimalInventory - PetPoint'!$D:$AK,2,FALSE)</f>
        <v>Mary</v>
      </c>
      <c r="F44" t="str">
        <f>VLOOKUP(B44,'All - AdoptAPet'!$B:$AE,7,FALSE)</f>
        <v>American Pit Bull Terrier</v>
      </c>
      <c r="G44" t="str">
        <f>VLOOKUP(B44,'All - AdoptAPet'!$B:$AE,8,FALSE)</f>
        <v>American Staffordshire Terrier</v>
      </c>
      <c r="H44" t="str">
        <f>VLOOKUP(B44,'All - AdoptAPet'!$B:$AE,9,FALSE)</f>
        <v>White</v>
      </c>
      <c r="I44" t="str">
        <f>VLOOKUP(B44,'All - AdoptAPet'!$B:$AE,10,FALSE)</f>
        <v>female</v>
      </c>
      <c r="J44" t="str">
        <f>VLOOKUP(B44,'All - AdoptAPet'!$B:$AE,11,FALSE)</f>
        <v>young</v>
      </c>
      <c r="K44" t="str">
        <f>VLOOKUP(B44,'All - AdoptAPet'!$B:$AE,12,FALSE)</f>
        <v>Med. 26-60 lbs (12-27 kg)</v>
      </c>
      <c r="L44" t="str">
        <f>VLOOKUP(B44,'All - AdoptAPet'!$B:$AE,14,FALSE)</f>
        <v>Yes</v>
      </c>
      <c r="M44" t="str">
        <f>VLOOKUP(B44,'All - AdoptAPet'!$B:$AE,15,FALSE)</f>
        <v>No</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Yes</v>
      </c>
      <c r="T44" t="str">
        <f>IF(VLOOKUP(B44,'All - AdoptAPet'!$B:$AE,23,FALSE)="","No", "Yes")</f>
        <v>No</v>
      </c>
      <c r="U44" t="str">
        <f>VLOOKUP(B44,'All - PetPoint'!$B:$Q,4,FALSE)</f>
        <v>Pending Surgery</v>
      </c>
      <c r="V44" t="str">
        <f>VLOOKUP(B44,'All - PetPoint'!$B:$Q,11,FALSE)</f>
        <v>White</v>
      </c>
      <c r="W44" t="str">
        <f>VLOOKUP(B44,'All - PetPoint'!$B:$Q,14,FALSE)</f>
        <v>Medical Kennel</v>
      </c>
      <c r="X44" t="str">
        <f>VLOOKUP(B44,'AnimalInventory - PetPoint'!$D:$AK,9,FALSE)</f>
        <v>Stray/ACO Pickup / Drop Off</v>
      </c>
      <c r="Y44" s="18">
        <f>VLOOKUP(B44,'AnimalInventory - PetPoint'!$D:$AK,19,FALSE)</f>
        <v>45901.598611111112</v>
      </c>
      <c r="Z44" s="18">
        <f>VLOOKUP(B44,'AnimalInventory - PetPoint'!$D:$AK,21,FALSE)</f>
        <v>45896.598611111112</v>
      </c>
      <c r="AA44">
        <f>VLOOKUP(B44,'AnimalInventory - PetPoint'!$D:$AK,22,FALSE)</f>
        <v>41.1</v>
      </c>
      <c r="AB44">
        <f>VLOOKUP(B44,'AnimalInventory - PetPoint'!$D:$AK,23,FALSE)</f>
        <v>0</v>
      </c>
      <c r="AC44" t="str">
        <f>VLOOKUP(B44,'AnimalInventory - PetPoint'!$D:$AK,25,FALSE)</f>
        <v>30.00 pound</v>
      </c>
      <c r="AD44">
        <f>VLOOKUP(B44,'AnimalInventory - PetPoint'!$D:$AK,28,FALSE)</f>
        <v>1</v>
      </c>
    </row>
    <row r="45" spans="1:30" x14ac:dyDescent="0.2">
      <c r="A45">
        <v>45968036</v>
      </c>
      <c r="B45" t="s">
        <v>575</v>
      </c>
      <c r="C45" t="str">
        <f>VLOOKUP(B45,'All - AdoptAPet'!$B:$AE,2,FALSE)</f>
        <v>Max</v>
      </c>
      <c r="D45" t="str">
        <f>VLOOKUP(B45,'All - PetPoint'!$B:$Q,7,FALSE)</f>
        <v>Max</v>
      </c>
      <c r="E45" t="str">
        <f>VLOOKUP(B45,'AnimalInventory - PetPoint'!$D:$AK,2,FALSE)</f>
        <v>Max</v>
      </c>
      <c r="F45" t="str">
        <f>VLOOKUP(B45,'All - AdoptAPet'!$B:$AE,7,FALSE)</f>
        <v>Shepherd (Unknown Type)</v>
      </c>
      <c r="G45" t="str">
        <f>VLOOKUP(B45,'All - AdoptAPet'!$B:$AE,8,FALSE)</f>
        <v>Rottweiler</v>
      </c>
      <c r="H45" t="str">
        <f>VLOOKUP(B45,'All - AdoptAPet'!$B:$AE,9,FALSE)</f>
        <v>Black - with Tan, Yellow or Fawn</v>
      </c>
      <c r="I45" t="str">
        <f>VLOOKUP(B45,'All - AdoptAPet'!$B:$AE,10,FALSE)</f>
        <v>male</v>
      </c>
      <c r="J45" t="str">
        <f>VLOOKUP(B45,'All - AdoptAPet'!$B:$AE,11,FALSE)</f>
        <v>adult</v>
      </c>
      <c r="K45" t="str">
        <f>VLOOKUP(B45,'All - AdoptAPet'!$B:$AE,12,FALSE)</f>
        <v>Large 61-100 lbs (28-45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Black</v>
      </c>
      <c r="W45" t="str">
        <f>VLOOKUP(B45,'All - PetPoint'!$B:$Q,14,FALSE)</f>
        <v>Pit Pens</v>
      </c>
      <c r="X45" t="str">
        <f>VLOOKUP(B45,'AnimalInventory - PetPoint'!$D:$AK,9,FALSE)</f>
        <v>Stray/ACO Pickup / Drop Off</v>
      </c>
      <c r="Y45" s="18">
        <f>VLOOKUP(B45,'AnimalInventory - PetPoint'!$D:$AK,19,FALSE)</f>
        <v>45860.632638888892</v>
      </c>
      <c r="Z45" s="18">
        <f>VLOOKUP(B45,'AnimalInventory - PetPoint'!$D:$AK,21,FALSE)</f>
        <v>45855.632638888892</v>
      </c>
      <c r="AA45">
        <f>VLOOKUP(B45,'AnimalInventory - PetPoint'!$D:$AK,22,FALSE)</f>
        <v>82.1</v>
      </c>
      <c r="AB45">
        <f>VLOOKUP(B45,'AnimalInventory - PetPoint'!$D:$AK,23,FALSE)</f>
        <v>0</v>
      </c>
      <c r="AC45" t="str">
        <f>VLOOKUP(B45,'AnimalInventory - PetPoint'!$D:$AK,25,FALSE)</f>
        <v>75.00 pound</v>
      </c>
      <c r="AD45">
        <f>VLOOKUP(B45,'AnimalInventory - PetPoint'!$D:$AK,28,FALSE)</f>
        <v>1</v>
      </c>
    </row>
    <row r="46" spans="1:30" x14ac:dyDescent="0.2">
      <c r="A46">
        <v>45969340</v>
      </c>
      <c r="B46" t="s">
        <v>581</v>
      </c>
      <c r="C46" t="str">
        <f>VLOOKUP(B46,'All - AdoptAPet'!$B:$AE,2,FALSE)</f>
        <v>Maya</v>
      </c>
      <c r="D46" t="str">
        <f>VLOOKUP(B46,'All - PetPoint'!$B:$Q,7,FALSE)</f>
        <v>Maya</v>
      </c>
      <c r="E46" t="str">
        <f>VLOOKUP(B46,'AnimalInventory - PetPoint'!$D:$AK,2,FALSE)</f>
        <v>Maya</v>
      </c>
      <c r="F46" t="str">
        <f>VLOOKUP(B46,'All - AdoptAPet'!$B:$AE,7,FALSE)</f>
        <v>American Pit Bull Terrier</v>
      </c>
      <c r="G46" t="str">
        <f>VLOOKUP(B46,'All - AdoptAPet'!$B:$AE,8,FALSE)</f>
        <v>American Staffordshire Terrier</v>
      </c>
      <c r="H46" t="str">
        <f>VLOOKUP(B46,'All - AdoptAPet'!$B:$AE,9,FALSE)</f>
        <v>Brindle - with White</v>
      </c>
      <c r="I46" t="str">
        <f>VLOOKUP(B46,'All - AdoptAPet'!$B:$AE,10,FALSE)</f>
        <v>female</v>
      </c>
      <c r="J46" t="str">
        <f>VLOOKUP(B46,'All - AdoptAPet'!$B:$AE,11,FALSE)</f>
        <v>young</v>
      </c>
      <c r="K46" t="str">
        <f>VLOOKUP(B46,'All - AdoptAPet'!$B:$AE,12,FALSE)</f>
        <v>Med. 26-60 lbs (12-27 kg)</v>
      </c>
      <c r="L46" t="str">
        <f>VLOOKUP(B46,'All - AdoptAPet'!$B:$AE,14,FALSE)</f>
        <v>Yes</v>
      </c>
      <c r="M46" t="str">
        <f>VLOOKUP(B46,'All - AdoptAPet'!$B:$AE,15,FALSE)</f>
        <v>No</v>
      </c>
      <c r="N46" t="str">
        <f>VLOOKUP(B46,'All - AdoptAPet'!$B:$AE,16,FALSE)</f>
        <v>Yes</v>
      </c>
      <c r="O46" t="str">
        <f>VLOOKUP(B46,'All - AdoptAPet'!$B:$AE,17,FALSE)</f>
        <v>No</v>
      </c>
      <c r="P46" t="str">
        <f>VLOOKUP(B46,'All - AdoptAPet'!$B:$AE,19,FALSE)</f>
        <v>No</v>
      </c>
      <c r="Q46" t="str">
        <f>VLOOKUP(B46,'All - AdoptAPet'!$B:$AE,20,FALSE)</f>
        <v>Yes</v>
      </c>
      <c r="R46" t="str">
        <f>VLOOKUP(B46,'All - AdoptAPet'!$B:$AE,21,FALSE)</f>
        <v>Yes</v>
      </c>
      <c r="S46" t="str">
        <f>VLOOKUP(B46,'All - AdoptAPet'!$B:$AE,22,FALSE)</f>
        <v>Yes</v>
      </c>
      <c r="T46" t="str">
        <f>IF(VLOOKUP(B46,'All - AdoptAPet'!$B:$AE,23,FALSE)="","No", "Yes")</f>
        <v>No</v>
      </c>
      <c r="U46" t="str">
        <f>VLOOKUP(B46,'All - PetPoint'!$B:$Q,4,FALSE)</f>
        <v>Pending Surgery</v>
      </c>
      <c r="V46" t="str">
        <f>VLOOKUP(B46,'All - PetPoint'!$B:$Q,11,FALSE)</f>
        <v>Brindle</v>
      </c>
      <c r="W46" t="str">
        <f>VLOOKUP(B46,'All - PetPoint'!$B:$Q,14,FALSE)</f>
        <v>Medical Kennel</v>
      </c>
      <c r="X46" t="str">
        <f>VLOOKUP(B46,'AnimalInventory - PetPoint'!$D:$AK,9,FALSE)</f>
        <v>Stray/ACO Pickup / Drop Off</v>
      </c>
      <c r="Y46" s="18">
        <f>VLOOKUP(B46,'AnimalInventory - PetPoint'!$D:$AK,19,FALSE)</f>
        <v>45901.598611111112</v>
      </c>
      <c r="Z46" s="18">
        <f>VLOOKUP(B46,'AnimalInventory - PetPoint'!$D:$AK,21,FALSE)</f>
        <v>45896.598611111112</v>
      </c>
      <c r="AA46">
        <f>VLOOKUP(B46,'AnimalInventory - PetPoint'!$D:$AK,22,FALSE)</f>
        <v>41.1</v>
      </c>
      <c r="AB46">
        <f>VLOOKUP(B46,'AnimalInventory - PetPoint'!$D:$AK,23,FALSE)</f>
        <v>0</v>
      </c>
      <c r="AC46" t="str">
        <f>VLOOKUP(B46,'AnimalInventory - PetPoint'!$D:$AK,25,FALSE)</f>
        <v>30.00 pound</v>
      </c>
      <c r="AD46">
        <f>VLOOKUP(B46,'AnimalInventory - PetPoint'!$D:$AK,28,FALSE)</f>
        <v>2</v>
      </c>
    </row>
    <row r="47" spans="1:30" x14ac:dyDescent="0.2">
      <c r="A47">
        <v>44941336</v>
      </c>
      <c r="B47" t="s">
        <v>178</v>
      </c>
      <c r="C47" t="str">
        <f>VLOOKUP(B47,'All - AdoptAPet'!$B:$AE,2,FALSE)</f>
        <v>Miss White [Foster Home]</v>
      </c>
      <c r="D47" t="str">
        <f>VLOOKUP(B47,'All - PetPoint'!$B:$Q,7,FALSE)</f>
        <v>Miss White (R. McGeehan)</v>
      </c>
      <c r="E47" t="str">
        <f>VLOOKUP(B47,'AnimalInventory - PetPoint'!$D:$AK,2,FALSE)</f>
        <v>Miss White (R. McGeehan)</v>
      </c>
      <c r="F47" t="str">
        <f>VLOOKUP(B47,'All - AdoptAPet'!$B:$AE,7,FALSE)</f>
        <v>American Pit Bull Terrier</v>
      </c>
      <c r="G47" t="str">
        <f>VLOOKUP(B47,'All - AdoptAPet'!$B:$AE,8,FALSE)</f>
        <v>Labrador Retriever</v>
      </c>
      <c r="H47" t="str">
        <f>VLOOKUP(B47,'All - AdoptAPet'!$B:$AE,9,FALSE)</f>
        <v>White - with Tan, Yellow or Fawn</v>
      </c>
      <c r="I47" t="str">
        <f>VLOOKUP(B47,'All - AdoptAPet'!$B:$AE,10,FALSE)</f>
        <v>female</v>
      </c>
      <c r="J47" t="str">
        <f>VLOOKUP(B47,'All - AdoptAPet'!$B:$AE,11,FALSE)</f>
        <v>young</v>
      </c>
      <c r="K47" t="str">
        <f>VLOOKUP(B47,'All - AdoptAPet'!$B:$AE,12,FALSE)</f>
        <v>Med. 26-60 lbs (12-27 kg)</v>
      </c>
      <c r="L47" t="str">
        <f>VLOOKUP(B47,'All - AdoptAPet'!$B:$AE,14,FALSE)</f>
        <v>Yes</v>
      </c>
      <c r="M47" t="str">
        <f>VLOOKUP(B47,'All - AdoptAPet'!$B:$AE,15,FALSE)</f>
        <v>Yes</v>
      </c>
      <c r="N47" t="str">
        <f>VLOOKUP(B47,'All - AdoptAPet'!$B:$AE,16,FALSE)</f>
        <v>Yes</v>
      </c>
      <c r="O47" t="str">
        <f>VLOOKUP(B47,'All - AdoptAPet'!$B:$AE,17,FALSE)</f>
        <v>No</v>
      </c>
      <c r="P47" t="str">
        <f>VLOOKUP(B47,'All - AdoptAPet'!$B:$AE,19,FALSE)</f>
        <v>No</v>
      </c>
      <c r="Q47" t="str">
        <f>VLOOKUP(B47,'All - AdoptAPet'!$B:$AE,20,FALSE)</f>
        <v>Yes</v>
      </c>
      <c r="R47" t="str">
        <f>VLOOKUP(B47,'All - AdoptAPet'!$B:$AE,21,FALSE)</f>
        <v>Yes</v>
      </c>
      <c r="S47" t="str">
        <f>VLOOKUP(B47,'All - AdoptAPet'!$B:$AE,22,FALSE)</f>
        <v>Yes</v>
      </c>
      <c r="T47" t="str">
        <f>IF(VLOOKUP(B47,'All - AdoptAPet'!$B:$AE,23,FALSE)="","No", "Yes")</f>
        <v>Yes</v>
      </c>
      <c r="U47" t="str">
        <f>VLOOKUP(B47,'All - PetPoint'!$B:$Q,4,FALSE)</f>
        <v>Foster to Adopt</v>
      </c>
      <c r="V47" t="str">
        <f>VLOOKUP(B47,'All - PetPoint'!$B:$Q,11,FALSE)</f>
        <v>White</v>
      </c>
      <c r="W47" t="str">
        <f>VLOOKUP(B47,'All - PetPoint'!$B:$Q,14,FALSE)</f>
        <v>Foster home</v>
      </c>
      <c r="X47" t="str">
        <f>VLOOKUP(B47,'AnimalInventory - PetPoint'!$D:$AK,9,FALSE)</f>
        <v>Stray/ACO Pickup / Drop Off</v>
      </c>
      <c r="Y47" s="18">
        <f>VLOOKUP(B47,'AnimalInventory - PetPoint'!$D:$AK,19,FALSE)</f>
        <v>45804.612500000003</v>
      </c>
      <c r="Z47" s="18">
        <f>VLOOKUP(B47,'AnimalInventory - PetPoint'!$D:$AK,21,FALSE)</f>
        <v>45799.612500000003</v>
      </c>
      <c r="AA47">
        <f>VLOOKUP(B47,'AnimalInventory - PetPoint'!$D:$AK,22,FALSE)</f>
        <v>138.1</v>
      </c>
      <c r="AB47">
        <f>VLOOKUP(B47,'AnimalInventory - PetPoint'!$D:$AK,23,FALSE)</f>
        <v>0</v>
      </c>
      <c r="AC47" t="str">
        <f>VLOOKUP(B47,'AnimalInventory - PetPoint'!$D:$AK,25,FALSE)</f>
        <v>43.00 pound</v>
      </c>
      <c r="AD47">
        <f>VLOOKUP(B47,'AnimalInventory - PetPoint'!$D:$AK,28,FALSE)</f>
        <v>3</v>
      </c>
    </row>
    <row r="48" spans="1:30" x14ac:dyDescent="0.2">
      <c r="A48">
        <v>44941030</v>
      </c>
      <c r="B48" t="s">
        <v>183</v>
      </c>
      <c r="C48" t="str">
        <f>VLOOKUP(B48,'All - AdoptAPet'!$B:$AE,2,FALSE)</f>
        <v>Nash</v>
      </c>
      <c r="D48" t="str">
        <f>VLOOKUP(B48,'All - PetPoint'!$B:$Q,7,FALSE)</f>
        <v>Nash</v>
      </c>
      <c r="E48" t="str">
        <f>VLOOKUP(B48,'AnimalInventory - PetPoint'!$D:$AK,2,FALSE)</f>
        <v>Nash</v>
      </c>
      <c r="F48" t="str">
        <f>VLOOKUP(B48,'All - AdoptAPet'!$B:$AE,7,FALSE)</f>
        <v>Labrador Retriever</v>
      </c>
      <c r="G48" t="str">
        <f>VLOOKUP(B48,'All - AdoptAPet'!$B:$AE,8,FALSE)</f>
        <v>American Pit Bull Terrier</v>
      </c>
      <c r="H48" t="str">
        <f>VLOOKUP(B48,'All - AdoptAPet'!$B:$AE,9,FALSE)</f>
        <v>Brown/Chocolate</v>
      </c>
      <c r="I48" t="str">
        <f>VLOOKUP(B48,'All - AdoptAPet'!$B:$AE,10,FALSE)</f>
        <v>male</v>
      </c>
      <c r="J48" t="str">
        <f>VLOOKUP(B48,'All - AdoptAPet'!$B:$AE,11,FALSE)</f>
        <v>adult</v>
      </c>
      <c r="K48" t="str">
        <f>VLOOKUP(B48,'All - AdoptAPet'!$B:$AE,12,FALSE)</f>
        <v>Med. 26-60 lbs (12-27 kg)</v>
      </c>
      <c r="L48" t="str">
        <f>VLOOKUP(B48,'All - AdoptAPet'!$B:$AE,14,FALSE)</f>
        <v>Yes</v>
      </c>
      <c r="M48" t="str">
        <f>VLOOKUP(B48,'All - AdoptAPet'!$B:$AE,15,FALSE)</f>
        <v>Yes</v>
      </c>
      <c r="N48" t="str">
        <f>VLOOKUP(B48,'All - AdoptAPet'!$B:$AE,16,FALSE)</f>
        <v>Yes</v>
      </c>
      <c r="O48" t="str">
        <f>VLOOKUP(B48,'All - AdoptAPet'!$B:$AE,17,FALSE)</f>
        <v>No</v>
      </c>
      <c r="P48" t="str">
        <f>VLOOKUP(B48,'All - AdoptAPet'!$B:$AE,19,FALSE)</f>
        <v>No</v>
      </c>
      <c r="Q48" t="str">
        <f>VLOOKUP(B48,'All - AdoptAPet'!$B:$AE,20,FALSE)</f>
        <v>Yes</v>
      </c>
      <c r="R48" t="str">
        <f>VLOOKUP(B48,'All - AdoptAPet'!$B:$AE,21,FALSE)</f>
        <v>Yes</v>
      </c>
      <c r="S48" t="str">
        <f>VLOOKUP(B48,'All - AdoptAPet'!$B:$AE,22,FALSE)</f>
        <v>Unknown</v>
      </c>
      <c r="T48" t="str">
        <f>IF(VLOOKUP(B48,'All - AdoptAPet'!$B:$AE,23,FALSE)="","No", "Yes")</f>
        <v>Yes</v>
      </c>
      <c r="U48" t="str">
        <f>VLOOKUP(B48,'All - PetPoint'!$B:$Q,4,FALSE)</f>
        <v>Available</v>
      </c>
      <c r="V48" t="str">
        <f>VLOOKUP(B48,'All - PetPoint'!$B:$Q,11,FALSE)</f>
        <v>Brown</v>
      </c>
      <c r="W48" t="str">
        <f>VLOOKUP(B48,'All - PetPoint'!$B:$Q,14,FALSE)</f>
        <v>Adoption Kennels</v>
      </c>
      <c r="X48" t="str">
        <f>VLOOKUP(B48,'AnimalInventory - PetPoint'!$D:$AK,9,FALSE)</f>
        <v>Stray/ACO Pickup / Drop Off</v>
      </c>
      <c r="Y48" s="18">
        <f>VLOOKUP(B48,'AnimalInventory - PetPoint'!$D:$AK,19,FALSE)</f>
        <v>45802.638194444444</v>
      </c>
      <c r="Z48" s="18">
        <f>VLOOKUP(B48,'AnimalInventory - PetPoint'!$D:$AK,21,FALSE)</f>
        <v>45797.638194444444</v>
      </c>
      <c r="AA48">
        <f>VLOOKUP(B48,'AnimalInventory - PetPoint'!$D:$AK,22,FALSE)</f>
        <v>140.1</v>
      </c>
      <c r="AB48">
        <f>VLOOKUP(B48,'AnimalInventory - PetPoint'!$D:$AK,23,FALSE)</f>
        <v>0</v>
      </c>
      <c r="AC48" t="str">
        <f>VLOOKUP(B48,'AnimalInventory - PetPoint'!$D:$AK,25,FALSE)</f>
        <v>53.40 pound</v>
      </c>
      <c r="AD48">
        <f>VLOOKUP(B48,'AnimalInventory - PetPoint'!$D:$AK,28,FALSE)</f>
        <v>3</v>
      </c>
    </row>
    <row r="49" spans="1:30" x14ac:dyDescent="0.2">
      <c r="A49">
        <v>45204856</v>
      </c>
      <c r="B49" t="s">
        <v>260</v>
      </c>
      <c r="C49" t="str">
        <f>VLOOKUP(B49,'All - AdoptAPet'!$B:$AE,2,FALSE)</f>
        <v>Odin [Foster Home]</v>
      </c>
      <c r="D49" t="str">
        <f>VLOOKUP(B49,'All - PetPoint'!$B:$Q,7,FALSE)</f>
        <v>Odin (C. Bucknam)</v>
      </c>
      <c r="E49" t="str">
        <f>VLOOKUP(B49,'AnimalInventory - PetPoint'!$D:$AK,2,FALSE)</f>
        <v>Odin (C. Bucknam)</v>
      </c>
      <c r="F49" t="str">
        <f>VLOOKUP(B49,'All - AdoptAPet'!$B:$AE,7,FALSE)</f>
        <v>Hound (Unknown Type)</v>
      </c>
      <c r="G49">
        <f>VLOOKUP(B49,'All - AdoptAPet'!$B:$AE,8,FALSE)</f>
        <v>0</v>
      </c>
      <c r="H49" t="str">
        <f>VLOOKUP(B49,'All - AdoptAPet'!$B:$AE,9,FALSE)</f>
        <v>Black - with Tan, Yellow or Fawn</v>
      </c>
      <c r="I49" t="str">
        <f>VLOOKUP(B49,'All - AdoptAPet'!$B:$AE,10,FALSE)</f>
        <v>male</v>
      </c>
      <c r="J49" t="str">
        <f>VLOOKUP(B49,'All - AdoptAPet'!$B:$AE,11,FALSE)</f>
        <v>adult</v>
      </c>
      <c r="K49" t="str">
        <f>VLOOKUP(B49,'All - AdoptAPet'!$B:$AE,12,FALSE)</f>
        <v>Med. 26-60 lbs (12-27 kg)</v>
      </c>
      <c r="L49" t="str">
        <f>VLOOKUP(B49,'All - AdoptAPet'!$B:$AE,14,FALSE)</f>
        <v>Yes</v>
      </c>
      <c r="M49" t="str">
        <f>VLOOKUP(B49,'All - AdoptAPet'!$B:$AE,15,FALSE)</f>
        <v>Yes</v>
      </c>
      <c r="N49" t="str">
        <f>VLOOKUP(B49,'All - AdoptAPet'!$B:$AE,16,FALSE)</f>
        <v>Yes</v>
      </c>
      <c r="O49" t="str">
        <f>VLOOKUP(B49,'All - AdoptAPet'!$B:$AE,17,FALSE)</f>
        <v>Yes</v>
      </c>
      <c r="P49" t="str">
        <f>VLOOKUP(B49,'All - AdoptAPet'!$B:$AE,19,FALSE)</f>
        <v>No</v>
      </c>
      <c r="Q49" t="str">
        <f>VLOOKUP(B49,'All - AdoptAPet'!$B:$AE,20,FALSE)</f>
        <v>Yes</v>
      </c>
      <c r="R49" t="str">
        <f>VLOOKUP(B49,'All - AdoptAPet'!$B:$AE,21,FALSE)</f>
        <v>Yes</v>
      </c>
      <c r="S49" t="str">
        <f>VLOOKUP(B49,'All - AdoptAPet'!$B:$AE,22,FALSE)</f>
        <v>Unknown</v>
      </c>
      <c r="T49" t="str">
        <f>IF(VLOOKUP(B49,'All - AdoptAPet'!$B:$AE,23,FALSE)="","No", "Yes")</f>
        <v>Yes</v>
      </c>
      <c r="U49" t="str">
        <f>VLOOKUP(B49,'All - PetPoint'!$B:$Q,4,FALSE)</f>
        <v>Available</v>
      </c>
      <c r="V49" t="str">
        <f>VLOOKUP(B49,'All - PetPoint'!$B:$Q,11,FALSE)</f>
        <v>Tan</v>
      </c>
      <c r="W49" t="str">
        <f>VLOOKUP(B49,'All - PetPoint'!$B:$Q,14,FALSE)</f>
        <v>Foster home</v>
      </c>
      <c r="X49" t="str">
        <f>VLOOKUP(B49,'AnimalInventory - PetPoint'!$D:$AK,9,FALSE)</f>
        <v>Stray/ACO Pickup / Drop Off</v>
      </c>
      <c r="Y49" s="18">
        <f>VLOOKUP(B49,'AnimalInventory - PetPoint'!$D:$AK,19,FALSE)</f>
        <v>45762.424305555556</v>
      </c>
      <c r="Z49" s="18">
        <f>VLOOKUP(B49,'AnimalInventory - PetPoint'!$D:$AK,21,FALSE)</f>
        <v>45757.424305555556</v>
      </c>
      <c r="AA49">
        <f>VLOOKUP(B49,'AnimalInventory - PetPoint'!$D:$AK,22,FALSE)</f>
        <v>180.3</v>
      </c>
      <c r="AB49">
        <f>VLOOKUP(B49,'AnimalInventory - PetPoint'!$D:$AK,23,FALSE)</f>
        <v>0</v>
      </c>
      <c r="AC49" t="str">
        <f>VLOOKUP(B49,'AnimalInventory - PetPoint'!$D:$AK,25,FALSE)</f>
        <v>58.00 pound</v>
      </c>
      <c r="AD49">
        <f>VLOOKUP(B49,'AnimalInventory - PetPoint'!$D:$AK,28,FALSE)</f>
        <v>1</v>
      </c>
    </row>
    <row r="50" spans="1:30" x14ac:dyDescent="0.2">
      <c r="A50">
        <v>45500251</v>
      </c>
      <c r="B50" t="s">
        <v>370</v>
      </c>
      <c r="C50" t="str">
        <f>VLOOKUP(B50,'All - AdoptAPet'!$B:$AE,2,FALSE)</f>
        <v>Peyton [Foster Home]</v>
      </c>
      <c r="D50" t="str">
        <f>VLOOKUP(B50,'All - PetPoint'!$B:$Q,7,FALSE)</f>
        <v>Peyton (R. Gainey)</v>
      </c>
      <c r="E50" t="str">
        <f>VLOOKUP(B50,'AnimalInventory - PetPoint'!$D:$AK,2,FALSE)</f>
        <v>Peyton (R. Gainey)</v>
      </c>
      <c r="F50" t="str">
        <f>VLOOKUP(B50,'All - AdoptAPet'!$B:$AE,7,FALSE)</f>
        <v>American Pit Bull Terrier</v>
      </c>
      <c r="G50" t="str">
        <f>VLOOKUP(B50,'All - AdoptAPet'!$B:$AE,8,FALSE)</f>
        <v>Corgi</v>
      </c>
      <c r="H50" t="str">
        <f>VLOOKUP(B50,'All - AdoptAPet'!$B:$AE,9,FALSE)</f>
        <v>White</v>
      </c>
      <c r="I50" t="str">
        <f>VLOOKUP(B50,'All - AdoptAPet'!$B:$AE,10,FALSE)</f>
        <v>male</v>
      </c>
      <c r="J50" t="str">
        <f>VLOOKUP(B50,'All - AdoptAPet'!$B:$AE,11,FALSE)</f>
        <v>adult</v>
      </c>
      <c r="K50" t="str">
        <f>VLOOKUP(B50,'All - AdoptAPet'!$B:$AE,12,FALSE)</f>
        <v>Med. 26-60 lbs (12-27 kg)</v>
      </c>
      <c r="L50" t="str">
        <f>VLOOKUP(B50,'All - AdoptAPet'!$B:$AE,14,FALSE)</f>
        <v>Yes</v>
      </c>
      <c r="M50" t="str">
        <f>VLOOKUP(B50,'All - AdoptAPet'!$B:$AE,15,FALSE)</f>
        <v>Yes</v>
      </c>
      <c r="N50" t="str">
        <f>VLOOKUP(B50,'All - AdoptAPet'!$B:$AE,16,FALSE)</f>
        <v>Yes</v>
      </c>
      <c r="O50" t="str">
        <f>VLOOKUP(B50,'All - AdoptAPet'!$B:$AE,17,FALSE)</f>
        <v>Yes</v>
      </c>
      <c r="P50" t="str">
        <f>VLOOKUP(B50,'All - AdoptAPet'!$B:$AE,19,FALSE)</f>
        <v>No</v>
      </c>
      <c r="Q50" t="str">
        <f>VLOOKUP(B50,'All - AdoptAPet'!$B:$AE,20,FALSE)</f>
        <v>Yes</v>
      </c>
      <c r="R50" t="str">
        <f>VLOOKUP(B50,'All - AdoptAPet'!$B:$AE,21,FALSE)</f>
        <v>Yes</v>
      </c>
      <c r="S50" t="str">
        <f>VLOOKUP(B50,'All - AdoptAPet'!$B:$AE,22,FALSE)</f>
        <v>Yes</v>
      </c>
      <c r="T50" t="str">
        <f>IF(VLOOKUP(B50,'All - AdoptAPet'!$B:$AE,23,FALSE)="","No", "Yes")</f>
        <v>Yes</v>
      </c>
      <c r="U50" t="str">
        <f>VLOOKUP(B50,'All - PetPoint'!$B:$Q,4,FALSE)</f>
        <v>Available</v>
      </c>
      <c r="V50" t="str">
        <f>VLOOKUP(B50,'All - PetPoint'!$B:$Q,11,FALSE)</f>
        <v>White</v>
      </c>
      <c r="W50" t="str">
        <f>VLOOKUP(B50,'All - PetPoint'!$B:$Q,14,FALSE)</f>
        <v>Foster home</v>
      </c>
      <c r="X50" t="str">
        <f>VLOOKUP(B50,'AnimalInventory - PetPoint'!$D:$AK,9,FALSE)</f>
        <v>Owner/Guardian Surrender/Surrendered for Adoption</v>
      </c>
      <c r="Y50" s="18">
        <f>VLOOKUP(B50,'AnimalInventory - PetPoint'!$D:$AK,19,FALSE)</f>
        <v>0</v>
      </c>
      <c r="Z50" s="18">
        <f>VLOOKUP(B50,'AnimalInventory - PetPoint'!$D:$AK,21,FALSE)</f>
        <v>45848.702777777777</v>
      </c>
      <c r="AA50">
        <f>VLOOKUP(B50,'AnimalInventory - PetPoint'!$D:$AK,22,FALSE)</f>
        <v>89</v>
      </c>
      <c r="AB50">
        <f>VLOOKUP(B50,'AnimalInventory - PetPoint'!$D:$AK,23,FALSE)</f>
        <v>0</v>
      </c>
      <c r="AC50" t="str">
        <f>VLOOKUP(B50,'AnimalInventory - PetPoint'!$D:$AK,25,FALSE)</f>
        <v>21.00 pound</v>
      </c>
      <c r="AD50">
        <f>VLOOKUP(B50,'AnimalInventory - PetPoint'!$D:$AK,28,FALSE)</f>
        <v>2</v>
      </c>
    </row>
    <row r="51" spans="1:30" x14ac:dyDescent="0.2">
      <c r="A51">
        <v>45764063</v>
      </c>
      <c r="B51" t="s">
        <v>465</v>
      </c>
      <c r="C51" t="str">
        <f>VLOOKUP(B51,'All - AdoptAPet'!$B:$AE,2,FALSE)</f>
        <v>Pocahontas</v>
      </c>
      <c r="D51" t="str">
        <f>VLOOKUP(B51,'All - PetPoint'!$B:$Q,7,FALSE)</f>
        <v>Pocahontas</v>
      </c>
      <c r="E51" t="str">
        <f>VLOOKUP(B51,'AnimalInventory - PetPoint'!$D:$AK,2,FALSE)</f>
        <v>Pocahontas</v>
      </c>
      <c r="F51" t="str">
        <f>VLOOKUP(B51,'All - AdoptAPet'!$B:$AE,7,FALSE)</f>
        <v>Labrador Retriever</v>
      </c>
      <c r="G51" t="str">
        <f>VLOOKUP(B51,'All - AdoptAPet'!$B:$AE,8,FALSE)</f>
        <v>Hound (Unknown Type)</v>
      </c>
      <c r="H51" t="str">
        <f>VLOOKUP(B51,'All - AdoptAPet'!$B:$AE,9,FALSE)</f>
        <v>Tan/Yellow/Fawn - with White</v>
      </c>
      <c r="I51" t="str">
        <f>VLOOKUP(B51,'All - AdoptAPet'!$B:$AE,10,FALSE)</f>
        <v>female</v>
      </c>
      <c r="J51" t="str">
        <f>VLOOKUP(B51,'All - AdoptAPet'!$B:$AE,11,FALSE)</f>
        <v>adult</v>
      </c>
      <c r="K51" t="str">
        <f>VLOOKUP(B51,'All - AdoptAPet'!$B:$AE,12,FALSE)</f>
        <v>Large 61-100 lbs (28-45 kg)</v>
      </c>
      <c r="L51" t="str">
        <f>VLOOKUP(B51,'All - AdoptAPet'!$B:$AE,14,FALSE)</f>
        <v>Yes</v>
      </c>
      <c r="M51" t="str">
        <f>VLOOKUP(B51,'All - AdoptAPet'!$B:$AE,15,FALSE)</f>
        <v>Yes</v>
      </c>
      <c r="N51" t="str">
        <f>VLOOKUP(B51,'All - AdoptAPet'!$B:$AE,16,FALSE)</f>
        <v>Yes</v>
      </c>
      <c r="O51" t="str">
        <f>VLOOKUP(B51,'All - AdoptAPet'!$B:$AE,17,FALSE)</f>
        <v>No</v>
      </c>
      <c r="P51" t="str">
        <f>VLOOKUP(B51,'All - AdoptAPet'!$B:$AE,19,FALSE)</f>
        <v>No</v>
      </c>
      <c r="Q51" t="str">
        <f>VLOOKUP(B51,'All - AdoptAPet'!$B:$AE,20,FALSE)</f>
        <v>Yes</v>
      </c>
      <c r="R51" t="str">
        <f>VLOOKUP(B51,'All - AdoptAPet'!$B:$AE,21,FALSE)</f>
        <v>Yes</v>
      </c>
      <c r="S51" t="str">
        <f>VLOOKUP(B51,'All - AdoptAPet'!$B:$AE,22,FALSE)</f>
        <v>Unknown</v>
      </c>
      <c r="T51" t="str">
        <f>IF(VLOOKUP(B51,'All - AdoptAPet'!$B:$AE,23,FALSE)="","No", "Yes")</f>
        <v>No</v>
      </c>
      <c r="U51" t="str">
        <f>VLOOKUP(B51,'All - PetPoint'!$B:$Q,4,FALSE)</f>
        <v>Available</v>
      </c>
      <c r="V51" t="str">
        <f>VLOOKUP(B51,'All - PetPoint'!$B:$Q,11,FALSE)</f>
        <v>Brown</v>
      </c>
      <c r="W51" t="str">
        <f>VLOOKUP(B51,'All - PetPoint'!$B:$Q,14,FALSE)</f>
        <v>Adoption Kennels</v>
      </c>
      <c r="X51" t="str">
        <f>VLOOKUP(B51,'AnimalInventory - PetPoint'!$D:$AK,9,FALSE)</f>
        <v>Stray/Public Drop Off</v>
      </c>
      <c r="Y51" s="18">
        <f>VLOOKUP(B51,'AnimalInventory - PetPoint'!$D:$AK,19,FALSE)</f>
        <v>45895.481944444444</v>
      </c>
      <c r="Z51" s="18">
        <f>VLOOKUP(B51,'AnimalInventory - PetPoint'!$D:$AK,21,FALSE)</f>
        <v>45890.481944444444</v>
      </c>
      <c r="AA51">
        <f>VLOOKUP(B51,'AnimalInventory - PetPoint'!$D:$AK,22,FALSE)</f>
        <v>47.3</v>
      </c>
      <c r="AB51">
        <f>VLOOKUP(B51,'AnimalInventory - PetPoint'!$D:$AK,23,FALSE)</f>
        <v>0</v>
      </c>
      <c r="AC51" t="str">
        <f>VLOOKUP(B51,'AnimalInventory - PetPoint'!$D:$AK,25,FALSE)</f>
        <v>78.00 pound</v>
      </c>
      <c r="AD51">
        <f>VLOOKUP(B51,'AnimalInventory - PetPoint'!$D:$AK,28,FALSE)</f>
        <v>2</v>
      </c>
    </row>
    <row r="52" spans="1:30" x14ac:dyDescent="0.2">
      <c r="A52">
        <v>45190195</v>
      </c>
      <c r="B52" t="s">
        <v>254</v>
      </c>
      <c r="C52" t="str">
        <f>VLOOKUP(B52,'All - AdoptAPet'!$B:$AE,2,FALSE)</f>
        <v>Radar</v>
      </c>
      <c r="D52" t="str">
        <f>VLOOKUP(B52,'All - PetPoint'!$B:$Q,7,FALSE)</f>
        <v>Radar</v>
      </c>
      <c r="E52" t="str">
        <f>VLOOKUP(B52,'AnimalInventory - PetPoint'!$D:$AK,2,FALSE)</f>
        <v>Radar</v>
      </c>
      <c r="F52" t="str">
        <f>VLOOKUP(B52,'All - AdoptAPet'!$B:$AE,7,FALSE)</f>
        <v>American Staffordshire Terrier</v>
      </c>
      <c r="G52" t="str">
        <f>VLOOKUP(B52,'All - AdoptAPet'!$B:$AE,8,FALSE)</f>
        <v>Cane Corso</v>
      </c>
      <c r="H52" t="str">
        <f>VLOOKUP(B52,'All - AdoptAPet'!$B:$AE,9,FALSE)</f>
        <v>Black</v>
      </c>
      <c r="I52" t="str">
        <f>VLOOKUP(B52,'All - AdoptAPet'!$B:$AE,10,FALSE)</f>
        <v>male</v>
      </c>
      <c r="J52" t="str">
        <f>VLOOKUP(B52,'All - AdoptAPet'!$B:$AE,11,FALSE)</f>
        <v>adult</v>
      </c>
      <c r="K52" t="str">
        <f>VLOOKUP(B52,'All - AdoptAPet'!$B:$AE,12,FALSE)</f>
        <v>Large 61-100 lbs (28-45 kg)</v>
      </c>
      <c r="L52" t="str">
        <f>VLOOKUP(B52,'All - AdoptAPet'!$B:$AE,14,FALSE)</f>
        <v>Yes</v>
      </c>
      <c r="M52" t="str">
        <f>VLOOKUP(B52,'All - AdoptAPet'!$B:$AE,15,FALSE)</f>
        <v>Yes</v>
      </c>
      <c r="N52" t="str">
        <f>VLOOKUP(B52,'All - AdoptAPet'!$B:$AE,16,FALSE)</f>
        <v>Yes</v>
      </c>
      <c r="O52" t="str">
        <f>VLOOKUP(B52,'All - AdoptAPet'!$B:$AE,17,FALSE)</f>
        <v>No</v>
      </c>
      <c r="P52" t="str">
        <f>VLOOKUP(B52,'All - AdoptAPet'!$B:$AE,19,FALSE)</f>
        <v>No</v>
      </c>
      <c r="Q52" t="str">
        <f>VLOOKUP(B52,'All - AdoptAPet'!$B:$AE,20,FALSE)</f>
        <v>Yes</v>
      </c>
      <c r="R52" t="str">
        <f>VLOOKUP(B52,'All - AdoptAPet'!$B:$AE,21,FALSE)</f>
        <v>Yes</v>
      </c>
      <c r="S52" t="str">
        <f>VLOOKUP(B52,'All - AdoptAPet'!$B:$AE,22,FALSE)</f>
        <v>Unknown</v>
      </c>
      <c r="T52" t="str">
        <f>IF(VLOOKUP(B52,'All - AdoptAPet'!$B:$AE,23,FALSE)="","No", "Yes")</f>
        <v>Yes</v>
      </c>
      <c r="U52" t="str">
        <f>VLOOKUP(B52,'All - PetPoint'!$B:$Q,4,FALSE)</f>
        <v>Available</v>
      </c>
      <c r="V52" t="str">
        <f>VLOOKUP(B52,'All - PetPoint'!$B:$Q,11,FALSE)</f>
        <v>Black</v>
      </c>
      <c r="W52" t="str">
        <f>VLOOKUP(B52,'All - PetPoint'!$B:$Q,14,FALSE)</f>
        <v>Holding Kennel</v>
      </c>
      <c r="X52" t="str">
        <f>VLOOKUP(B52,'AnimalInventory - PetPoint'!$D:$AK,9,FALSE)</f>
        <v>Stray/Abandoned</v>
      </c>
      <c r="Y52" s="18">
        <f>VLOOKUP(B52,'AnimalInventory - PetPoint'!$D:$AK,19,FALSE)</f>
        <v>45762.524305555555</v>
      </c>
      <c r="Z52" s="18">
        <f>VLOOKUP(B52,'AnimalInventory - PetPoint'!$D:$AK,21,FALSE)</f>
        <v>45757.524305555555</v>
      </c>
      <c r="AA52">
        <f>VLOOKUP(B52,'AnimalInventory - PetPoint'!$D:$AK,22,FALSE)</f>
        <v>180.2</v>
      </c>
      <c r="AB52">
        <f>VLOOKUP(B52,'AnimalInventory - PetPoint'!$D:$AK,23,FALSE)</f>
        <v>0</v>
      </c>
      <c r="AC52" t="str">
        <f>VLOOKUP(B52,'AnimalInventory - PetPoint'!$D:$AK,25,FALSE)</f>
        <v>60.00 pound</v>
      </c>
      <c r="AD52">
        <f>VLOOKUP(B52,'AnimalInventory - PetPoint'!$D:$AK,28,FALSE)</f>
        <v>3</v>
      </c>
    </row>
    <row r="53" spans="1:30" x14ac:dyDescent="0.2">
      <c r="A53">
        <v>45472996</v>
      </c>
      <c r="B53" t="s">
        <v>352</v>
      </c>
      <c r="C53" t="str">
        <f>VLOOKUP(B53,'All - AdoptAPet'!$B:$AE,2,FALSE)</f>
        <v>Ralph</v>
      </c>
      <c r="D53" t="str">
        <f>VLOOKUP(B53,'All - PetPoint'!$B:$Q,7,FALSE)</f>
        <v>Ralph</v>
      </c>
      <c r="E53" t="str">
        <f>VLOOKUP(B53,'AnimalInventory - PetPoint'!$D:$AK,2,FALSE)</f>
        <v>Ralph</v>
      </c>
      <c r="F53" t="str">
        <f>VLOOKUP(B53,'All - AdoptAPet'!$B:$AE,7,FALSE)</f>
        <v>Pointer</v>
      </c>
      <c r="G53" t="str">
        <f>VLOOKUP(B53,'All - AdoptAPet'!$B:$AE,8,FALSE)</f>
        <v>Labrador Retriever</v>
      </c>
      <c r="H53" t="str">
        <f>VLOOKUP(B53,'All - AdoptAPet'!$B:$AE,9,FALSE)</f>
        <v>White - with Black</v>
      </c>
      <c r="I53" t="str">
        <f>VLOOKUP(B53,'All - AdoptAPet'!$B:$AE,10,FALSE)</f>
        <v>male</v>
      </c>
      <c r="J53" t="str">
        <f>VLOOKUP(B53,'All - AdoptAPet'!$B:$AE,11,FALSE)</f>
        <v>adult</v>
      </c>
      <c r="K53" t="str">
        <f>VLOOKUP(B53,'All - AdoptAPet'!$B:$AE,12,FALSE)</f>
        <v>Med. 26-60 lbs (12-27 kg)</v>
      </c>
      <c r="L53" t="str">
        <f>VLOOKUP(B53,'All - AdoptAPet'!$B:$AE,14,FALSE)</f>
        <v>Yes</v>
      </c>
      <c r="M53" t="str">
        <f>VLOOKUP(B53,'All - AdoptAPet'!$B:$AE,15,FALSE)</f>
        <v>Yes</v>
      </c>
      <c r="N53" t="str">
        <f>VLOOKUP(B53,'All - AdoptAPet'!$B:$AE,16,FALSE)</f>
        <v>Yes</v>
      </c>
      <c r="O53" t="str">
        <f>VLOOKUP(B53,'All - AdoptAPet'!$B:$AE,17,FALSE)</f>
        <v>No</v>
      </c>
      <c r="P53" t="str">
        <f>VLOOKUP(B53,'All - AdoptAPet'!$B:$AE,19,FALSE)</f>
        <v>No</v>
      </c>
      <c r="Q53" t="str">
        <f>VLOOKUP(B53,'All - AdoptAPet'!$B:$AE,20,FALSE)</f>
        <v>Yes</v>
      </c>
      <c r="R53" t="str">
        <f>VLOOKUP(B53,'All - AdoptAPet'!$B:$AE,21,FALSE)</f>
        <v>Yes</v>
      </c>
      <c r="S53" t="str">
        <f>VLOOKUP(B53,'All - AdoptAPet'!$B:$AE,22,FALSE)</f>
        <v>Unknown</v>
      </c>
      <c r="T53" t="str">
        <f>IF(VLOOKUP(B53,'All - AdoptAPet'!$B:$AE,23,FALSE)="","No", "Yes")</f>
        <v>No</v>
      </c>
      <c r="U53" t="str">
        <f>VLOOKUP(B53,'All - PetPoint'!$B:$Q,4,FALSE)</f>
        <v>Available</v>
      </c>
      <c r="V53" t="str">
        <f>VLOOKUP(B53,'All - PetPoint'!$B:$Q,11,FALSE)</f>
        <v>White</v>
      </c>
      <c r="W53" t="str">
        <f>VLOOKUP(B53,'All - PetPoint'!$B:$Q,14,FALSE)</f>
        <v>Adoption Kennels</v>
      </c>
      <c r="X53" t="str">
        <f>VLOOKUP(B53,'AnimalInventory - PetPoint'!$D:$AK,9,FALSE)</f>
        <v>Stray/ACO Pickup / Drop Off</v>
      </c>
      <c r="Y53" s="18">
        <f>VLOOKUP(B53,'AnimalInventory - PetPoint'!$D:$AK,19,FALSE)</f>
        <v>45860.586805555555</v>
      </c>
      <c r="Z53" s="18">
        <f>VLOOKUP(B53,'AnimalInventory - PetPoint'!$D:$AK,21,FALSE)</f>
        <v>45855.586805555555</v>
      </c>
      <c r="AA53">
        <f>VLOOKUP(B53,'AnimalInventory - PetPoint'!$D:$AK,22,FALSE)</f>
        <v>82.1</v>
      </c>
      <c r="AB53">
        <f>VLOOKUP(B53,'AnimalInventory - PetPoint'!$D:$AK,23,FALSE)</f>
        <v>0</v>
      </c>
      <c r="AC53" t="str">
        <f>VLOOKUP(B53,'AnimalInventory - PetPoint'!$D:$AK,25,FALSE)</f>
        <v>58.00 pound</v>
      </c>
      <c r="AD53">
        <f>VLOOKUP(B53,'AnimalInventory - PetPoint'!$D:$AK,28,FALSE)</f>
        <v>3</v>
      </c>
    </row>
    <row r="54" spans="1:30" x14ac:dyDescent="0.2">
      <c r="A54">
        <v>45970198</v>
      </c>
      <c r="B54" t="s">
        <v>587</v>
      </c>
      <c r="C54" t="str">
        <f>VLOOKUP(B54,'All - AdoptAPet'!$B:$AE,2,FALSE)</f>
        <v>Rooster</v>
      </c>
      <c r="D54" t="str">
        <f>VLOOKUP(B54,'All - PetPoint'!$B:$Q,7,FALSE)</f>
        <v>Rooster</v>
      </c>
      <c r="E54" t="str">
        <f>VLOOKUP(B54,'AnimalInventory - PetPoint'!$D:$AK,2,FALSE)</f>
        <v>Rooster</v>
      </c>
      <c r="F54" t="str">
        <f>VLOOKUP(B54,'All - AdoptAPet'!$B:$AE,7,FALSE)</f>
        <v>Treeing Walker Coonhound</v>
      </c>
      <c r="G54" t="str">
        <f>VLOOKUP(B54,'All - AdoptAPet'!$B:$AE,8,FALSE)</f>
        <v>Black and Tan Coonhound</v>
      </c>
      <c r="H54" t="str">
        <f>VLOOKUP(B54,'All - AdoptAPet'!$B:$AE,9,FALSE)</f>
        <v>Black - with Tan, Yellow or Fawn</v>
      </c>
      <c r="I54" t="str">
        <f>VLOOKUP(B54,'All - AdoptAPet'!$B:$AE,10,FALSE)</f>
        <v>male</v>
      </c>
      <c r="J54" t="str">
        <f>VLOOKUP(B54,'All - AdoptAPet'!$B:$AE,11,FALSE)</f>
        <v>adult</v>
      </c>
      <c r="K54" t="str">
        <f>VLOOKUP(B54,'All - AdoptAPet'!$B:$AE,12,FALSE)</f>
        <v>Med. 26-60 lbs (12-27 kg)</v>
      </c>
      <c r="L54" t="str">
        <f>VLOOKUP(B54,'All - AdoptAPet'!$B:$AE,14,FALSE)</f>
        <v>Yes</v>
      </c>
      <c r="M54" t="str">
        <f>VLOOKUP(B54,'All - AdoptAPet'!$B:$AE,15,FALSE)</f>
        <v>No</v>
      </c>
      <c r="N54" t="str">
        <f>VLOOKUP(B54,'All - AdoptAPet'!$B:$AE,16,FALSE)</f>
        <v>Yes</v>
      </c>
      <c r="O54" t="str">
        <f>VLOOKUP(B54,'All - AdoptAPet'!$B:$AE,17,FALSE)</f>
        <v>No</v>
      </c>
      <c r="P54" t="str">
        <f>VLOOKUP(B54,'All - AdoptAPet'!$B:$AE,19,FALSE)</f>
        <v>No</v>
      </c>
      <c r="Q54" t="str">
        <f>VLOOKUP(B54,'All - AdoptAPet'!$B:$AE,20,FALSE)</f>
        <v>Yes</v>
      </c>
      <c r="R54" t="str">
        <f>VLOOKUP(B54,'All - AdoptAPet'!$B:$AE,21,FALSE)</f>
        <v>Yes</v>
      </c>
      <c r="S54" t="str">
        <f>VLOOKUP(B54,'All - AdoptAPet'!$B:$AE,22,FALSE)</f>
        <v>Unknown</v>
      </c>
      <c r="T54" t="str">
        <f>IF(VLOOKUP(B54,'All - AdoptAPet'!$B:$AE,23,FALSE)="","No", "Yes")</f>
        <v>No</v>
      </c>
      <c r="U54" t="str">
        <f>VLOOKUP(B54,'All - PetPoint'!$B:$Q,4,FALSE)</f>
        <v>Pending Surgery</v>
      </c>
      <c r="V54" t="str">
        <f>VLOOKUP(B54,'All - PetPoint'!$B:$Q,11,FALSE)</f>
        <v>Black</v>
      </c>
      <c r="W54" t="str">
        <f>VLOOKUP(B54,'All - PetPoint'!$B:$Q,14,FALSE)</f>
        <v>Medical Lobby Cages</v>
      </c>
      <c r="X54" t="str">
        <f>VLOOKUP(B54,'AnimalInventory - PetPoint'!$D:$AK,9,FALSE)</f>
        <v>Stray/Public Drop Off</v>
      </c>
      <c r="Y54" s="18">
        <f>VLOOKUP(B54,'AnimalInventory - PetPoint'!$D:$AK,19,FALSE)</f>
        <v>45913.538888888892</v>
      </c>
      <c r="Z54" s="18">
        <f>VLOOKUP(B54,'AnimalInventory - PetPoint'!$D:$AK,21,FALSE)</f>
        <v>45908.538888888892</v>
      </c>
      <c r="AA54">
        <f>VLOOKUP(B54,'AnimalInventory - PetPoint'!$D:$AK,22,FALSE)</f>
        <v>29.2</v>
      </c>
      <c r="AB54">
        <f>VLOOKUP(B54,'AnimalInventory - PetPoint'!$D:$AK,23,FALSE)</f>
        <v>0</v>
      </c>
      <c r="AC54" t="str">
        <f>VLOOKUP(B54,'AnimalInventory - PetPoint'!$D:$AK,25,FALSE)</f>
        <v>44.10 pound</v>
      </c>
      <c r="AD54">
        <f>VLOOKUP(B54,'AnimalInventory - PetPoint'!$D:$AK,28,FALSE)</f>
        <v>2</v>
      </c>
    </row>
    <row r="55" spans="1:30" x14ac:dyDescent="0.2">
      <c r="A55">
        <v>45764075</v>
      </c>
      <c r="B55" t="s">
        <v>471</v>
      </c>
      <c r="C55" t="str">
        <f>VLOOKUP(B55,'All - AdoptAPet'!$B:$AE,2,FALSE)</f>
        <v>Roux</v>
      </c>
      <c r="D55" t="str">
        <f>VLOOKUP(B55,'All - PetPoint'!$B:$Q,7,FALSE)</f>
        <v>Roux</v>
      </c>
      <c r="E55" t="str">
        <f>VLOOKUP(B55,'AnimalInventory - PetPoint'!$D:$AK,2,FALSE)</f>
        <v>Roux</v>
      </c>
      <c r="F55" t="str">
        <f>VLOOKUP(B55,'All - AdoptAPet'!$B:$AE,7,FALSE)</f>
        <v>American Staffordshire Terrier</v>
      </c>
      <c r="G55" t="str">
        <f>VLOOKUP(B55,'All - AdoptAPet'!$B:$AE,8,FALSE)</f>
        <v>American Pit Bull Terrier</v>
      </c>
      <c r="H55" t="str">
        <f>VLOOKUP(B55,'All - AdoptAPet'!$B:$AE,9,FALSE)</f>
        <v>White - with Gray or Silver</v>
      </c>
      <c r="I55" t="str">
        <f>VLOOKUP(B55,'All - AdoptAPet'!$B:$AE,10,FALSE)</f>
        <v>female</v>
      </c>
      <c r="J55" t="str">
        <f>VLOOKUP(B55,'All - AdoptAPet'!$B:$AE,11,FALSE)</f>
        <v>adult</v>
      </c>
      <c r="K55" t="str">
        <f>VLOOKUP(B55,'All - AdoptAPet'!$B:$AE,12,FALSE)</f>
        <v>Med. 26-60 lbs (12-27 kg)</v>
      </c>
      <c r="L55" t="str">
        <f>VLOOKUP(B55,'All - AdoptAPet'!$B:$AE,14,FALSE)</f>
        <v>Yes</v>
      </c>
      <c r="M55" t="str">
        <f>VLOOKUP(B55,'All - AdoptAPet'!$B:$AE,15,FALSE)</f>
        <v>No</v>
      </c>
      <c r="N55" t="str">
        <f>VLOOKUP(B55,'All - AdoptAPet'!$B:$AE,16,FALSE)</f>
        <v>Yes</v>
      </c>
      <c r="O55" t="str">
        <f>VLOOKUP(B55,'All - AdoptAPet'!$B:$AE,17,FALSE)</f>
        <v>No</v>
      </c>
      <c r="P55" t="str">
        <f>VLOOKUP(B55,'All - AdoptAPet'!$B:$AE,19,FALSE)</f>
        <v>No</v>
      </c>
      <c r="Q55" t="str">
        <f>VLOOKUP(B55,'All - AdoptAPet'!$B:$AE,20,FALSE)</f>
        <v>Yes</v>
      </c>
      <c r="R55" t="str">
        <f>VLOOKUP(B55,'All - AdoptAPet'!$B:$AE,21,FALSE)</f>
        <v>Yes</v>
      </c>
      <c r="S55" t="str">
        <f>VLOOKUP(B55,'All - AdoptAPet'!$B:$AE,22,FALSE)</f>
        <v>Unknown</v>
      </c>
      <c r="T55" t="str">
        <f>IF(VLOOKUP(B55,'All - AdoptAPet'!$B:$AE,23,FALSE)="","No", "Yes")</f>
        <v>No</v>
      </c>
      <c r="U55" t="str">
        <f>VLOOKUP(B55,'All - PetPoint'!$B:$Q,4,FALSE)</f>
        <v>Pending Surgery</v>
      </c>
      <c r="V55" t="str">
        <f>VLOOKUP(B55,'All - PetPoint'!$B:$Q,11,FALSE)</f>
        <v>White</v>
      </c>
      <c r="W55" t="str">
        <f>VLOOKUP(B55,'All - PetPoint'!$B:$Q,14,FALSE)</f>
        <v>Adoption Kennels</v>
      </c>
      <c r="X55" t="str">
        <f>VLOOKUP(B55,'AnimalInventory - PetPoint'!$D:$AK,9,FALSE)</f>
        <v>Stray/ACO Pickup / Drop Off</v>
      </c>
      <c r="Y55" s="18">
        <f>VLOOKUP(B55,'AnimalInventory - PetPoint'!$D:$AK,19,FALSE)</f>
        <v>45893.593055555553</v>
      </c>
      <c r="Z55" s="18">
        <f>VLOOKUP(B55,'AnimalInventory - PetPoint'!$D:$AK,21,FALSE)</f>
        <v>45888.593055555553</v>
      </c>
      <c r="AA55">
        <f>VLOOKUP(B55,'AnimalInventory - PetPoint'!$D:$AK,22,FALSE)</f>
        <v>49.1</v>
      </c>
      <c r="AB55">
        <f>VLOOKUP(B55,'AnimalInventory - PetPoint'!$D:$AK,23,FALSE)</f>
        <v>0</v>
      </c>
      <c r="AC55" t="str">
        <f>VLOOKUP(B55,'AnimalInventory - PetPoint'!$D:$AK,25,FALSE)</f>
        <v>47.00 pound</v>
      </c>
      <c r="AD55">
        <f>VLOOKUP(B55,'AnimalInventory - PetPoint'!$D:$AK,28,FALSE)</f>
        <v>2</v>
      </c>
    </row>
    <row r="56" spans="1:30" x14ac:dyDescent="0.2">
      <c r="A56">
        <v>45764080</v>
      </c>
      <c r="B56" t="s">
        <v>476</v>
      </c>
      <c r="C56" t="str">
        <f>VLOOKUP(B56,'All - AdoptAPet'!$B:$AE,2,FALSE)</f>
        <v>Royal</v>
      </c>
      <c r="D56" t="str">
        <f>VLOOKUP(B56,'All - PetPoint'!$B:$Q,7,FALSE)</f>
        <v>Royal</v>
      </c>
      <c r="E56" t="str">
        <f>VLOOKUP(B56,'AnimalInventory - PetPoint'!$D:$AK,2,FALSE)</f>
        <v>Royal</v>
      </c>
      <c r="F56" t="str">
        <f>VLOOKUP(B56,'All - AdoptAPet'!$B:$AE,7,FALSE)</f>
        <v>American Pit Bull Terrier</v>
      </c>
      <c r="G56" t="str">
        <f>VLOOKUP(B56,'All - AdoptAPet'!$B:$AE,8,FALSE)</f>
        <v>American Staffordshire Terrier</v>
      </c>
      <c r="H56" t="str">
        <f>VLOOKUP(B56,'All - AdoptAPet'!$B:$AE,9,FALSE)</f>
        <v>Red/Golden/Orange/Chestnut - with White</v>
      </c>
      <c r="I56" t="str">
        <f>VLOOKUP(B56,'All - AdoptAPet'!$B:$AE,10,FALSE)</f>
        <v>female</v>
      </c>
      <c r="J56" t="str">
        <f>VLOOKUP(B56,'All - AdoptAPet'!$B:$AE,11,FALSE)</f>
        <v>adult</v>
      </c>
      <c r="K56" t="str">
        <f>VLOOKUP(B56,'All - AdoptAPet'!$B:$AE,12,FALSE)</f>
        <v>Med. 26-60 lbs (12-27 kg)</v>
      </c>
      <c r="L56" t="str">
        <f>VLOOKUP(B56,'All - AdoptAPet'!$B:$AE,14,FALSE)</f>
        <v>Yes</v>
      </c>
      <c r="M56" t="str">
        <f>VLOOKUP(B56,'All - AdoptAPet'!$B:$AE,15,FALSE)</f>
        <v>Yes</v>
      </c>
      <c r="N56" t="str">
        <f>VLOOKUP(B56,'All - AdoptAPet'!$B:$AE,16,FALSE)</f>
        <v>Yes</v>
      </c>
      <c r="O56" t="str">
        <f>VLOOKUP(B56,'All - AdoptAPet'!$B:$AE,17,FALSE)</f>
        <v>No</v>
      </c>
      <c r="P56" t="str">
        <f>VLOOKUP(B56,'All - AdoptAPet'!$B:$AE,19,FALSE)</f>
        <v>No</v>
      </c>
      <c r="Q56" t="str">
        <f>VLOOKUP(B56,'All - AdoptAPet'!$B:$AE,20,FALSE)</f>
        <v>Yes</v>
      </c>
      <c r="R56" t="str">
        <f>VLOOKUP(B56,'All - AdoptAPet'!$B:$AE,21,FALSE)</f>
        <v>Yes</v>
      </c>
      <c r="S56" t="str">
        <f>VLOOKUP(B56,'All - AdoptAPet'!$B:$AE,22,FALSE)</f>
        <v>Unknown</v>
      </c>
      <c r="T56" t="str">
        <f>IF(VLOOKUP(B56,'All - AdoptAPet'!$B:$AE,23,FALSE)="","No", "Yes")</f>
        <v>No</v>
      </c>
      <c r="U56" t="str">
        <f>VLOOKUP(B56,'All - PetPoint'!$B:$Q,4,FALSE)</f>
        <v>Available</v>
      </c>
      <c r="V56" t="str">
        <f>VLOOKUP(B56,'All - PetPoint'!$B:$Q,11,FALSE)</f>
        <v>Tan</v>
      </c>
      <c r="W56" t="str">
        <f>VLOOKUP(B56,'All - PetPoint'!$B:$Q,14,FALSE)</f>
        <v>Adoption Kennels</v>
      </c>
      <c r="X56" t="str">
        <f>VLOOKUP(B56,'AnimalInventory - PetPoint'!$D:$AK,9,FALSE)</f>
        <v>Stray/Public Drop Off</v>
      </c>
      <c r="Y56" s="18">
        <f>VLOOKUP(B56,'AnimalInventory - PetPoint'!$D:$AK,19,FALSE)</f>
        <v>45882.565972222219</v>
      </c>
      <c r="Z56" s="18">
        <f>VLOOKUP(B56,'AnimalInventory - PetPoint'!$D:$AK,21,FALSE)</f>
        <v>45877.565972222219</v>
      </c>
      <c r="AA56">
        <f>VLOOKUP(B56,'AnimalInventory - PetPoint'!$D:$AK,22,FALSE)</f>
        <v>60.2</v>
      </c>
      <c r="AB56">
        <f>VLOOKUP(B56,'AnimalInventory - PetPoint'!$D:$AK,23,FALSE)</f>
        <v>0</v>
      </c>
      <c r="AC56" t="str">
        <f>VLOOKUP(B56,'AnimalInventory - PetPoint'!$D:$AK,25,FALSE)</f>
        <v>51.00 pound</v>
      </c>
      <c r="AD56">
        <f>VLOOKUP(B56,'AnimalInventory - PetPoint'!$D:$AK,28,FALSE)</f>
        <v>3</v>
      </c>
    </row>
    <row r="57" spans="1:30" x14ac:dyDescent="0.2">
      <c r="A57">
        <v>45969556</v>
      </c>
      <c r="B57" t="s">
        <v>593</v>
      </c>
      <c r="C57" t="str">
        <f>VLOOKUP(B57,'All - AdoptAPet'!$B:$AE,2,FALSE)</f>
        <v>Sauerkraut</v>
      </c>
      <c r="D57" t="str">
        <f>VLOOKUP(B57,'All - PetPoint'!$B:$Q,7,FALSE)</f>
        <v>Sauerkraut</v>
      </c>
      <c r="E57" t="str">
        <f>VLOOKUP(B57,'AnimalInventory - PetPoint'!$D:$AK,2,FALSE)</f>
        <v>Sauerkraut</v>
      </c>
      <c r="F57" t="str">
        <f>VLOOKUP(B57,'All - AdoptAPet'!$B:$AE,7,FALSE)</f>
        <v>American Pit Bull Terrier</v>
      </c>
      <c r="G57" t="str">
        <f>VLOOKUP(B57,'All - AdoptAPet'!$B:$AE,8,FALSE)</f>
        <v>American Staffordshire Terrier</v>
      </c>
      <c r="H57" t="str">
        <f>VLOOKUP(B57,'All - AdoptAPet'!$B:$AE,9,FALSE)</f>
        <v>Brindle - with White</v>
      </c>
      <c r="I57" t="str">
        <f>VLOOKUP(B57,'All - AdoptAPet'!$B:$AE,10,FALSE)</f>
        <v>male</v>
      </c>
      <c r="J57" t="str">
        <f>VLOOKUP(B57,'All - AdoptAPet'!$B:$AE,11,FALSE)</f>
        <v>young</v>
      </c>
      <c r="K57" t="str">
        <f>VLOOKUP(B57,'All - AdoptAPet'!$B:$AE,12,FALSE)</f>
        <v>Small 25 lbs (11 kg) or less</v>
      </c>
      <c r="L57" t="str">
        <f>VLOOKUP(B57,'All - AdoptAPet'!$B:$AE,14,FALSE)</f>
        <v>Yes</v>
      </c>
      <c r="M57" t="str">
        <f>VLOOKUP(B57,'All - AdoptAPet'!$B:$AE,15,FALSE)</f>
        <v>No</v>
      </c>
      <c r="N57" t="str">
        <f>VLOOKUP(B57,'All - AdoptAPet'!$B:$AE,16,FALSE)</f>
        <v>Yes</v>
      </c>
      <c r="O57" t="str">
        <f>VLOOKUP(B57,'All - AdoptAPet'!$B:$AE,17,FALSE)</f>
        <v>No</v>
      </c>
      <c r="P57" t="str">
        <f>VLOOKUP(B57,'All - AdoptAPet'!$B:$AE,19,FALSE)</f>
        <v>No</v>
      </c>
      <c r="Q57" t="str">
        <f>VLOOKUP(B57,'All - AdoptAPet'!$B:$AE,20,FALSE)</f>
        <v>Yes</v>
      </c>
      <c r="R57" t="str">
        <f>VLOOKUP(B57,'All - AdoptAPet'!$B:$AE,21,FALSE)</f>
        <v>Yes</v>
      </c>
      <c r="S57" t="str">
        <f>VLOOKUP(B57,'All - AdoptAPet'!$B:$AE,22,FALSE)</f>
        <v>Yes</v>
      </c>
      <c r="T57" t="str">
        <f>IF(VLOOKUP(B57,'All - AdoptAPet'!$B:$AE,23,FALSE)="","No", "Yes")</f>
        <v>No</v>
      </c>
      <c r="U57" t="str">
        <f>VLOOKUP(B57,'All - PetPoint'!$B:$Q,4,FALSE)</f>
        <v>Pending Surgery</v>
      </c>
      <c r="V57" t="str">
        <f>VLOOKUP(B57,'All - PetPoint'!$B:$Q,11,FALSE)</f>
        <v>Brindle</v>
      </c>
      <c r="W57" t="str">
        <f>VLOOKUP(B57,'All - PetPoint'!$B:$Q,14,FALSE)</f>
        <v>Medical Kennel</v>
      </c>
      <c r="X57" t="str">
        <f>VLOOKUP(B57,'AnimalInventory - PetPoint'!$D:$AK,9,FALSE)</f>
        <v>Stray/Public Drop Off</v>
      </c>
      <c r="Y57" s="18">
        <f>VLOOKUP(B57,'AnimalInventory - PetPoint'!$D:$AK,19,FALSE)</f>
        <v>45908.617361111108</v>
      </c>
      <c r="Z57" s="18">
        <f>VLOOKUP(B57,'AnimalInventory - PetPoint'!$D:$AK,21,FALSE)</f>
        <v>45903.617361111108</v>
      </c>
      <c r="AA57">
        <f>VLOOKUP(B57,'AnimalInventory - PetPoint'!$D:$AK,22,FALSE)</f>
        <v>34.1</v>
      </c>
      <c r="AB57">
        <f>VLOOKUP(B57,'AnimalInventory - PetPoint'!$D:$AK,23,FALSE)</f>
        <v>0</v>
      </c>
      <c r="AC57" t="str">
        <f>VLOOKUP(B57,'AnimalInventory - PetPoint'!$D:$AK,25,FALSE)</f>
        <v>16.00 pound</v>
      </c>
      <c r="AD57">
        <f>VLOOKUP(B57,'AnimalInventory - PetPoint'!$D:$AK,28,FALSE)</f>
        <v>3</v>
      </c>
    </row>
    <row r="58" spans="1:30" x14ac:dyDescent="0.2">
      <c r="A58">
        <v>43635040</v>
      </c>
      <c r="B58" t="s">
        <v>83</v>
      </c>
      <c r="C58" t="str">
        <f>VLOOKUP(B58,'All - AdoptAPet'!$B:$AE,2,FALSE)</f>
        <v>Sebastian</v>
      </c>
      <c r="D58" t="str">
        <f>VLOOKUP(B58,'All - PetPoint'!$B:$Q,7,FALSE)</f>
        <v>Sebastian</v>
      </c>
      <c r="E58" t="str">
        <f>VLOOKUP(B58,'AnimalInventory - PetPoint'!$D:$AK,2,FALSE)</f>
        <v>Sebastian</v>
      </c>
      <c r="F58" t="str">
        <f>VLOOKUP(B58,'All - AdoptAPet'!$B:$AE,7,FALSE)</f>
        <v>Rottweiler</v>
      </c>
      <c r="G58">
        <f>VLOOKUP(B58,'All - AdoptAPet'!$B:$AE,8,FALSE)</f>
        <v>0</v>
      </c>
      <c r="H58" t="str">
        <f>VLOOKUP(B58,'All - AdoptAPet'!$B:$AE,9,FALSE)</f>
        <v>Black - with Brown, Red, Golden, Orange or Chestnut</v>
      </c>
      <c r="I58" t="str">
        <f>VLOOKUP(B58,'All - AdoptAPet'!$B:$AE,10,FALSE)</f>
        <v>male</v>
      </c>
      <c r="J58" t="str">
        <f>VLOOKUP(B58,'All - AdoptAPet'!$B:$AE,11,FALSE)</f>
        <v>adult</v>
      </c>
      <c r="K58" t="str">
        <f>VLOOKUP(B58,'All - AdoptAPet'!$B:$AE,12,FALSE)</f>
        <v>Large 61-100 lbs (28-45 kg)</v>
      </c>
      <c r="L58" t="str">
        <f>VLOOKUP(B58,'All - AdoptAPet'!$B:$AE,14,FALSE)</f>
        <v>No</v>
      </c>
      <c r="M58" t="str">
        <f>VLOOKUP(B58,'All - AdoptAPet'!$B:$AE,15,FALSE)</f>
        <v>Yes</v>
      </c>
      <c r="N58" t="str">
        <f>VLOOKUP(B58,'All - AdoptAPet'!$B:$AE,16,FALSE)</f>
        <v>Yes</v>
      </c>
      <c r="O58" t="str">
        <f>VLOOKUP(B58,'All - AdoptAPet'!$B:$AE,17,FALSE)</f>
        <v>No</v>
      </c>
      <c r="P58" t="str">
        <f>VLOOKUP(B58,'All - AdoptAPet'!$B:$AE,19,FALSE)</f>
        <v>No</v>
      </c>
      <c r="Q58" t="str">
        <f>VLOOKUP(B58,'All - AdoptAPet'!$B:$AE,20,FALSE)</f>
        <v>Yes</v>
      </c>
      <c r="R58" t="str">
        <f>VLOOKUP(B58,'All - AdoptAPet'!$B:$AE,21,FALSE)</f>
        <v>Yes</v>
      </c>
      <c r="S58" t="str">
        <f>VLOOKUP(B58,'All - AdoptAPet'!$B:$AE,22,FALSE)</f>
        <v>Unknown</v>
      </c>
      <c r="T58" t="str">
        <f>IF(VLOOKUP(B58,'All - AdoptAPet'!$B:$AE,23,FALSE)="","No", "Yes")</f>
        <v>No</v>
      </c>
      <c r="U58" t="str">
        <f>VLOOKUP(B58,'All - PetPoint'!$B:$Q,4,FALSE)</f>
        <v>Available</v>
      </c>
      <c r="V58" t="str">
        <f>VLOOKUP(B58,'All - PetPoint'!$B:$Q,11,FALSE)</f>
        <v>Black</v>
      </c>
      <c r="W58" t="str">
        <f>VLOOKUP(B58,'All - PetPoint'!$B:$Q,14,FALSE)</f>
        <v>Holding Kennel</v>
      </c>
      <c r="X58" t="str">
        <f>VLOOKUP(B58,'AnimalInventory - PetPoint'!$D:$AK,9,FALSE)</f>
        <v>Stray/ACO Pickup / Drop Off</v>
      </c>
      <c r="Y58" s="18">
        <f>VLOOKUP(B58,'AnimalInventory - PetPoint'!$D:$AK,19,FALSE)</f>
        <v>45593.788194444445</v>
      </c>
      <c r="Z58" s="18">
        <f>VLOOKUP(B58,'AnimalInventory - PetPoint'!$D:$AK,21,FALSE)</f>
        <v>45588.788194444445</v>
      </c>
      <c r="AA58">
        <f>VLOOKUP(B58,'AnimalInventory - PetPoint'!$D:$AK,22,FALSE)</f>
        <v>349</v>
      </c>
      <c r="AB58">
        <f>VLOOKUP(B58,'AnimalInventory - PetPoint'!$D:$AK,23,FALSE)</f>
        <v>0</v>
      </c>
      <c r="AC58" t="str">
        <f>VLOOKUP(B58,'AnimalInventory - PetPoint'!$D:$AK,25,FALSE)</f>
        <v>88.00 pound</v>
      </c>
      <c r="AD58">
        <f>VLOOKUP(B58,'AnimalInventory - PetPoint'!$D:$AK,28,FALSE)</f>
        <v>3</v>
      </c>
    </row>
    <row r="59" spans="1:30" x14ac:dyDescent="0.2">
      <c r="A59">
        <v>45969530</v>
      </c>
      <c r="B59" t="s">
        <v>599</v>
      </c>
      <c r="C59" t="str">
        <f>VLOOKUP(B59,'All - AdoptAPet'!$B:$AE,2,FALSE)</f>
        <v>Shells [Foster Home]</v>
      </c>
      <c r="D59" t="str">
        <f>VLOOKUP(B59,'All - PetPoint'!$B:$Q,7,FALSE)</f>
        <v>Shells (P Frank)</v>
      </c>
      <c r="E59" t="str">
        <f>VLOOKUP(B59,'AnimalInventory - PetPoint'!$D:$AK,2,FALSE)</f>
        <v>Shells (P Frank)</v>
      </c>
      <c r="F59" t="str">
        <f>VLOOKUP(B59,'All - AdoptAPet'!$B:$AE,7,FALSE)</f>
        <v>American Staffordshire Terrier</v>
      </c>
      <c r="G59">
        <f>VLOOKUP(B59,'All - AdoptAPet'!$B:$AE,8,FALSE)</f>
        <v>0</v>
      </c>
      <c r="H59" t="str">
        <f>VLOOKUP(B59,'All - AdoptAPet'!$B:$AE,9,FALSE)</f>
        <v>Tan/Yellow/Fawn</v>
      </c>
      <c r="I59" t="str">
        <f>VLOOKUP(B59,'All - AdoptAPet'!$B:$AE,10,FALSE)</f>
        <v>female</v>
      </c>
      <c r="J59" t="str">
        <f>VLOOKUP(B59,'All - AdoptAPet'!$B:$AE,11,FALSE)</f>
        <v>adult</v>
      </c>
      <c r="K59" t="str">
        <f>VLOOKUP(B59,'All - AdoptAPet'!$B:$AE,12,FALSE)</f>
        <v>Med. 26-60 lbs (12-27 kg)</v>
      </c>
      <c r="L59" t="str">
        <f>VLOOKUP(B59,'All - AdoptAPet'!$B:$AE,14,FALSE)</f>
        <v>Yes</v>
      </c>
      <c r="M59" t="str">
        <f>VLOOKUP(B59,'All - AdoptAPet'!$B:$AE,15,FALSE)</f>
        <v>No</v>
      </c>
      <c r="N59" t="str">
        <f>VLOOKUP(B59,'All - AdoptAPet'!$B:$AE,16,FALSE)</f>
        <v>Yes</v>
      </c>
      <c r="O59" t="str">
        <f>VLOOKUP(B59,'All - AdoptAPet'!$B:$AE,17,FALSE)</f>
        <v>No</v>
      </c>
      <c r="P59" t="str">
        <f>VLOOKUP(B59,'All - AdoptAPet'!$B:$AE,19,FALSE)</f>
        <v>No</v>
      </c>
      <c r="Q59" t="str">
        <f>VLOOKUP(B59,'All - AdoptAPet'!$B:$AE,20,FALSE)</f>
        <v>Yes</v>
      </c>
      <c r="R59" t="str">
        <f>VLOOKUP(B59,'All - AdoptAPet'!$B:$AE,21,FALSE)</f>
        <v>Yes</v>
      </c>
      <c r="S59" t="str">
        <f>VLOOKUP(B59,'All - AdoptAPet'!$B:$AE,22,FALSE)</f>
        <v>Unknown</v>
      </c>
      <c r="T59" t="str">
        <f>IF(VLOOKUP(B59,'All - AdoptAPet'!$B:$AE,23,FALSE)="","No", "Yes")</f>
        <v>No</v>
      </c>
      <c r="U59" t="str">
        <f>VLOOKUP(B59,'All - PetPoint'!$B:$Q,4,FALSE)</f>
        <v>Pending Surgery</v>
      </c>
      <c r="V59" t="str">
        <f>VLOOKUP(B59,'All - PetPoint'!$B:$Q,11,FALSE)</f>
        <v>Brown</v>
      </c>
      <c r="W59" t="str">
        <f>VLOOKUP(B59,'All - PetPoint'!$B:$Q,14,FALSE)</f>
        <v>Foster home</v>
      </c>
      <c r="X59" t="str">
        <f>VLOOKUP(B59,'AnimalInventory - PetPoint'!$D:$AK,9,FALSE)</f>
        <v>Stray/Public Drop Off</v>
      </c>
      <c r="Y59" s="18">
        <f>VLOOKUP(B59,'AnimalInventory - PetPoint'!$D:$AK,19,FALSE)</f>
        <v>45902.581250000003</v>
      </c>
      <c r="Z59" s="18">
        <f>VLOOKUP(B59,'AnimalInventory - PetPoint'!$D:$AK,21,FALSE)</f>
        <v>45897.581250000003</v>
      </c>
      <c r="AA59">
        <f>VLOOKUP(B59,'AnimalInventory - PetPoint'!$D:$AK,22,FALSE)</f>
        <v>40.200000000000003</v>
      </c>
      <c r="AB59">
        <f>VLOOKUP(B59,'AnimalInventory - PetPoint'!$D:$AK,23,FALSE)</f>
        <v>0</v>
      </c>
      <c r="AC59" t="str">
        <f>VLOOKUP(B59,'AnimalInventory - PetPoint'!$D:$AK,25,FALSE)</f>
        <v>53.30 pound</v>
      </c>
      <c r="AD59">
        <f>VLOOKUP(B59,'AnimalInventory - PetPoint'!$D:$AK,28,FALSE)</f>
        <v>3</v>
      </c>
    </row>
    <row r="60" spans="1:30" x14ac:dyDescent="0.2">
      <c r="A60">
        <v>45970222</v>
      </c>
      <c r="B60" t="s">
        <v>604</v>
      </c>
      <c r="C60" t="str">
        <f>VLOOKUP(B60,'All - AdoptAPet'!$B:$AE,2,FALSE)</f>
        <v>Star</v>
      </c>
      <c r="D60" t="str">
        <f>VLOOKUP(B60,'All - PetPoint'!$B:$Q,7,FALSE)</f>
        <v>Star</v>
      </c>
      <c r="E60" t="str">
        <f>VLOOKUP(B60,'AnimalInventory - PetPoint'!$D:$AK,2,FALSE)</f>
        <v>Star</v>
      </c>
      <c r="F60" t="str">
        <f>VLOOKUP(B60,'All - AdoptAPet'!$B:$AE,7,FALSE)</f>
        <v>Catahoula Leopard Dog</v>
      </c>
      <c r="G60" t="str">
        <f>VLOOKUP(B60,'All - AdoptAPet'!$B:$AE,8,FALSE)</f>
        <v>Hound (Unknown Type)</v>
      </c>
      <c r="H60" t="str">
        <f>VLOOKUP(B60,'All - AdoptAPet'!$B:$AE,9,FALSE)</f>
        <v>White - with Gray or Silver</v>
      </c>
      <c r="I60" t="str">
        <f>VLOOKUP(B60,'All - AdoptAPet'!$B:$AE,10,FALSE)</f>
        <v>female</v>
      </c>
      <c r="J60" t="str">
        <f>VLOOKUP(B60,'All - AdoptAPet'!$B:$AE,11,FALSE)</f>
        <v>adult</v>
      </c>
      <c r="K60" t="str">
        <f>VLOOKUP(B60,'All - AdoptAPet'!$B:$AE,12,FALSE)</f>
        <v>Med. 26-60 lbs (12-27 kg)</v>
      </c>
      <c r="L60" t="str">
        <f>VLOOKUP(B60,'All - AdoptAPet'!$B:$AE,14,FALSE)</f>
        <v>Yes</v>
      </c>
      <c r="M60" t="str">
        <f>VLOOKUP(B60,'All - AdoptAPet'!$B:$AE,15,FALSE)</f>
        <v>No</v>
      </c>
      <c r="N60" t="str">
        <f>VLOOKUP(B60,'All - AdoptAPet'!$B:$AE,16,FALSE)</f>
        <v>Yes</v>
      </c>
      <c r="O60" t="str">
        <f>VLOOKUP(B60,'All - AdoptAPet'!$B:$AE,17,FALSE)</f>
        <v>No</v>
      </c>
      <c r="P60" t="str">
        <f>VLOOKUP(B60,'All - AdoptAPet'!$B:$AE,19,FALSE)</f>
        <v>No</v>
      </c>
      <c r="Q60" t="str">
        <f>VLOOKUP(B60,'All - AdoptAPet'!$B:$AE,20,FALSE)</f>
        <v>Yes</v>
      </c>
      <c r="R60" t="str">
        <f>VLOOKUP(B60,'All - AdoptAPet'!$B:$AE,21,FALSE)</f>
        <v>Yes</v>
      </c>
      <c r="S60" t="str">
        <f>VLOOKUP(B60,'All - AdoptAPet'!$B:$AE,22,FALSE)</f>
        <v>Unknown</v>
      </c>
      <c r="T60" t="str">
        <f>IF(VLOOKUP(B60,'All - AdoptAPet'!$B:$AE,23,FALSE)="","No", "Yes")</f>
        <v>No</v>
      </c>
      <c r="U60" t="str">
        <f>VLOOKUP(B60,'All - PetPoint'!$B:$Q,4,FALSE)</f>
        <v>Pending Surgery</v>
      </c>
      <c r="V60" t="str">
        <f>VLOOKUP(B60,'All - PetPoint'!$B:$Q,11,FALSE)</f>
        <v>White</v>
      </c>
      <c r="W60" t="str">
        <f>VLOOKUP(B60,'All - PetPoint'!$B:$Q,14,FALSE)</f>
        <v>Medical Lobby Cages</v>
      </c>
      <c r="X60" t="str">
        <f>VLOOKUP(B60,'AnimalInventory - PetPoint'!$D:$AK,9,FALSE)</f>
        <v>Stray/Public Drop Off</v>
      </c>
      <c r="Y60" s="18">
        <f>VLOOKUP(B60,'AnimalInventory - PetPoint'!$D:$AK,19,FALSE)</f>
        <v>45917.602777777778</v>
      </c>
      <c r="Z60" s="18">
        <f>VLOOKUP(B60,'AnimalInventory - PetPoint'!$D:$AK,21,FALSE)</f>
        <v>45912.602777777778</v>
      </c>
      <c r="AA60">
        <f>VLOOKUP(B60,'AnimalInventory - PetPoint'!$D:$AK,22,FALSE)</f>
        <v>25.1</v>
      </c>
      <c r="AB60">
        <f>VLOOKUP(B60,'AnimalInventory - PetPoint'!$D:$AK,23,FALSE)</f>
        <v>0</v>
      </c>
      <c r="AC60" t="str">
        <f>VLOOKUP(B60,'AnimalInventory - PetPoint'!$D:$AK,25,FALSE)</f>
        <v>33.00 pound</v>
      </c>
      <c r="AD60">
        <f>VLOOKUP(B60,'AnimalInventory - PetPoint'!$D:$AK,28,FALSE)</f>
        <v>2</v>
      </c>
    </row>
    <row r="61" spans="1:30" x14ac:dyDescent="0.2">
      <c r="A61">
        <v>45346221</v>
      </c>
      <c r="B61" t="s">
        <v>288</v>
      </c>
      <c r="C61" t="str">
        <f>VLOOKUP(B61,'All - AdoptAPet'!$B:$AE,2,FALSE)</f>
        <v>Tanya</v>
      </c>
      <c r="D61" t="str">
        <f>VLOOKUP(B61,'All - PetPoint'!$B:$Q,7,FALSE)</f>
        <v>Tanya</v>
      </c>
      <c r="E61" t="str">
        <f>VLOOKUP(B61,'AnimalInventory - PetPoint'!$D:$AK,2,FALSE)</f>
        <v>Tanya</v>
      </c>
      <c r="F61" t="str">
        <f>VLOOKUP(B61,'All - AdoptAPet'!$B:$AE,7,FALSE)</f>
        <v>Shepherd (Unknown Type)</v>
      </c>
      <c r="G61" t="str">
        <f>VLOOKUP(B61,'All - AdoptAPet'!$B:$AE,8,FALSE)</f>
        <v>Labrador Retriever</v>
      </c>
      <c r="H61" t="str">
        <f>VLOOKUP(B61,'All - AdoptAPet'!$B:$AE,9,FALSE)</f>
        <v>Tan/Yellow/Fawn - with Black</v>
      </c>
      <c r="I61" t="str">
        <f>VLOOKUP(B61,'All - AdoptAPet'!$B:$AE,10,FALSE)</f>
        <v>female</v>
      </c>
      <c r="J61" t="str">
        <f>VLOOKUP(B61,'All - AdoptAPet'!$B:$AE,11,FALSE)</f>
        <v>senior</v>
      </c>
      <c r="K61" t="str">
        <f>VLOOKUP(B61,'All - AdoptAPet'!$B:$AE,12,FALSE)</f>
        <v>Med. 26-60 lbs (12-27 kg)</v>
      </c>
      <c r="L61" t="str">
        <f>VLOOKUP(B61,'All - AdoptAPet'!$B:$AE,14,FALSE)</f>
        <v>Yes</v>
      </c>
      <c r="M61" t="str">
        <f>VLOOKUP(B61,'All - AdoptAPet'!$B:$AE,15,FALSE)</f>
        <v>Yes</v>
      </c>
      <c r="N61" t="str">
        <f>VLOOKUP(B61,'All - AdoptAPet'!$B:$AE,16,FALSE)</f>
        <v>Yes</v>
      </c>
      <c r="O61" t="str">
        <f>VLOOKUP(B61,'All - AdoptAPet'!$B:$AE,17,FALSE)</f>
        <v>No</v>
      </c>
      <c r="P61" t="str">
        <f>VLOOKUP(B61,'All - AdoptAPet'!$B:$AE,19,FALSE)</f>
        <v>No</v>
      </c>
      <c r="Q61" t="str">
        <f>VLOOKUP(B61,'All - AdoptAPet'!$B:$AE,20,FALSE)</f>
        <v>Yes</v>
      </c>
      <c r="R61" t="str">
        <f>VLOOKUP(B61,'All - AdoptAPet'!$B:$AE,21,FALSE)</f>
        <v>Yes</v>
      </c>
      <c r="S61" t="str">
        <f>VLOOKUP(B61,'All - AdoptAPet'!$B:$AE,22,FALSE)</f>
        <v>Unknown</v>
      </c>
      <c r="T61" t="str">
        <f>IF(VLOOKUP(B61,'All - AdoptAPet'!$B:$AE,23,FALSE)="","No", "Yes")</f>
        <v>No</v>
      </c>
      <c r="U61" t="str">
        <f>VLOOKUP(B61,'All - PetPoint'!$B:$Q,4,FALSE)</f>
        <v>Available</v>
      </c>
      <c r="V61" t="str">
        <f>VLOOKUP(B61,'All - PetPoint'!$B:$Q,11,FALSE)</f>
        <v>Tan</v>
      </c>
      <c r="W61" t="str">
        <f>VLOOKUP(B61,'All - PetPoint'!$B:$Q,14,FALSE)</f>
        <v>Teen Pens</v>
      </c>
      <c r="X61" t="str">
        <f>VLOOKUP(B61,'AnimalInventory - PetPoint'!$D:$AK,9,FALSE)</f>
        <v>Seized/Cruelty</v>
      </c>
      <c r="Y61" s="18">
        <f>VLOOKUP(B61,'AnimalInventory - PetPoint'!$D:$AK,19,FALSE)</f>
        <v>0</v>
      </c>
      <c r="Z61" s="18">
        <f>VLOOKUP(B61,'AnimalInventory - PetPoint'!$D:$AK,21,FALSE)</f>
        <v>45830.552777777775</v>
      </c>
      <c r="AA61">
        <f>VLOOKUP(B61,'AnimalInventory - PetPoint'!$D:$AK,22,FALSE)</f>
        <v>107.2</v>
      </c>
      <c r="AB61">
        <f>VLOOKUP(B61,'AnimalInventory - PetPoint'!$D:$AK,23,FALSE)</f>
        <v>0</v>
      </c>
      <c r="AC61" t="str">
        <f>VLOOKUP(B61,'AnimalInventory - PetPoint'!$D:$AK,25,FALSE)</f>
        <v>66.00 pound</v>
      </c>
      <c r="AD61">
        <f>VLOOKUP(B61,'AnimalInventory - PetPoint'!$D:$AK,28,FALSE)</f>
        <v>3</v>
      </c>
    </row>
    <row r="62" spans="1:30" x14ac:dyDescent="0.2">
      <c r="A62">
        <v>44937630</v>
      </c>
      <c r="B62" t="s">
        <v>200</v>
      </c>
      <c r="C62" t="str">
        <f>VLOOKUP(B62,'All - AdoptAPet'!$B:$AE,2,FALSE)</f>
        <v>Taz</v>
      </c>
      <c r="D62" t="str">
        <f>VLOOKUP(B62,'All - PetPoint'!$B:$Q,7,FALSE)</f>
        <v>Taz</v>
      </c>
      <c r="E62" t="str">
        <f>VLOOKUP(B62,'AnimalInventory - PetPoint'!$D:$AK,2,FALSE)</f>
        <v>Taz</v>
      </c>
      <c r="F62" t="str">
        <f>VLOOKUP(B62,'All - AdoptAPet'!$B:$AE,7,FALSE)</f>
        <v>American Pit Bull Terrier</v>
      </c>
      <c r="G62">
        <f>VLOOKUP(B62,'All - AdoptAPet'!$B:$AE,8,FALSE)</f>
        <v>0</v>
      </c>
      <c r="H62" t="str">
        <f>VLOOKUP(B62,'All - AdoptAPet'!$B:$AE,9,FALSE)</f>
        <v>Brindle</v>
      </c>
      <c r="I62" t="str">
        <f>VLOOKUP(B62,'All - AdoptAPet'!$B:$AE,10,FALSE)</f>
        <v>male</v>
      </c>
      <c r="J62" t="str">
        <f>VLOOKUP(B62,'All - AdoptAPet'!$B:$AE,11,FALSE)</f>
        <v>adult</v>
      </c>
      <c r="K62" t="str">
        <f>VLOOKUP(B62,'All - AdoptAPet'!$B:$AE,12,FALSE)</f>
        <v>Med. 26-60 lbs (12-27 kg)</v>
      </c>
      <c r="L62" t="str">
        <f>VLOOKUP(B62,'All - AdoptAPet'!$B:$AE,14,FALSE)</f>
        <v>Yes</v>
      </c>
      <c r="M62" t="str">
        <f>VLOOKUP(B62,'All - AdoptAPet'!$B:$AE,15,FALSE)</f>
        <v>Yes</v>
      </c>
      <c r="N62" t="str">
        <f>VLOOKUP(B62,'All - AdoptAPet'!$B:$AE,16,FALSE)</f>
        <v>Yes</v>
      </c>
      <c r="O62" t="str">
        <f>VLOOKUP(B62,'All - AdoptAPet'!$B:$AE,17,FALSE)</f>
        <v>No</v>
      </c>
      <c r="P62" t="str">
        <f>VLOOKUP(B62,'All - AdoptAPet'!$B:$AE,19,FALSE)</f>
        <v>No</v>
      </c>
      <c r="Q62" t="str">
        <f>VLOOKUP(B62,'All - AdoptAPet'!$B:$AE,20,FALSE)</f>
        <v>Yes</v>
      </c>
      <c r="R62" t="str">
        <f>VLOOKUP(B62,'All - AdoptAPet'!$B:$AE,21,FALSE)</f>
        <v>Yes</v>
      </c>
      <c r="S62" t="str">
        <f>VLOOKUP(B62,'All - AdoptAPet'!$B:$AE,22,FALSE)</f>
        <v>Yes</v>
      </c>
      <c r="T62" t="str">
        <f>IF(VLOOKUP(B62,'All - AdoptAPet'!$B:$AE,23,FALSE)="","No", "Yes")</f>
        <v>Yes</v>
      </c>
      <c r="U62" t="str">
        <f>VLOOKUP(B62,'All - PetPoint'!$B:$Q,4,FALSE)</f>
        <v>Available</v>
      </c>
      <c r="V62" t="str">
        <f>VLOOKUP(B62,'All - PetPoint'!$B:$Q,11,FALSE)</f>
        <v>Black</v>
      </c>
      <c r="W62" t="str">
        <f>VLOOKUP(B62,'All - PetPoint'!$B:$Q,14,FALSE)</f>
        <v>Adoption Kennels</v>
      </c>
      <c r="X62" t="str">
        <f>VLOOKUP(B62,'AnimalInventory - PetPoint'!$D:$AK,9,FALSE)</f>
        <v>Owner/Guardian Surrender/Surrendered for Adoption</v>
      </c>
      <c r="Y62" s="18">
        <f>VLOOKUP(B62,'AnimalInventory - PetPoint'!$D:$AK,19,FALSE)</f>
        <v>0</v>
      </c>
      <c r="Z62" s="18">
        <f>VLOOKUP(B62,'AnimalInventory - PetPoint'!$D:$AK,21,FALSE)</f>
        <v>45807.511111111111</v>
      </c>
      <c r="AA62">
        <f>VLOOKUP(B62,'AnimalInventory - PetPoint'!$D:$AK,22,FALSE)</f>
        <v>130.19999999999999</v>
      </c>
      <c r="AB62">
        <f>VLOOKUP(B62,'AnimalInventory - PetPoint'!$D:$AK,23,FALSE)</f>
        <v>0</v>
      </c>
      <c r="AC62" t="str">
        <f>VLOOKUP(B62,'AnimalInventory - PetPoint'!$D:$AK,25,FALSE)</f>
        <v>45.00 pound</v>
      </c>
      <c r="AD62">
        <f>VLOOKUP(B62,'AnimalInventory - PetPoint'!$D:$AK,28,FALSE)</f>
        <v>3</v>
      </c>
    </row>
    <row r="63" spans="1:30" x14ac:dyDescent="0.2">
      <c r="A63">
        <v>45968103</v>
      </c>
      <c r="B63" t="s">
        <v>611</v>
      </c>
      <c r="C63" t="str">
        <f>VLOOKUP(B63,'All - AdoptAPet'!$B:$AE,2,FALSE)</f>
        <v>Tramp</v>
      </c>
      <c r="D63" t="str">
        <f>VLOOKUP(B63,'All - PetPoint'!$B:$Q,7,FALSE)</f>
        <v>Tramp</v>
      </c>
      <c r="E63" t="str">
        <f>VLOOKUP(B63,'AnimalInventory - PetPoint'!$D:$AK,2,FALSE)</f>
        <v>Tramp</v>
      </c>
      <c r="F63" t="str">
        <f>VLOOKUP(B63,'All - AdoptAPet'!$B:$AE,7,FALSE)</f>
        <v>American Pit Bull Terrier</v>
      </c>
      <c r="G63">
        <f>VLOOKUP(B63,'All - AdoptAPet'!$B:$AE,8,FALSE)</f>
        <v>0</v>
      </c>
      <c r="H63" t="str">
        <f>VLOOKUP(B63,'All - AdoptAPet'!$B:$AE,9,FALSE)</f>
        <v>Black</v>
      </c>
      <c r="I63" t="str">
        <f>VLOOKUP(B63,'All - AdoptAPet'!$B:$AE,10,FALSE)</f>
        <v>male</v>
      </c>
      <c r="J63" t="str">
        <f>VLOOKUP(B63,'All - AdoptAPet'!$B:$AE,11,FALSE)</f>
        <v>adult</v>
      </c>
      <c r="K63" t="str">
        <f>VLOOKUP(B63,'All - AdoptAPet'!$B:$AE,12,FALSE)</f>
        <v>Med. 26-60 lbs (12-27 kg)</v>
      </c>
      <c r="L63" t="str">
        <f>VLOOKUP(B63,'All - AdoptAPet'!$B:$AE,14,FALSE)</f>
        <v>Yes</v>
      </c>
      <c r="M63" t="str">
        <f>VLOOKUP(B63,'All - AdoptAPet'!$B:$AE,15,FALSE)</f>
        <v>Yes</v>
      </c>
      <c r="N63" t="str">
        <f>VLOOKUP(B63,'All - AdoptAPet'!$B:$AE,16,FALSE)</f>
        <v>Yes</v>
      </c>
      <c r="O63" t="str">
        <f>VLOOKUP(B63,'All - AdoptAPet'!$B:$AE,17,FALSE)</f>
        <v>No</v>
      </c>
      <c r="P63" t="str">
        <f>VLOOKUP(B63,'All - AdoptAPet'!$B:$AE,19,FALSE)</f>
        <v>No</v>
      </c>
      <c r="Q63" t="str">
        <f>VLOOKUP(B63,'All - AdoptAPet'!$B:$AE,20,FALSE)</f>
        <v>Yes</v>
      </c>
      <c r="R63" t="str">
        <f>VLOOKUP(B63,'All - AdoptAPet'!$B:$AE,21,FALSE)</f>
        <v>Yes</v>
      </c>
      <c r="S63" t="str">
        <f>VLOOKUP(B63,'All - AdoptAPet'!$B:$AE,22,FALSE)</f>
        <v>Unknown</v>
      </c>
      <c r="T63" t="str">
        <f>IF(VLOOKUP(B63,'All - AdoptAPet'!$B:$AE,23,FALSE)="","No", "Yes")</f>
        <v>No</v>
      </c>
      <c r="U63" t="str">
        <f>VLOOKUP(B63,'All - PetPoint'!$B:$Q,4,FALSE)</f>
        <v>Available</v>
      </c>
      <c r="V63" t="str">
        <f>VLOOKUP(B63,'All - PetPoint'!$B:$Q,11,FALSE)</f>
        <v>Black</v>
      </c>
      <c r="W63" t="str">
        <f>VLOOKUP(B63,'All - PetPoint'!$B:$Q,14,FALSE)</f>
        <v>Medical Lobby Cages</v>
      </c>
      <c r="X63" t="str">
        <f>VLOOKUP(B63,'AnimalInventory - PetPoint'!$D:$AK,9,FALSE)</f>
        <v>Stray/ACO Pickup / Drop Off</v>
      </c>
      <c r="Y63" s="18">
        <f>VLOOKUP(B63,'AnimalInventory - PetPoint'!$D:$AK,19,FALSE)</f>
        <v>45893.703472222223</v>
      </c>
      <c r="Z63" s="18">
        <f>VLOOKUP(B63,'AnimalInventory - PetPoint'!$D:$AK,21,FALSE)</f>
        <v>45888.703472222223</v>
      </c>
      <c r="AA63">
        <f>VLOOKUP(B63,'AnimalInventory - PetPoint'!$D:$AK,22,FALSE)</f>
        <v>49</v>
      </c>
      <c r="AB63">
        <f>VLOOKUP(B63,'AnimalInventory - PetPoint'!$D:$AK,23,FALSE)</f>
        <v>0</v>
      </c>
      <c r="AC63" t="str">
        <f>VLOOKUP(B63,'AnimalInventory - PetPoint'!$D:$AK,25,FALSE)</f>
        <v>55.00 pound</v>
      </c>
      <c r="AD63">
        <f>VLOOKUP(B63,'AnimalInventory - PetPoint'!$D:$AK,28,FALSE)</f>
        <v>3</v>
      </c>
    </row>
    <row r="64" spans="1:30" x14ac:dyDescent="0.2">
      <c r="A64">
        <v>45472654</v>
      </c>
      <c r="B64" t="s">
        <v>359</v>
      </c>
      <c r="C64" t="str">
        <f>VLOOKUP(B64,'All - AdoptAPet'!$B:$AE,2,FALSE)</f>
        <v>Twister</v>
      </c>
      <c r="D64" t="str">
        <f>VLOOKUP(B64,'All - PetPoint'!$B:$Q,7,FALSE)</f>
        <v>Twister</v>
      </c>
      <c r="E64" t="str">
        <f>VLOOKUP(B64,'AnimalInventory - PetPoint'!$D:$AK,2,FALSE)</f>
        <v>Twister</v>
      </c>
      <c r="F64" t="str">
        <f>VLOOKUP(B64,'All - AdoptAPet'!$B:$AE,7,FALSE)</f>
        <v>Labrador Retriever</v>
      </c>
      <c r="G64">
        <f>VLOOKUP(B64,'All - AdoptAPet'!$B:$AE,8,FALSE)</f>
        <v>0</v>
      </c>
      <c r="H64" t="str">
        <f>VLOOKUP(B64,'All - AdoptAPet'!$B:$AE,9,FALSE)</f>
        <v>Black</v>
      </c>
      <c r="I64" t="str">
        <f>VLOOKUP(B64,'All - AdoptAPet'!$B:$AE,10,FALSE)</f>
        <v>male</v>
      </c>
      <c r="J64" t="str">
        <f>VLOOKUP(B64,'All - AdoptAPet'!$B:$AE,11,FALSE)</f>
        <v>adult</v>
      </c>
      <c r="K64" t="str">
        <f>VLOOKUP(B64,'All - AdoptAPet'!$B:$AE,12,FALSE)</f>
        <v>Large 61-100 lbs (28-45 kg)</v>
      </c>
      <c r="L64" t="str">
        <f>VLOOKUP(B64,'All - AdoptAPet'!$B:$AE,14,FALSE)</f>
        <v>Yes</v>
      </c>
      <c r="M64" t="str">
        <f>VLOOKUP(B64,'All - AdoptAPet'!$B:$AE,15,FALSE)</f>
        <v>Yes</v>
      </c>
      <c r="N64" t="str">
        <f>VLOOKUP(B64,'All - AdoptAPet'!$B:$AE,16,FALSE)</f>
        <v>Yes</v>
      </c>
      <c r="O64" t="str">
        <f>VLOOKUP(B64,'All - AdoptAPet'!$B:$AE,17,FALSE)</f>
        <v>No</v>
      </c>
      <c r="P64" t="str">
        <f>VLOOKUP(B64,'All - AdoptAPet'!$B:$AE,19,FALSE)</f>
        <v>No</v>
      </c>
      <c r="Q64" t="str">
        <f>VLOOKUP(B64,'All - AdoptAPet'!$B:$AE,20,FALSE)</f>
        <v>Yes</v>
      </c>
      <c r="R64" t="str">
        <f>VLOOKUP(B64,'All - AdoptAPet'!$B:$AE,21,FALSE)</f>
        <v>Yes</v>
      </c>
      <c r="S64" t="str">
        <f>VLOOKUP(B64,'All - AdoptAPet'!$B:$AE,22,FALSE)</f>
        <v>Unknown</v>
      </c>
      <c r="T64" t="str">
        <f>IF(VLOOKUP(B64,'All - AdoptAPet'!$B:$AE,23,FALSE)="","No", "Yes")</f>
        <v>No</v>
      </c>
      <c r="U64" t="str">
        <f>VLOOKUP(B64,'All - PetPoint'!$B:$Q,4,FALSE)</f>
        <v>Available</v>
      </c>
      <c r="V64" t="str">
        <f>VLOOKUP(B64,'All - PetPoint'!$B:$Q,11,FALSE)</f>
        <v>Black</v>
      </c>
      <c r="W64" t="str">
        <f>VLOOKUP(B64,'All - PetPoint'!$B:$Q,14,FALSE)</f>
        <v>Teen Pens</v>
      </c>
      <c r="X64" t="str">
        <f>VLOOKUP(B64,'AnimalInventory - PetPoint'!$D:$AK,9,FALSE)</f>
        <v>Seized/Cruelty</v>
      </c>
      <c r="Y64" s="18">
        <f>VLOOKUP(B64,'AnimalInventory - PetPoint'!$D:$AK,19,FALSE)</f>
        <v>0</v>
      </c>
      <c r="Z64" s="18">
        <f>VLOOKUP(B64,'AnimalInventory - PetPoint'!$D:$AK,21,FALSE)</f>
        <v>45830.554861111108</v>
      </c>
      <c r="AA64">
        <f>VLOOKUP(B64,'AnimalInventory - PetPoint'!$D:$AK,22,FALSE)</f>
        <v>107.2</v>
      </c>
      <c r="AB64">
        <f>VLOOKUP(B64,'AnimalInventory - PetPoint'!$D:$AK,23,FALSE)</f>
        <v>0</v>
      </c>
      <c r="AC64" t="str">
        <f>VLOOKUP(B64,'AnimalInventory - PetPoint'!$D:$AK,25,FALSE)</f>
        <v>71.00 pound</v>
      </c>
      <c r="AD64">
        <f>VLOOKUP(B64,'AnimalInventory - PetPoint'!$D:$AK,28,FALSE)</f>
        <v>1</v>
      </c>
    </row>
    <row r="65" spans="1:30" x14ac:dyDescent="0.2">
      <c r="A65">
        <v>45968075</v>
      </c>
      <c r="B65" t="s">
        <v>616</v>
      </c>
      <c r="C65" t="str">
        <f>VLOOKUP(B65,'All - AdoptAPet'!$B:$AE,2,FALSE)</f>
        <v>Vanna</v>
      </c>
      <c r="D65" t="str">
        <f>VLOOKUP(B65,'All - PetPoint'!$B:$Q,7,FALSE)</f>
        <v>Vanna</v>
      </c>
      <c r="E65" t="str">
        <f>VLOOKUP(B65,'AnimalInventory - PetPoint'!$D:$AK,2,FALSE)</f>
        <v>Vanna</v>
      </c>
      <c r="F65" t="str">
        <f>VLOOKUP(B65,'All - AdoptAPet'!$B:$AE,7,FALSE)</f>
        <v>Whippet</v>
      </c>
      <c r="G65" t="str">
        <f>VLOOKUP(B65,'All - AdoptAPet'!$B:$AE,8,FALSE)</f>
        <v>Jack Russell Terrier</v>
      </c>
      <c r="H65" t="str">
        <f>VLOOKUP(B65,'All - AdoptAPet'!$B:$AE,9,FALSE)</f>
        <v>White</v>
      </c>
      <c r="I65" t="str">
        <f>VLOOKUP(B65,'All - AdoptAPet'!$B:$AE,10,FALSE)</f>
        <v>female</v>
      </c>
      <c r="J65" t="str">
        <f>VLOOKUP(B65,'All - AdoptAPet'!$B:$AE,11,FALSE)</f>
        <v>young</v>
      </c>
      <c r="K65" t="str">
        <f>VLOOKUP(B65,'All - AdoptAPet'!$B:$AE,12,FALSE)</f>
        <v>Med. 26-60 lbs (12-27 kg)</v>
      </c>
      <c r="L65" t="str">
        <f>VLOOKUP(B65,'All - AdoptAPet'!$B:$AE,14,FALSE)</f>
        <v>Yes</v>
      </c>
      <c r="M65" t="str">
        <f>VLOOKUP(B65,'All - AdoptAPet'!$B:$AE,15,FALSE)</f>
        <v>No</v>
      </c>
      <c r="N65" t="str">
        <f>VLOOKUP(B65,'All - AdoptAPet'!$B:$AE,16,FALSE)</f>
        <v>Yes</v>
      </c>
      <c r="O65" t="str">
        <f>VLOOKUP(B65,'All - AdoptAPet'!$B:$AE,17,FALSE)</f>
        <v>No</v>
      </c>
      <c r="P65" t="str">
        <f>VLOOKUP(B65,'All - AdoptAPet'!$B:$AE,19,FALSE)</f>
        <v>No</v>
      </c>
      <c r="Q65" t="str">
        <f>VLOOKUP(B65,'All - AdoptAPet'!$B:$AE,20,FALSE)</f>
        <v>Yes</v>
      </c>
      <c r="R65" t="str">
        <f>VLOOKUP(B65,'All - AdoptAPet'!$B:$AE,21,FALSE)</f>
        <v>Yes</v>
      </c>
      <c r="S65" t="str">
        <f>VLOOKUP(B65,'All - AdoptAPet'!$B:$AE,22,FALSE)</f>
        <v>Unknown</v>
      </c>
      <c r="T65" t="str">
        <f>IF(VLOOKUP(B65,'All - AdoptAPet'!$B:$AE,23,FALSE)="","No", "Yes")</f>
        <v>No</v>
      </c>
      <c r="U65" t="str">
        <f>VLOOKUP(B65,'All - PetPoint'!$B:$Q,4,FALSE)</f>
        <v>Pending Surgery</v>
      </c>
      <c r="V65" t="str">
        <f>VLOOKUP(B65,'All - PetPoint'!$B:$Q,11,FALSE)</f>
        <v>White</v>
      </c>
      <c r="W65" t="str">
        <f>VLOOKUP(B65,'All - PetPoint'!$B:$Q,14,FALSE)</f>
        <v>Equipment Storage Area</v>
      </c>
      <c r="X65" t="str">
        <f>VLOOKUP(B65,'AnimalInventory - PetPoint'!$D:$AK,9,FALSE)</f>
        <v>Seized/Court Order</v>
      </c>
      <c r="Y65" s="18">
        <f>VLOOKUP(B65,'AnimalInventory - PetPoint'!$D:$AK,19,FALSE)</f>
        <v>0</v>
      </c>
      <c r="Z65" s="18">
        <f>VLOOKUP(B65,'AnimalInventory - PetPoint'!$D:$AK,21,FALSE)</f>
        <v>45875.455555555556</v>
      </c>
      <c r="AA65">
        <f>VLOOKUP(B65,'AnimalInventory - PetPoint'!$D:$AK,22,FALSE)</f>
        <v>62.3</v>
      </c>
      <c r="AB65">
        <f>VLOOKUP(B65,'AnimalInventory - PetPoint'!$D:$AK,23,FALSE)</f>
        <v>0</v>
      </c>
      <c r="AC65" t="str">
        <f>VLOOKUP(B65,'AnimalInventory - PetPoint'!$D:$AK,25,FALSE)</f>
        <v>37.00 pound</v>
      </c>
      <c r="AD65">
        <f>VLOOKUP(B65,'AnimalInventory - PetPoint'!$D:$AK,28,FALSE)</f>
        <v>2</v>
      </c>
    </row>
    <row r="66" spans="1:30" x14ac:dyDescent="0.2">
      <c r="A66">
        <v>44475813</v>
      </c>
      <c r="B66" t="s">
        <v>116</v>
      </c>
      <c r="C66" t="str">
        <f>VLOOKUP(B66,'All - AdoptAPet'!$B:$AE,2,FALSE)</f>
        <v>Woodstock</v>
      </c>
      <c r="D66" t="str">
        <f>VLOOKUP(B66,'All - PetPoint'!$B:$Q,7,FALSE)</f>
        <v>Woodstock</v>
      </c>
      <c r="E66" t="str">
        <f>VLOOKUP(B66,'AnimalInventory - PetPoint'!$D:$AK,2,FALSE)</f>
        <v>Woodstock</v>
      </c>
      <c r="F66" t="str">
        <f>VLOOKUP(B66,'All - AdoptAPet'!$B:$AE,7,FALSE)</f>
        <v>American Staffordshire Terrier</v>
      </c>
      <c r="G66" t="str">
        <f>VLOOKUP(B66,'All - AdoptAPet'!$B:$AE,8,FALSE)</f>
        <v>American Pit Bull Terrier</v>
      </c>
      <c r="H66" t="str">
        <f>VLOOKUP(B66,'All - AdoptAPet'!$B:$AE,9,FALSE)</f>
        <v>Gray/Blue/Silver/Salt &amp; Pepper</v>
      </c>
      <c r="I66" t="str">
        <f>VLOOKUP(B66,'All - AdoptAPet'!$B:$AE,10,FALSE)</f>
        <v>male</v>
      </c>
      <c r="J66" t="str">
        <f>VLOOKUP(B66,'All - AdoptAPet'!$B:$AE,11,FALSE)</f>
        <v>adult</v>
      </c>
      <c r="K66" t="str">
        <f>VLOOKUP(B66,'All - AdoptAPet'!$B:$AE,12,FALSE)</f>
        <v>Large 61-100 lbs (28-45 kg)</v>
      </c>
      <c r="L66" t="str">
        <f>VLOOKUP(B66,'All - AdoptAPet'!$B:$AE,14,FALSE)</f>
        <v>Yes</v>
      </c>
      <c r="M66" t="str">
        <f>VLOOKUP(B66,'All - AdoptAPet'!$B:$AE,15,FALSE)</f>
        <v>Yes</v>
      </c>
      <c r="N66" t="str">
        <f>VLOOKUP(B66,'All - AdoptAPet'!$B:$AE,16,FALSE)</f>
        <v>Yes</v>
      </c>
      <c r="O66" t="str">
        <f>VLOOKUP(B66,'All - AdoptAPet'!$B:$AE,17,FALSE)</f>
        <v>No</v>
      </c>
      <c r="P66" t="str">
        <f>VLOOKUP(B66,'All - AdoptAPet'!$B:$AE,19,FALSE)</f>
        <v>No</v>
      </c>
      <c r="Q66" t="str">
        <f>VLOOKUP(B66,'All - AdoptAPet'!$B:$AE,20,FALSE)</f>
        <v>Yes</v>
      </c>
      <c r="R66" t="str">
        <f>VLOOKUP(B66,'All - AdoptAPet'!$B:$AE,21,FALSE)</f>
        <v>Yes</v>
      </c>
      <c r="S66" t="str">
        <f>VLOOKUP(B66,'All - AdoptAPet'!$B:$AE,22,FALSE)</f>
        <v>Unknown</v>
      </c>
      <c r="T66" t="str">
        <f>IF(VLOOKUP(B66,'All - AdoptAPet'!$B:$AE,23,FALSE)="","No", "Yes")</f>
        <v>No</v>
      </c>
      <c r="U66" t="str">
        <f>VLOOKUP(B66,'All - PetPoint'!$B:$Q,4,FALSE)</f>
        <v>Available</v>
      </c>
      <c r="V66" t="str">
        <f>VLOOKUP(B66,'All - PetPoint'!$B:$Q,11,FALSE)</f>
        <v>Grey</v>
      </c>
      <c r="W66" t="str">
        <f>VLOOKUP(B66,'All - PetPoint'!$B:$Q,14,FALSE)</f>
        <v>Holding Kennel</v>
      </c>
      <c r="X66" t="str">
        <f>VLOOKUP(B66,'AnimalInventory - PetPoint'!$D:$AK,9,FALSE)</f>
        <v>Stray/ACO Pickup / Drop Off</v>
      </c>
      <c r="Y66" s="18">
        <f>VLOOKUP(B66,'AnimalInventory - PetPoint'!$D:$AK,19,FALSE)</f>
        <v>45704.376388888886</v>
      </c>
      <c r="Z66" s="18">
        <f>VLOOKUP(B66,'AnimalInventory - PetPoint'!$D:$AK,21,FALSE)</f>
        <v>45699.376388888886</v>
      </c>
      <c r="AA66">
        <f>VLOOKUP(B66,'AnimalInventory - PetPoint'!$D:$AK,22,FALSE)</f>
        <v>238.3</v>
      </c>
      <c r="AB66">
        <f>VLOOKUP(B66,'AnimalInventory - PetPoint'!$D:$AK,23,FALSE)</f>
        <v>0</v>
      </c>
      <c r="AC66" t="str">
        <f>VLOOKUP(B66,'AnimalInventory - PetPoint'!$D:$AK,25,FALSE)</f>
        <v>62.00 pound</v>
      </c>
      <c r="AD66">
        <f>VLOOKUP(B66,'AnimalInventory - PetPoint'!$D:$AK,28,FALSE)</f>
        <v>3</v>
      </c>
    </row>
    <row r="67" spans="1:30" x14ac:dyDescent="0.2">
      <c r="A67">
        <v>45472979</v>
      </c>
      <c r="B67" t="s">
        <v>365</v>
      </c>
      <c r="C67" t="str">
        <f>VLOOKUP(B67,'All - AdoptAPet'!$B:$AE,2,FALSE)</f>
        <v>Yukiko [Foster Home]</v>
      </c>
      <c r="D67" t="str">
        <f>VLOOKUP(B67,'All - PetPoint'!$B:$Q,7,FALSE)</f>
        <v>Yukiko (L. Clark)</v>
      </c>
      <c r="E67" t="str">
        <f>VLOOKUP(B67,'AnimalInventory - PetPoint'!$D:$AK,2,FALSE)</f>
        <v>Yukiko (L. Clark)</v>
      </c>
      <c r="F67" t="str">
        <f>VLOOKUP(B67,'All - AdoptAPet'!$B:$AE,7,FALSE)</f>
        <v>Rottweiler</v>
      </c>
      <c r="G67" t="str">
        <f>VLOOKUP(B67,'All - AdoptAPet'!$B:$AE,8,FALSE)</f>
        <v>Labrador Retriever</v>
      </c>
      <c r="H67" t="str">
        <f>VLOOKUP(B67,'All - AdoptAPet'!$B:$AE,9,FALSE)</f>
        <v>Black - with Tan, Yellow or Fawn</v>
      </c>
      <c r="I67" t="str">
        <f>VLOOKUP(B67,'All - AdoptAPet'!$B:$AE,10,FALSE)</f>
        <v>female</v>
      </c>
      <c r="J67" t="str">
        <f>VLOOKUP(B67,'All - AdoptAPet'!$B:$AE,11,FALSE)</f>
        <v>young</v>
      </c>
      <c r="K67" t="str">
        <f>VLOOKUP(B67,'All - AdoptAPet'!$B:$AE,12,FALSE)</f>
        <v>Med. 26-60 lbs (12-27 kg)</v>
      </c>
      <c r="L67" t="str">
        <f>VLOOKUP(B67,'All - AdoptAPet'!$B:$AE,14,FALSE)</f>
        <v>Yes</v>
      </c>
      <c r="M67" t="str">
        <f>VLOOKUP(B67,'All - AdoptAPet'!$B:$AE,15,FALSE)</f>
        <v>Yes</v>
      </c>
      <c r="N67" t="str">
        <f>VLOOKUP(B67,'All - AdoptAPet'!$B:$AE,16,FALSE)</f>
        <v>Yes</v>
      </c>
      <c r="O67" t="str">
        <f>VLOOKUP(B67,'All - AdoptAPet'!$B:$AE,17,FALSE)</f>
        <v>No</v>
      </c>
      <c r="P67" t="str">
        <f>VLOOKUP(B67,'All - AdoptAPet'!$B:$AE,19,FALSE)</f>
        <v>No</v>
      </c>
      <c r="Q67" t="str">
        <f>VLOOKUP(B67,'All - AdoptAPet'!$B:$AE,20,FALSE)</f>
        <v>Yes</v>
      </c>
      <c r="R67" t="str">
        <f>VLOOKUP(B67,'All - AdoptAPet'!$B:$AE,21,FALSE)</f>
        <v>Yes</v>
      </c>
      <c r="S67" t="str">
        <f>VLOOKUP(B67,'All - AdoptAPet'!$B:$AE,22,FALSE)</f>
        <v>Unknown</v>
      </c>
      <c r="T67" t="str">
        <f>IF(VLOOKUP(B67,'All - AdoptAPet'!$B:$AE,23,FALSE)="","No", "Yes")</f>
        <v>No</v>
      </c>
      <c r="U67" t="str">
        <f>VLOOKUP(B67,'All - PetPoint'!$B:$Q,4,FALSE)</f>
        <v>Available</v>
      </c>
      <c r="V67" t="str">
        <f>VLOOKUP(B67,'All - PetPoint'!$B:$Q,11,FALSE)</f>
        <v>Black</v>
      </c>
      <c r="W67" t="str">
        <f>VLOOKUP(B67,'All - PetPoint'!$B:$Q,14,FALSE)</f>
        <v>Foster home</v>
      </c>
      <c r="X67" t="str">
        <f>VLOOKUP(B67,'AnimalInventory - PetPoint'!$D:$AK,9,FALSE)</f>
        <v>Stray/ACO Pickup / Drop Off</v>
      </c>
      <c r="Y67" s="18">
        <f>VLOOKUP(B67,'AnimalInventory - PetPoint'!$D:$AK,19,FALSE)</f>
        <v>45857.543749999997</v>
      </c>
      <c r="Z67" s="18">
        <f>VLOOKUP(B67,'AnimalInventory - PetPoint'!$D:$AK,21,FALSE)</f>
        <v>45852.543749999997</v>
      </c>
      <c r="AA67">
        <f>VLOOKUP(B67,'AnimalInventory - PetPoint'!$D:$AK,22,FALSE)</f>
        <v>85.2</v>
      </c>
      <c r="AB67">
        <f>VLOOKUP(B67,'AnimalInventory - PetPoint'!$D:$AK,23,FALSE)</f>
        <v>0</v>
      </c>
      <c r="AC67" t="str">
        <f>VLOOKUP(B67,'AnimalInventory - PetPoint'!$D:$AK,25,FALSE)</f>
        <v>60.00 pound</v>
      </c>
      <c r="AD67">
        <f>VLOOKUP(B67,'AnimalInventory - PetPoint'!$D:$AK,28,FALSE)</f>
        <v>1</v>
      </c>
    </row>
    <row r="68" spans="1:30" x14ac:dyDescent="0.2">
      <c r="A68">
        <v>44476170</v>
      </c>
      <c r="B68" t="s">
        <v>121</v>
      </c>
      <c r="C68" t="str">
        <f>VLOOKUP(B68,'All - AdoptAPet'!$B:$AE,2,FALSE)</f>
        <v>Zane [Foster Home]</v>
      </c>
      <c r="D68" t="str">
        <f>VLOOKUP(B68,'All - PetPoint'!$B:$Q,7,FALSE)</f>
        <v>Zane (C. Seward)</v>
      </c>
      <c r="E68" t="str">
        <f>VLOOKUP(B68,'AnimalInventory - PetPoint'!$D:$AK,2,FALSE)</f>
        <v>Zane (C. Seward)</v>
      </c>
      <c r="F68" t="str">
        <f>VLOOKUP(B68,'All - AdoptAPet'!$B:$AE,7,FALSE)</f>
        <v>Plott Hound</v>
      </c>
      <c r="G68" t="str">
        <f>VLOOKUP(B68,'All - AdoptAPet'!$B:$AE,8,FALSE)</f>
        <v>Hound (Unknown Type)</v>
      </c>
      <c r="H68" t="str">
        <f>VLOOKUP(B68,'All - AdoptAPet'!$B:$AE,9,FALSE)</f>
        <v>Brindle - with White</v>
      </c>
      <c r="I68" t="str">
        <f>VLOOKUP(B68,'All - AdoptAPet'!$B:$AE,10,FALSE)</f>
        <v>male</v>
      </c>
      <c r="J68" t="str">
        <f>VLOOKUP(B68,'All - AdoptAPet'!$B:$AE,11,FALSE)</f>
        <v>adult</v>
      </c>
      <c r="K68" t="str">
        <f>VLOOKUP(B68,'All - AdoptAPet'!$B:$AE,12,FALSE)</f>
        <v>Med. 26-60 lbs (12-27 kg)</v>
      </c>
      <c r="L68" t="str">
        <f>VLOOKUP(B68,'All - AdoptAPet'!$B:$AE,14,FALSE)</f>
        <v>Yes</v>
      </c>
      <c r="M68" t="str">
        <f>VLOOKUP(B68,'All - AdoptAPet'!$B:$AE,15,FALSE)</f>
        <v>Yes</v>
      </c>
      <c r="N68" t="str">
        <f>VLOOKUP(B68,'All - AdoptAPet'!$B:$AE,16,FALSE)</f>
        <v>Yes</v>
      </c>
      <c r="O68" t="str">
        <f>VLOOKUP(B68,'All - AdoptAPet'!$B:$AE,17,FALSE)</f>
        <v>No</v>
      </c>
      <c r="P68" t="str">
        <f>VLOOKUP(B68,'All - AdoptAPet'!$B:$AE,19,FALSE)</f>
        <v>No</v>
      </c>
      <c r="Q68" t="str">
        <f>VLOOKUP(B68,'All - AdoptAPet'!$B:$AE,20,FALSE)</f>
        <v>Yes</v>
      </c>
      <c r="R68" t="str">
        <f>VLOOKUP(B68,'All - AdoptAPet'!$B:$AE,21,FALSE)</f>
        <v>Yes</v>
      </c>
      <c r="S68" t="str">
        <f>VLOOKUP(B68,'All - AdoptAPet'!$B:$AE,22,FALSE)</f>
        <v>Yes</v>
      </c>
      <c r="T68" t="str">
        <f>IF(VLOOKUP(B68,'All - AdoptAPet'!$B:$AE,23,FALSE)="","No", "Yes")</f>
        <v>Yes</v>
      </c>
      <c r="U68" t="str">
        <f>VLOOKUP(B68,'All - PetPoint'!$B:$Q,4,FALSE)</f>
        <v>Available</v>
      </c>
      <c r="V68" t="str">
        <f>VLOOKUP(B68,'All - PetPoint'!$B:$Q,11,FALSE)</f>
        <v>Brown</v>
      </c>
      <c r="W68" t="str">
        <f>VLOOKUP(B68,'All - PetPoint'!$B:$Q,14,FALSE)</f>
        <v>Foster home</v>
      </c>
      <c r="X68" t="str">
        <f>VLOOKUP(B68,'AnimalInventory - PetPoint'!$D:$AK,9,FALSE)</f>
        <v>Stray/ACO Pickup / Drop Off</v>
      </c>
      <c r="Y68" s="18">
        <f>VLOOKUP(B68,'AnimalInventory - PetPoint'!$D:$AK,19,FALSE)</f>
        <v>45754.594444444447</v>
      </c>
      <c r="Z68" s="18">
        <f>VLOOKUP(B68,'AnimalInventory - PetPoint'!$D:$AK,21,FALSE)</f>
        <v>45749.594444444447</v>
      </c>
      <c r="AA68">
        <f>VLOOKUP(B68,'AnimalInventory - PetPoint'!$D:$AK,22,FALSE)</f>
        <v>188.1</v>
      </c>
      <c r="AB68">
        <f>VLOOKUP(B68,'AnimalInventory - PetPoint'!$D:$AK,23,FALSE)</f>
        <v>0</v>
      </c>
      <c r="AC68" t="str">
        <f>VLOOKUP(B68,'AnimalInventory - PetPoint'!$D:$AK,25,FALSE)</f>
        <v>45.00 pound</v>
      </c>
      <c r="AD68">
        <f>VLOOKUP(B68,'AnimalInventory - PetPoint'!$D:$AK,28,FALSE)</f>
        <v>3</v>
      </c>
    </row>
    <row r="69" spans="1:30" x14ac:dyDescent="0.2">
      <c r="A69">
        <v>44937929</v>
      </c>
      <c r="B69" t="s">
        <v>206</v>
      </c>
      <c r="C69" t="str">
        <f>VLOOKUP(B69,'All - AdoptAPet'!$B:$AE,2,FALSE)</f>
        <v>Zorua [Foster Home]</v>
      </c>
      <c r="D69" t="str">
        <f>VLOOKUP(B69,'All - PetPoint'!$B:$Q,7,FALSE)</f>
        <v>Zorua (C. Lester)</v>
      </c>
      <c r="E69" t="str">
        <f>VLOOKUP(B69,'AnimalInventory - PetPoint'!$D:$AK,2,FALSE)</f>
        <v>Zorua (C. Lester)</v>
      </c>
      <c r="F69" t="str">
        <f>VLOOKUP(B69,'All - AdoptAPet'!$B:$AE,7,FALSE)</f>
        <v>American Staffordshire Terrier</v>
      </c>
      <c r="G69" t="str">
        <f>VLOOKUP(B69,'All - AdoptAPet'!$B:$AE,8,FALSE)</f>
        <v>American Pit Bull Terrier</v>
      </c>
      <c r="H69" t="str">
        <f>VLOOKUP(B69,'All - AdoptAPet'!$B:$AE,9,FALSE)</f>
        <v>Black - with White</v>
      </c>
      <c r="I69" t="str">
        <f>VLOOKUP(B69,'All - AdoptAPet'!$B:$AE,10,FALSE)</f>
        <v>female</v>
      </c>
      <c r="J69" t="str">
        <f>VLOOKUP(B69,'All - AdoptAPet'!$B:$AE,11,FALSE)</f>
        <v>adult</v>
      </c>
      <c r="K69" t="str">
        <f>VLOOKUP(B69,'All - AdoptAPet'!$B:$AE,12,FALSE)</f>
        <v>Med. 26-60 lbs (12-27 kg)</v>
      </c>
      <c r="L69" t="str">
        <f>VLOOKUP(B69,'All - AdoptAPet'!$B:$AE,14,FALSE)</f>
        <v>Yes</v>
      </c>
      <c r="M69" t="str">
        <f>VLOOKUP(B69,'All - AdoptAPet'!$B:$AE,15,FALSE)</f>
        <v>Yes</v>
      </c>
      <c r="N69" t="str">
        <f>VLOOKUP(B69,'All - AdoptAPet'!$B:$AE,16,FALSE)</f>
        <v>Yes</v>
      </c>
      <c r="O69" t="str">
        <f>VLOOKUP(B69,'All - AdoptAPet'!$B:$AE,17,FALSE)</f>
        <v>No</v>
      </c>
      <c r="P69" t="str">
        <f>VLOOKUP(B69,'All - AdoptAPet'!$B:$AE,19,FALSE)</f>
        <v>No</v>
      </c>
      <c r="Q69" t="str">
        <f>VLOOKUP(B69,'All - AdoptAPet'!$B:$AE,20,FALSE)</f>
        <v>Yes</v>
      </c>
      <c r="R69" t="str">
        <f>VLOOKUP(B69,'All - AdoptAPet'!$B:$AE,21,FALSE)</f>
        <v>Yes</v>
      </c>
      <c r="S69" t="str">
        <f>VLOOKUP(B69,'All - AdoptAPet'!$B:$AE,22,FALSE)</f>
        <v>Unknown</v>
      </c>
      <c r="T69" t="str">
        <f>IF(VLOOKUP(B69,'All - AdoptAPet'!$B:$AE,23,FALSE)="","No", "Yes")</f>
        <v>No</v>
      </c>
      <c r="U69" t="str">
        <f>VLOOKUP(B69,'All - PetPoint'!$B:$Q,4,FALSE)</f>
        <v>Available</v>
      </c>
      <c r="V69" t="str">
        <f>VLOOKUP(B69,'All - PetPoint'!$B:$Q,11,FALSE)</f>
        <v>Black</v>
      </c>
      <c r="W69" t="str">
        <f>VLOOKUP(B69,'All - PetPoint'!$B:$Q,14,FALSE)</f>
        <v>Foster home</v>
      </c>
      <c r="X69" t="str">
        <f>VLOOKUP(B69,'AnimalInventory - PetPoint'!$D:$AK,9,FALSE)</f>
        <v>Stray/Public Drop Off</v>
      </c>
      <c r="Y69" s="18">
        <f>VLOOKUP(B69,'AnimalInventory - PetPoint'!$D:$AK,19,FALSE)</f>
        <v>45735.629861111112</v>
      </c>
      <c r="Z69" s="18">
        <f>VLOOKUP(B69,'AnimalInventory - PetPoint'!$D:$AK,21,FALSE)</f>
        <v>45730.629861111112</v>
      </c>
      <c r="AA69">
        <f>VLOOKUP(B69,'AnimalInventory - PetPoint'!$D:$AK,22,FALSE)</f>
        <v>207.1</v>
      </c>
      <c r="AB69">
        <f>VLOOKUP(B69,'AnimalInventory - PetPoint'!$D:$AK,23,FALSE)</f>
        <v>0</v>
      </c>
      <c r="AC69" t="str">
        <f>VLOOKUP(B69,'AnimalInventory - PetPoint'!$D:$AK,25,FALSE)</f>
        <v>52.00 pound</v>
      </c>
      <c r="AD69">
        <f>VLOOKUP(B69,'AnimalInventory - PetPoint'!$D:$AK,28,FALSE)</f>
        <v>3</v>
      </c>
    </row>
  </sheetData>
  <autoFilter ref="A1:AD69"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workbookViewId="0">
      <selection activeCell="F1" sqref="F1:F1048576"/>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8"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58"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1746</v>
      </c>
    </row>
    <row r="2" spans="1:32" x14ac:dyDescent="0.2">
      <c r="A2" s="4">
        <v>37760469</v>
      </c>
      <c r="B2" s="4">
        <v>52239691</v>
      </c>
      <c r="C2" t="s">
        <v>31</v>
      </c>
      <c r="D2" t="s">
        <v>32</v>
      </c>
      <c r="E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v>45450</v>
      </c>
      <c r="G3" t="s">
        <v>45</v>
      </c>
      <c r="H3" t="s">
        <v>46</v>
      </c>
      <c r="J3" t="s">
        <v>47</v>
      </c>
      <c r="K3" t="s">
        <v>48</v>
      </c>
      <c r="L3" t="s">
        <v>49</v>
      </c>
      <c r="M3" t="s">
        <v>50</v>
      </c>
      <c r="O3" t="s">
        <v>39</v>
      </c>
      <c r="P3" t="s">
        <v>39</v>
      </c>
      <c r="Q3" t="s">
        <v>39</v>
      </c>
      <c r="R3" t="s">
        <v>41</v>
      </c>
      <c r="S3" t="s">
        <v>40</v>
      </c>
      <c r="T3" t="s">
        <v>41</v>
      </c>
      <c r="U3" t="s">
        <v>39</v>
      </c>
      <c r="V3" t="s">
        <v>39</v>
      </c>
      <c r="W3" t="s">
        <v>40</v>
      </c>
      <c r="X3" t="s">
        <v>1745</v>
      </c>
      <c r="AB3" t="s">
        <v>51</v>
      </c>
      <c r="AC3" t="s">
        <v>52</v>
      </c>
      <c r="AD3" t="s">
        <v>53</v>
      </c>
    </row>
    <row r="4" spans="1:32" x14ac:dyDescent="0.2">
      <c r="A4" s="4">
        <v>42798435</v>
      </c>
      <c r="B4" t="s">
        <v>54</v>
      </c>
      <c r="C4" t="s">
        <v>55</v>
      </c>
      <c r="D4" t="s">
        <v>32</v>
      </c>
      <c r="E4">
        <v>45574</v>
      </c>
      <c r="F4" s="18">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v>45604</v>
      </c>
      <c r="F6" s="18">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v>45701</v>
      </c>
      <c r="G9" t="s">
        <v>45</v>
      </c>
      <c r="H9" t="s">
        <v>94</v>
      </c>
      <c r="I9" t="s">
        <v>95</v>
      </c>
      <c r="J9" t="s">
        <v>96</v>
      </c>
      <c r="K9" t="s">
        <v>48</v>
      </c>
      <c r="L9" t="s">
        <v>49</v>
      </c>
      <c r="M9" t="s">
        <v>50</v>
      </c>
      <c r="O9" t="s">
        <v>39</v>
      </c>
      <c r="P9" t="s">
        <v>39</v>
      </c>
      <c r="Q9" t="s">
        <v>39</v>
      </c>
      <c r="R9" t="s">
        <v>41</v>
      </c>
      <c r="S9" t="s">
        <v>40</v>
      </c>
      <c r="T9" t="s">
        <v>41</v>
      </c>
      <c r="U9" t="s">
        <v>39</v>
      </c>
      <c r="V9" t="s">
        <v>39</v>
      </c>
      <c r="W9" t="s">
        <v>40</v>
      </c>
      <c r="X9" t="s">
        <v>1744</v>
      </c>
      <c r="AB9" t="s">
        <v>97</v>
      </c>
      <c r="AC9" t="s">
        <v>98</v>
      </c>
      <c r="AD9" t="s">
        <v>99</v>
      </c>
      <c r="AE9" t="s">
        <v>100</v>
      </c>
    </row>
    <row r="10" spans="1:32" x14ac:dyDescent="0.2">
      <c r="A10" s="4">
        <v>44324509</v>
      </c>
      <c r="B10" t="s">
        <v>101</v>
      </c>
      <c r="C10" t="s">
        <v>102</v>
      </c>
      <c r="D10" t="s">
        <v>32</v>
      </c>
      <c r="E10">
        <v>45761</v>
      </c>
      <c r="F10" s="18">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1743</v>
      </c>
      <c r="AB10" t="s">
        <v>105</v>
      </c>
      <c r="AC10" t="s">
        <v>106</v>
      </c>
      <c r="AD10" t="s">
        <v>107</v>
      </c>
    </row>
    <row r="11" spans="1:32" x14ac:dyDescent="0.2">
      <c r="A11" s="4">
        <v>44476162</v>
      </c>
      <c r="B11" t="s">
        <v>108</v>
      </c>
      <c r="C11" t="s">
        <v>109</v>
      </c>
      <c r="D11" t="s">
        <v>32</v>
      </c>
      <c r="E11">
        <v>45779</v>
      </c>
      <c r="G11" t="s">
        <v>45</v>
      </c>
      <c r="H11" t="s">
        <v>110</v>
      </c>
      <c r="I11" t="s">
        <v>111</v>
      </c>
      <c r="J11" t="s">
        <v>112</v>
      </c>
      <c r="K11" t="s">
        <v>36</v>
      </c>
      <c r="L11" t="s">
        <v>49</v>
      </c>
      <c r="M11" t="s">
        <v>50</v>
      </c>
      <c r="O11" t="s">
        <v>39</v>
      </c>
      <c r="P11" t="s">
        <v>39</v>
      </c>
      <c r="Q11" t="s">
        <v>39</v>
      </c>
      <c r="R11" t="s">
        <v>41</v>
      </c>
      <c r="S11" t="s">
        <v>40</v>
      </c>
      <c r="T11" t="s">
        <v>41</v>
      </c>
      <c r="U11" t="s">
        <v>39</v>
      </c>
      <c r="V11" t="s">
        <v>39</v>
      </c>
      <c r="W11" t="s">
        <v>40</v>
      </c>
      <c r="X11" t="s">
        <v>1742</v>
      </c>
      <c r="AB11" t="s">
        <v>113</v>
      </c>
      <c r="AC11" t="s">
        <v>114</v>
      </c>
      <c r="AD11" t="s">
        <v>115</v>
      </c>
    </row>
    <row r="12" spans="1:32" x14ac:dyDescent="0.2">
      <c r="A12" s="4">
        <v>44475813</v>
      </c>
      <c r="B12" t="s">
        <v>116</v>
      </c>
      <c r="C12" t="s">
        <v>117</v>
      </c>
      <c r="D12" t="s">
        <v>32</v>
      </c>
      <c r="E12">
        <v>45779</v>
      </c>
      <c r="G12" t="s">
        <v>45</v>
      </c>
      <c r="H12" t="s">
        <v>56</v>
      </c>
      <c r="I12" t="s">
        <v>46</v>
      </c>
      <c r="J12" t="s">
        <v>96</v>
      </c>
      <c r="K12" t="s">
        <v>48</v>
      </c>
      <c r="L12" t="s">
        <v>49</v>
      </c>
      <c r="M12" t="s">
        <v>87</v>
      </c>
      <c r="O12" t="s">
        <v>39</v>
      </c>
      <c r="P12" t="s">
        <v>39</v>
      </c>
      <c r="Q12" t="s">
        <v>39</v>
      </c>
      <c r="R12" t="s">
        <v>41</v>
      </c>
      <c r="S12" t="s">
        <v>40</v>
      </c>
      <c r="T12" t="s">
        <v>41</v>
      </c>
      <c r="U12" t="s">
        <v>39</v>
      </c>
      <c r="V12" t="s">
        <v>39</v>
      </c>
      <c r="W12" t="s">
        <v>40</v>
      </c>
      <c r="AB12" t="s">
        <v>118</v>
      </c>
      <c r="AC12" t="s">
        <v>119</v>
      </c>
      <c r="AD12" t="s">
        <v>120</v>
      </c>
    </row>
    <row r="13" spans="1:32" x14ac:dyDescent="0.2">
      <c r="A13" s="4">
        <v>44476170</v>
      </c>
      <c r="B13" t="s">
        <v>121</v>
      </c>
      <c r="C13" t="s">
        <v>1741</v>
      </c>
      <c r="D13" t="s">
        <v>32</v>
      </c>
      <c r="E13">
        <v>45779</v>
      </c>
      <c r="G13" t="s">
        <v>45</v>
      </c>
      <c r="H13" t="s">
        <v>123</v>
      </c>
      <c r="I13" t="s">
        <v>110</v>
      </c>
      <c r="J13" t="s">
        <v>77</v>
      </c>
      <c r="K13" t="s">
        <v>48</v>
      </c>
      <c r="L13" t="s">
        <v>49</v>
      </c>
      <c r="M13" t="s">
        <v>50</v>
      </c>
      <c r="O13" t="s">
        <v>39</v>
      </c>
      <c r="P13" t="s">
        <v>39</v>
      </c>
      <c r="Q13" t="s">
        <v>39</v>
      </c>
      <c r="R13" t="s">
        <v>41</v>
      </c>
      <c r="S13" t="s">
        <v>40</v>
      </c>
      <c r="T13" t="s">
        <v>41</v>
      </c>
      <c r="U13" t="s">
        <v>39</v>
      </c>
      <c r="V13" t="s">
        <v>39</v>
      </c>
      <c r="W13" t="s">
        <v>39</v>
      </c>
      <c r="X13" t="s">
        <v>1740</v>
      </c>
      <c r="AB13" t="s">
        <v>124</v>
      </c>
      <c r="AC13" t="s">
        <v>125</v>
      </c>
      <c r="AD13" t="s">
        <v>126</v>
      </c>
      <c r="AE13" t="s">
        <v>127</v>
      </c>
    </row>
    <row r="14" spans="1:32" x14ac:dyDescent="0.2">
      <c r="A14" s="4">
        <v>44523173</v>
      </c>
      <c r="B14" s="4">
        <v>58353818</v>
      </c>
      <c r="C14" t="s">
        <v>128</v>
      </c>
      <c r="D14" t="s">
        <v>32</v>
      </c>
      <c r="E14">
        <v>45785</v>
      </c>
      <c r="G14" t="s">
        <v>33</v>
      </c>
      <c r="H14" t="s">
        <v>34</v>
      </c>
      <c r="J14" t="s">
        <v>129</v>
      </c>
      <c r="K14" t="s">
        <v>48</v>
      </c>
      <c r="L14" t="s">
        <v>49</v>
      </c>
      <c r="N14" t="s">
        <v>38</v>
      </c>
      <c r="O14" t="s">
        <v>40</v>
      </c>
      <c r="P14" t="s">
        <v>39</v>
      </c>
      <c r="Q14" t="s">
        <v>39</v>
      </c>
      <c r="R14" t="s">
        <v>40</v>
      </c>
      <c r="S14" t="s">
        <v>41</v>
      </c>
      <c r="T14" t="s">
        <v>41</v>
      </c>
      <c r="U14" t="s">
        <v>40</v>
      </c>
      <c r="V14" t="s">
        <v>40</v>
      </c>
      <c r="W14" t="s">
        <v>40</v>
      </c>
      <c r="AB14" t="s">
        <v>130</v>
      </c>
    </row>
    <row r="15" spans="1:32" x14ac:dyDescent="0.2">
      <c r="A15" s="4">
        <v>44937909</v>
      </c>
      <c r="B15" t="s">
        <v>131</v>
      </c>
      <c r="C15" t="s">
        <v>132</v>
      </c>
      <c r="D15" t="s">
        <v>32</v>
      </c>
      <c r="E15">
        <v>45827</v>
      </c>
      <c r="G15" t="s">
        <v>45</v>
      </c>
      <c r="H15" t="s">
        <v>133</v>
      </c>
      <c r="J15" t="s">
        <v>134</v>
      </c>
      <c r="K15" t="s">
        <v>48</v>
      </c>
      <c r="L15" t="s">
        <v>49</v>
      </c>
      <c r="M15" t="s">
        <v>87</v>
      </c>
      <c r="O15" t="s">
        <v>39</v>
      </c>
      <c r="P15" t="s">
        <v>39</v>
      </c>
      <c r="Q15" t="s">
        <v>39</v>
      </c>
      <c r="R15" t="s">
        <v>41</v>
      </c>
      <c r="S15" t="s">
        <v>40</v>
      </c>
      <c r="T15" t="s">
        <v>41</v>
      </c>
      <c r="U15" t="s">
        <v>39</v>
      </c>
      <c r="V15" t="s">
        <v>39</v>
      </c>
      <c r="W15" t="s">
        <v>40</v>
      </c>
      <c r="AB15" t="s">
        <v>135</v>
      </c>
      <c r="AC15" t="s">
        <v>136</v>
      </c>
      <c r="AD15" t="s">
        <v>137</v>
      </c>
      <c r="AE15" t="s">
        <v>138</v>
      </c>
    </row>
    <row r="16" spans="1:32" x14ac:dyDescent="0.2">
      <c r="A16" s="4">
        <v>44937100</v>
      </c>
      <c r="B16" t="s">
        <v>139</v>
      </c>
      <c r="C16" t="s">
        <v>140</v>
      </c>
      <c r="D16" t="s">
        <v>32</v>
      </c>
      <c r="E16">
        <v>45827</v>
      </c>
      <c r="G16" t="s">
        <v>45</v>
      </c>
      <c r="H16" t="s">
        <v>46</v>
      </c>
      <c r="J16" t="s">
        <v>141</v>
      </c>
      <c r="K16" t="s">
        <v>48</v>
      </c>
      <c r="L16" t="s">
        <v>49</v>
      </c>
      <c r="M16" t="s">
        <v>50</v>
      </c>
      <c r="O16" t="s">
        <v>39</v>
      </c>
      <c r="P16" t="s">
        <v>39</v>
      </c>
      <c r="Q16" t="s">
        <v>39</v>
      </c>
      <c r="R16" t="s">
        <v>39</v>
      </c>
      <c r="S16" t="s">
        <v>40</v>
      </c>
      <c r="T16" t="s">
        <v>41</v>
      </c>
      <c r="U16" t="s">
        <v>39</v>
      </c>
      <c r="V16" t="s">
        <v>39</v>
      </c>
      <c r="W16" t="s">
        <v>39</v>
      </c>
      <c r="X16" t="s">
        <v>1739</v>
      </c>
      <c r="AB16" t="s">
        <v>142</v>
      </c>
      <c r="AC16" t="s">
        <v>143</v>
      </c>
      <c r="AD16" t="s">
        <v>144</v>
      </c>
      <c r="AE16" t="s">
        <v>145</v>
      </c>
    </row>
    <row r="17" spans="1:31" x14ac:dyDescent="0.2">
      <c r="A17" s="4">
        <v>44936854</v>
      </c>
      <c r="B17" t="s">
        <v>146</v>
      </c>
      <c r="C17" t="s">
        <v>147</v>
      </c>
      <c r="D17" t="s">
        <v>32</v>
      </c>
      <c r="E17">
        <v>45827</v>
      </c>
      <c r="G17" t="s">
        <v>45</v>
      </c>
      <c r="H17" t="s">
        <v>148</v>
      </c>
      <c r="I17" t="s">
        <v>46</v>
      </c>
      <c r="J17" t="s">
        <v>149</v>
      </c>
      <c r="K17" t="s">
        <v>48</v>
      </c>
      <c r="L17" t="s">
        <v>49</v>
      </c>
      <c r="M17" t="s">
        <v>50</v>
      </c>
      <c r="O17" t="s">
        <v>39</v>
      </c>
      <c r="P17" t="s">
        <v>39</v>
      </c>
      <c r="Q17" t="s">
        <v>39</v>
      </c>
      <c r="R17" t="s">
        <v>41</v>
      </c>
      <c r="S17" t="s">
        <v>40</v>
      </c>
      <c r="T17" t="s">
        <v>41</v>
      </c>
      <c r="U17" t="s">
        <v>39</v>
      </c>
      <c r="V17" t="s">
        <v>39</v>
      </c>
      <c r="W17" t="s">
        <v>40</v>
      </c>
      <c r="X17" t="s">
        <v>1738</v>
      </c>
      <c r="AB17" t="s">
        <v>150</v>
      </c>
      <c r="AC17" t="s">
        <v>151</v>
      </c>
      <c r="AD17" t="s">
        <v>152</v>
      </c>
    </row>
    <row r="18" spans="1:31" x14ac:dyDescent="0.2">
      <c r="A18" s="4">
        <v>44940352</v>
      </c>
      <c r="B18" t="s">
        <v>153</v>
      </c>
      <c r="C18" t="s">
        <v>154</v>
      </c>
      <c r="D18" t="s">
        <v>32</v>
      </c>
      <c r="E18">
        <v>45827</v>
      </c>
      <c r="G18" t="s">
        <v>45</v>
      </c>
      <c r="H18" t="s">
        <v>46</v>
      </c>
      <c r="J18" t="s">
        <v>57</v>
      </c>
      <c r="K18" t="s">
        <v>36</v>
      </c>
      <c r="L18" t="s">
        <v>49</v>
      </c>
      <c r="M18" t="s">
        <v>50</v>
      </c>
      <c r="O18" t="s">
        <v>39</v>
      </c>
      <c r="P18" t="s">
        <v>39</v>
      </c>
      <c r="Q18" t="s">
        <v>39</v>
      </c>
      <c r="R18" t="s">
        <v>41</v>
      </c>
      <c r="S18" t="s">
        <v>40</v>
      </c>
      <c r="T18" t="s">
        <v>41</v>
      </c>
      <c r="U18" t="s">
        <v>39</v>
      </c>
      <c r="V18" t="s">
        <v>39</v>
      </c>
      <c r="W18" t="s">
        <v>39</v>
      </c>
      <c r="X18" t="s">
        <v>1737</v>
      </c>
      <c r="AB18" t="s">
        <v>155</v>
      </c>
      <c r="AC18" t="s">
        <v>156</v>
      </c>
      <c r="AD18" t="s">
        <v>157</v>
      </c>
      <c r="AE18" t="s">
        <v>158</v>
      </c>
    </row>
    <row r="19" spans="1:31" x14ac:dyDescent="0.2">
      <c r="A19" s="4">
        <v>44938825</v>
      </c>
      <c r="B19" t="s">
        <v>159</v>
      </c>
      <c r="C19" t="s">
        <v>160</v>
      </c>
      <c r="D19" t="s">
        <v>32</v>
      </c>
      <c r="E19">
        <v>45827</v>
      </c>
      <c r="G19" t="s">
        <v>45</v>
      </c>
      <c r="H19" t="s">
        <v>46</v>
      </c>
      <c r="J19" t="s">
        <v>96</v>
      </c>
      <c r="K19" t="s">
        <v>36</v>
      </c>
      <c r="L19" t="s">
        <v>49</v>
      </c>
      <c r="M19" t="s">
        <v>50</v>
      </c>
      <c r="O19" t="s">
        <v>39</v>
      </c>
      <c r="P19" t="s">
        <v>39</v>
      </c>
      <c r="Q19" t="s">
        <v>39</v>
      </c>
      <c r="R19" t="s">
        <v>41</v>
      </c>
      <c r="S19" t="s">
        <v>40</v>
      </c>
      <c r="T19" t="s">
        <v>41</v>
      </c>
      <c r="U19" t="s">
        <v>39</v>
      </c>
      <c r="V19" t="s">
        <v>39</v>
      </c>
      <c r="W19" t="s">
        <v>40</v>
      </c>
      <c r="AB19" t="s">
        <v>161</v>
      </c>
      <c r="AC19" t="s">
        <v>162</v>
      </c>
      <c r="AD19" t="s">
        <v>163</v>
      </c>
      <c r="AE19" t="s">
        <v>164</v>
      </c>
    </row>
    <row r="20" spans="1:31" x14ac:dyDescent="0.2">
      <c r="A20" s="4">
        <v>44938981</v>
      </c>
      <c r="B20" t="s">
        <v>165</v>
      </c>
      <c r="C20" t="s">
        <v>166</v>
      </c>
      <c r="D20" t="s">
        <v>32</v>
      </c>
      <c r="E20">
        <v>45827</v>
      </c>
      <c r="G20" t="s">
        <v>45</v>
      </c>
      <c r="H20" t="s">
        <v>94</v>
      </c>
      <c r="I20" t="s">
        <v>167</v>
      </c>
      <c r="J20" t="s">
        <v>168</v>
      </c>
      <c r="K20" t="s">
        <v>48</v>
      </c>
      <c r="L20" t="s">
        <v>49</v>
      </c>
      <c r="M20" t="s">
        <v>50</v>
      </c>
      <c r="O20" t="s">
        <v>39</v>
      </c>
      <c r="P20" t="s">
        <v>39</v>
      </c>
      <c r="Q20" t="s">
        <v>39</v>
      </c>
      <c r="R20" t="s">
        <v>41</v>
      </c>
      <c r="S20" t="s">
        <v>40</v>
      </c>
      <c r="T20" t="s">
        <v>41</v>
      </c>
      <c r="U20" t="s">
        <v>39</v>
      </c>
      <c r="V20" t="s">
        <v>39</v>
      </c>
      <c r="W20" t="s">
        <v>40</v>
      </c>
      <c r="X20" t="s">
        <v>1736</v>
      </c>
      <c r="AB20" t="s">
        <v>169</v>
      </c>
      <c r="AC20" t="s">
        <v>170</v>
      </c>
      <c r="AD20" t="s">
        <v>171</v>
      </c>
      <c r="AE20" t="s">
        <v>172</v>
      </c>
    </row>
    <row r="21" spans="1:31" x14ac:dyDescent="0.2">
      <c r="A21" s="4">
        <v>44938871</v>
      </c>
      <c r="B21" t="s">
        <v>173</v>
      </c>
      <c r="C21" t="s">
        <v>1735</v>
      </c>
      <c r="D21" t="s">
        <v>32</v>
      </c>
      <c r="E21">
        <v>45827</v>
      </c>
      <c r="G21" t="s">
        <v>45</v>
      </c>
      <c r="H21" t="s">
        <v>104</v>
      </c>
      <c r="J21" t="s">
        <v>174</v>
      </c>
      <c r="K21" t="s">
        <v>48</v>
      </c>
      <c r="L21" t="s">
        <v>49</v>
      </c>
      <c r="M21" t="s">
        <v>50</v>
      </c>
      <c r="O21" t="s">
        <v>39</v>
      </c>
      <c r="P21" t="s">
        <v>41</v>
      </c>
      <c r="Q21" t="s">
        <v>39</v>
      </c>
      <c r="R21" t="s">
        <v>41</v>
      </c>
      <c r="S21" t="s">
        <v>40</v>
      </c>
      <c r="T21" t="s">
        <v>41</v>
      </c>
      <c r="U21" t="s">
        <v>39</v>
      </c>
      <c r="V21" t="s">
        <v>39</v>
      </c>
      <c r="W21" t="s">
        <v>40</v>
      </c>
      <c r="AB21" t="s">
        <v>175</v>
      </c>
      <c r="AC21" t="s">
        <v>176</v>
      </c>
      <c r="AD21" t="s">
        <v>177</v>
      </c>
    </row>
    <row r="22" spans="1:31" x14ac:dyDescent="0.2">
      <c r="A22" s="4">
        <v>44941336</v>
      </c>
      <c r="B22" t="s">
        <v>178</v>
      </c>
      <c r="C22" t="s">
        <v>179</v>
      </c>
      <c r="D22" t="s">
        <v>32</v>
      </c>
      <c r="E22">
        <v>45827</v>
      </c>
      <c r="G22" t="s">
        <v>45</v>
      </c>
      <c r="H22" t="s">
        <v>46</v>
      </c>
      <c r="I22" t="s">
        <v>104</v>
      </c>
      <c r="J22" t="s">
        <v>141</v>
      </c>
      <c r="K22" t="s">
        <v>36</v>
      </c>
      <c r="L22" t="s">
        <v>37</v>
      </c>
      <c r="M22" t="s">
        <v>50</v>
      </c>
      <c r="O22" t="s">
        <v>39</v>
      </c>
      <c r="P22" t="s">
        <v>39</v>
      </c>
      <c r="Q22" t="s">
        <v>39</v>
      </c>
      <c r="R22" t="s">
        <v>41</v>
      </c>
      <c r="S22" t="s">
        <v>40</v>
      </c>
      <c r="T22" t="s">
        <v>41</v>
      </c>
      <c r="U22" t="s">
        <v>39</v>
      </c>
      <c r="V22" t="s">
        <v>39</v>
      </c>
      <c r="W22" t="s">
        <v>39</v>
      </c>
      <c r="X22" t="s">
        <v>1734</v>
      </c>
      <c r="AB22" t="s">
        <v>180</v>
      </c>
      <c r="AC22" t="s">
        <v>181</v>
      </c>
      <c r="AD22" t="s">
        <v>182</v>
      </c>
    </row>
    <row r="23" spans="1:31" x14ac:dyDescent="0.2">
      <c r="A23" s="4">
        <v>44941030</v>
      </c>
      <c r="B23" t="s">
        <v>183</v>
      </c>
      <c r="C23" t="s">
        <v>184</v>
      </c>
      <c r="D23" t="s">
        <v>32</v>
      </c>
      <c r="E23">
        <v>45827</v>
      </c>
      <c r="G23" t="s">
        <v>45</v>
      </c>
      <c r="H23" t="s">
        <v>104</v>
      </c>
      <c r="I23" t="s">
        <v>46</v>
      </c>
      <c r="J23" t="s">
        <v>185</v>
      </c>
      <c r="K23" t="s">
        <v>48</v>
      </c>
      <c r="L23" t="s">
        <v>49</v>
      </c>
      <c r="M23" t="s">
        <v>50</v>
      </c>
      <c r="O23" t="s">
        <v>39</v>
      </c>
      <c r="P23" t="s">
        <v>39</v>
      </c>
      <c r="Q23" t="s">
        <v>39</v>
      </c>
      <c r="R23" t="s">
        <v>41</v>
      </c>
      <c r="S23" t="s">
        <v>40</v>
      </c>
      <c r="T23" t="s">
        <v>41</v>
      </c>
      <c r="U23" t="s">
        <v>39</v>
      </c>
      <c r="V23" t="s">
        <v>39</v>
      </c>
      <c r="W23" t="s">
        <v>40</v>
      </c>
      <c r="X23" t="s">
        <v>1733</v>
      </c>
      <c r="AB23" t="s">
        <v>186</v>
      </c>
      <c r="AC23" t="s">
        <v>187</v>
      </c>
      <c r="AD23" t="s">
        <v>188</v>
      </c>
      <c r="AE23" t="s">
        <v>189</v>
      </c>
    </row>
    <row r="24" spans="1:31" x14ac:dyDescent="0.2">
      <c r="A24" s="4">
        <v>44937940</v>
      </c>
      <c r="B24" t="s">
        <v>190</v>
      </c>
      <c r="C24" t="s">
        <v>191</v>
      </c>
      <c r="D24" t="s">
        <v>32</v>
      </c>
      <c r="E24">
        <v>45827</v>
      </c>
      <c r="F24" s="18">
        <v>45877</v>
      </c>
      <c r="G24" t="s">
        <v>45</v>
      </c>
      <c r="H24" t="s">
        <v>192</v>
      </c>
      <c r="I24" t="s">
        <v>63</v>
      </c>
      <c r="J24" t="s">
        <v>193</v>
      </c>
      <c r="K24" t="s">
        <v>36</v>
      </c>
      <c r="L24" t="s">
        <v>49</v>
      </c>
      <c r="M24" t="s">
        <v>50</v>
      </c>
      <c r="O24" t="s">
        <v>39</v>
      </c>
      <c r="P24" t="s">
        <v>39</v>
      </c>
      <c r="Q24" t="s">
        <v>39</v>
      </c>
      <c r="R24" t="s">
        <v>41</v>
      </c>
      <c r="S24" t="s">
        <v>40</v>
      </c>
      <c r="T24" t="s">
        <v>41</v>
      </c>
      <c r="U24" t="s">
        <v>39</v>
      </c>
      <c r="V24" t="s">
        <v>39</v>
      </c>
      <c r="W24" t="s">
        <v>40</v>
      </c>
      <c r="AB24" t="s">
        <v>194</v>
      </c>
      <c r="AC24" t="s">
        <v>195</v>
      </c>
      <c r="AD24" t="s">
        <v>196</v>
      </c>
      <c r="AE24" t="s">
        <v>197</v>
      </c>
    </row>
    <row r="25" spans="1:31" x14ac:dyDescent="0.2">
      <c r="A25" s="4">
        <v>44937630</v>
      </c>
      <c r="B25" t="s">
        <v>200</v>
      </c>
      <c r="C25" t="s">
        <v>201</v>
      </c>
      <c r="D25" t="s">
        <v>32</v>
      </c>
      <c r="E25">
        <v>45827</v>
      </c>
      <c r="G25" t="s">
        <v>45</v>
      </c>
      <c r="H25" t="s">
        <v>46</v>
      </c>
      <c r="J25" t="s">
        <v>134</v>
      </c>
      <c r="K25" t="s">
        <v>48</v>
      </c>
      <c r="L25" t="s">
        <v>49</v>
      </c>
      <c r="M25" t="s">
        <v>50</v>
      </c>
      <c r="O25" t="s">
        <v>39</v>
      </c>
      <c r="P25" t="s">
        <v>39</v>
      </c>
      <c r="Q25" t="s">
        <v>39</v>
      </c>
      <c r="R25" t="s">
        <v>41</v>
      </c>
      <c r="S25" t="s">
        <v>40</v>
      </c>
      <c r="T25" t="s">
        <v>41</v>
      </c>
      <c r="U25" t="s">
        <v>39</v>
      </c>
      <c r="V25" t="s">
        <v>39</v>
      </c>
      <c r="W25" t="s">
        <v>39</v>
      </c>
      <c r="X25" t="s">
        <v>1732</v>
      </c>
      <c r="AB25" t="s">
        <v>202</v>
      </c>
      <c r="AC25" t="s">
        <v>203</v>
      </c>
      <c r="AD25" t="s">
        <v>204</v>
      </c>
      <c r="AE25" t="s">
        <v>205</v>
      </c>
    </row>
    <row r="26" spans="1:31" x14ac:dyDescent="0.2">
      <c r="A26" s="4">
        <v>44937929</v>
      </c>
      <c r="B26" t="s">
        <v>206</v>
      </c>
      <c r="C26" t="s">
        <v>207</v>
      </c>
      <c r="D26" t="s">
        <v>32</v>
      </c>
      <c r="E26">
        <v>45827</v>
      </c>
      <c r="G26" t="s">
        <v>45</v>
      </c>
      <c r="H26" t="s">
        <v>56</v>
      </c>
      <c r="I26" t="s">
        <v>46</v>
      </c>
      <c r="J26" t="s">
        <v>193</v>
      </c>
      <c r="K26" t="s">
        <v>36</v>
      </c>
      <c r="L26" t="s">
        <v>49</v>
      </c>
      <c r="M26" t="s">
        <v>50</v>
      </c>
      <c r="O26" t="s">
        <v>39</v>
      </c>
      <c r="P26" t="s">
        <v>39</v>
      </c>
      <c r="Q26" t="s">
        <v>39</v>
      </c>
      <c r="R26" t="s">
        <v>41</v>
      </c>
      <c r="S26" t="s">
        <v>40</v>
      </c>
      <c r="T26" t="s">
        <v>41</v>
      </c>
      <c r="U26" t="s">
        <v>39</v>
      </c>
      <c r="V26" t="s">
        <v>39</v>
      </c>
      <c r="W26" t="s">
        <v>40</v>
      </c>
      <c r="AB26" t="s">
        <v>208</v>
      </c>
      <c r="AC26" t="s">
        <v>209</v>
      </c>
      <c r="AD26" t="s">
        <v>210</v>
      </c>
      <c r="AE26" t="s">
        <v>211</v>
      </c>
    </row>
    <row r="27" spans="1:31" x14ac:dyDescent="0.2">
      <c r="A27" s="4">
        <v>44997584</v>
      </c>
      <c r="B27" t="s">
        <v>212</v>
      </c>
      <c r="C27" t="s">
        <v>213</v>
      </c>
      <c r="D27" t="s">
        <v>32</v>
      </c>
      <c r="E27">
        <v>45833</v>
      </c>
      <c r="G27" t="s">
        <v>33</v>
      </c>
      <c r="H27" t="s">
        <v>34</v>
      </c>
      <c r="J27" t="s">
        <v>35</v>
      </c>
      <c r="K27" t="s">
        <v>36</v>
      </c>
      <c r="L27" t="s">
        <v>214</v>
      </c>
      <c r="N27" t="s">
        <v>38</v>
      </c>
      <c r="O27" t="s">
        <v>40</v>
      </c>
      <c r="P27" t="s">
        <v>39</v>
      </c>
      <c r="Q27" t="s">
        <v>39</v>
      </c>
      <c r="R27" t="s">
        <v>40</v>
      </c>
      <c r="S27" t="s">
        <v>41</v>
      </c>
      <c r="T27" t="s">
        <v>41</v>
      </c>
      <c r="U27" t="s">
        <v>39</v>
      </c>
      <c r="V27" t="s">
        <v>39</v>
      </c>
      <c r="W27" t="s">
        <v>39</v>
      </c>
      <c r="AB27" t="s">
        <v>215</v>
      </c>
      <c r="AC27" t="s">
        <v>216</v>
      </c>
    </row>
    <row r="28" spans="1:31" x14ac:dyDescent="0.2">
      <c r="A28" s="4">
        <v>44997578</v>
      </c>
      <c r="B28" t="s">
        <v>217</v>
      </c>
      <c r="C28" t="s">
        <v>218</v>
      </c>
      <c r="D28" t="s">
        <v>32</v>
      </c>
      <c r="E28">
        <v>45833</v>
      </c>
      <c r="G28" t="s">
        <v>33</v>
      </c>
      <c r="H28" t="s">
        <v>34</v>
      </c>
      <c r="J28" t="s">
        <v>129</v>
      </c>
      <c r="K28" t="s">
        <v>48</v>
      </c>
      <c r="L28" t="s">
        <v>214</v>
      </c>
      <c r="N28" t="s">
        <v>38</v>
      </c>
      <c r="O28" t="s">
        <v>40</v>
      </c>
      <c r="P28" t="s">
        <v>39</v>
      </c>
      <c r="Q28" t="s">
        <v>39</v>
      </c>
      <c r="R28" t="s">
        <v>40</v>
      </c>
      <c r="S28" t="s">
        <v>41</v>
      </c>
      <c r="T28" t="s">
        <v>41</v>
      </c>
      <c r="U28" t="s">
        <v>39</v>
      </c>
      <c r="V28" t="s">
        <v>39</v>
      </c>
      <c r="W28" t="s">
        <v>39</v>
      </c>
      <c r="AB28" t="s">
        <v>219</v>
      </c>
      <c r="AC28" t="s">
        <v>220</v>
      </c>
    </row>
    <row r="29" spans="1:31" x14ac:dyDescent="0.2">
      <c r="A29" s="4">
        <v>45190855</v>
      </c>
      <c r="B29" t="s">
        <v>221</v>
      </c>
      <c r="C29" t="s">
        <v>222</v>
      </c>
      <c r="D29" t="s">
        <v>32</v>
      </c>
      <c r="E29">
        <v>45851</v>
      </c>
      <c r="G29" t="s">
        <v>45</v>
      </c>
      <c r="H29" t="s">
        <v>56</v>
      </c>
      <c r="I29" t="s">
        <v>223</v>
      </c>
      <c r="J29" t="s">
        <v>77</v>
      </c>
      <c r="K29" t="s">
        <v>36</v>
      </c>
      <c r="L29" t="s">
        <v>49</v>
      </c>
      <c r="M29" t="s">
        <v>87</v>
      </c>
      <c r="O29" t="s">
        <v>39</v>
      </c>
      <c r="P29" t="s">
        <v>39</v>
      </c>
      <c r="Q29" t="s">
        <v>39</v>
      </c>
      <c r="R29" t="s">
        <v>41</v>
      </c>
      <c r="S29" t="s">
        <v>40</v>
      </c>
      <c r="T29" t="s">
        <v>41</v>
      </c>
      <c r="U29" t="s">
        <v>39</v>
      </c>
      <c r="V29" t="s">
        <v>39</v>
      </c>
      <c r="W29" t="s">
        <v>40</v>
      </c>
      <c r="AB29" t="s">
        <v>224</v>
      </c>
      <c r="AC29" t="s">
        <v>225</v>
      </c>
      <c r="AD29" t="s">
        <v>226</v>
      </c>
      <c r="AE29" t="s">
        <v>227</v>
      </c>
    </row>
    <row r="30" spans="1:31" x14ac:dyDescent="0.2">
      <c r="A30" s="4">
        <v>45190845</v>
      </c>
      <c r="B30" t="s">
        <v>228</v>
      </c>
      <c r="C30" t="s">
        <v>229</v>
      </c>
      <c r="D30" t="s">
        <v>32</v>
      </c>
      <c r="E30">
        <v>45851</v>
      </c>
      <c r="G30" t="s">
        <v>45</v>
      </c>
      <c r="H30" t="s">
        <v>104</v>
      </c>
      <c r="I30" t="s">
        <v>110</v>
      </c>
      <c r="J30" t="s">
        <v>174</v>
      </c>
      <c r="K30" t="s">
        <v>48</v>
      </c>
      <c r="L30" t="s">
        <v>37</v>
      </c>
      <c r="M30" t="s">
        <v>50</v>
      </c>
      <c r="O30" t="s">
        <v>39</v>
      </c>
      <c r="P30" t="s">
        <v>39</v>
      </c>
      <c r="Q30" t="s">
        <v>39</v>
      </c>
      <c r="R30" t="s">
        <v>41</v>
      </c>
      <c r="S30" t="s">
        <v>40</v>
      </c>
      <c r="T30" t="s">
        <v>41</v>
      </c>
      <c r="U30" t="s">
        <v>39</v>
      </c>
      <c r="V30" t="s">
        <v>39</v>
      </c>
      <c r="W30" t="s">
        <v>39</v>
      </c>
      <c r="AB30" t="s">
        <v>230</v>
      </c>
      <c r="AC30" t="s">
        <v>231</v>
      </c>
      <c r="AD30" t="s">
        <v>232</v>
      </c>
    </row>
    <row r="31" spans="1:31" x14ac:dyDescent="0.2">
      <c r="A31" s="4">
        <v>45190935</v>
      </c>
      <c r="B31" t="s">
        <v>233</v>
      </c>
      <c r="C31" t="s">
        <v>234</v>
      </c>
      <c r="D31" t="s">
        <v>32</v>
      </c>
      <c r="E31">
        <v>45851</v>
      </c>
      <c r="F31" s="18">
        <v>45860</v>
      </c>
      <c r="G31" t="s">
        <v>45</v>
      </c>
      <c r="H31" t="s">
        <v>46</v>
      </c>
      <c r="J31" t="s">
        <v>64</v>
      </c>
      <c r="K31" t="s">
        <v>36</v>
      </c>
      <c r="L31" t="s">
        <v>49</v>
      </c>
      <c r="M31" t="s">
        <v>50</v>
      </c>
      <c r="O31" t="s">
        <v>39</v>
      </c>
      <c r="P31" t="s">
        <v>41</v>
      </c>
      <c r="Q31" t="s">
        <v>39</v>
      </c>
      <c r="R31" t="s">
        <v>41</v>
      </c>
      <c r="S31" t="s">
        <v>40</v>
      </c>
      <c r="T31" t="s">
        <v>41</v>
      </c>
      <c r="U31" t="s">
        <v>39</v>
      </c>
      <c r="V31" t="s">
        <v>39</v>
      </c>
      <c r="W31" t="s">
        <v>40</v>
      </c>
      <c r="AB31" t="s">
        <v>235</v>
      </c>
      <c r="AC31" t="s">
        <v>236</v>
      </c>
      <c r="AD31" t="s">
        <v>237</v>
      </c>
    </row>
    <row r="32" spans="1:31" x14ac:dyDescent="0.2">
      <c r="A32" s="4">
        <v>45190824</v>
      </c>
      <c r="B32" t="s">
        <v>238</v>
      </c>
      <c r="C32" t="s">
        <v>239</v>
      </c>
      <c r="D32" t="s">
        <v>32</v>
      </c>
      <c r="E32">
        <v>45851</v>
      </c>
      <c r="G32" t="s">
        <v>45</v>
      </c>
      <c r="H32" t="s">
        <v>94</v>
      </c>
      <c r="I32" t="s">
        <v>123</v>
      </c>
      <c r="J32" t="s">
        <v>134</v>
      </c>
      <c r="K32" t="s">
        <v>48</v>
      </c>
      <c r="L32" t="s">
        <v>49</v>
      </c>
      <c r="M32" t="s">
        <v>50</v>
      </c>
      <c r="O32" t="s">
        <v>39</v>
      </c>
      <c r="P32" t="s">
        <v>39</v>
      </c>
      <c r="Q32" t="s">
        <v>39</v>
      </c>
      <c r="R32" t="s">
        <v>41</v>
      </c>
      <c r="S32" t="s">
        <v>40</v>
      </c>
      <c r="T32" t="s">
        <v>41</v>
      </c>
      <c r="U32" t="s">
        <v>39</v>
      </c>
      <c r="V32" t="s">
        <v>39</v>
      </c>
      <c r="W32" t="s">
        <v>39</v>
      </c>
      <c r="X32" t="s">
        <v>1731</v>
      </c>
      <c r="AB32" t="s">
        <v>240</v>
      </c>
      <c r="AC32" t="s">
        <v>241</v>
      </c>
      <c r="AD32" t="s">
        <v>242</v>
      </c>
    </row>
    <row r="33" spans="1:31" x14ac:dyDescent="0.2">
      <c r="A33" s="4">
        <v>45190904</v>
      </c>
      <c r="B33" t="s">
        <v>243</v>
      </c>
      <c r="C33" t="s">
        <v>244</v>
      </c>
      <c r="D33" t="s">
        <v>32</v>
      </c>
      <c r="E33">
        <v>45851</v>
      </c>
      <c r="G33" t="s">
        <v>45</v>
      </c>
      <c r="H33" t="s">
        <v>104</v>
      </c>
      <c r="I33" t="s">
        <v>103</v>
      </c>
      <c r="J33" t="s">
        <v>57</v>
      </c>
      <c r="K33" t="s">
        <v>36</v>
      </c>
      <c r="L33" t="s">
        <v>49</v>
      </c>
      <c r="M33" t="s">
        <v>50</v>
      </c>
      <c r="O33" t="s">
        <v>39</v>
      </c>
      <c r="P33" t="s">
        <v>39</v>
      </c>
      <c r="Q33" t="s">
        <v>39</v>
      </c>
      <c r="R33" t="s">
        <v>39</v>
      </c>
      <c r="S33" t="s">
        <v>40</v>
      </c>
      <c r="T33" t="s">
        <v>41</v>
      </c>
      <c r="U33" t="s">
        <v>39</v>
      </c>
      <c r="V33" t="s">
        <v>39</v>
      </c>
      <c r="W33" t="s">
        <v>39</v>
      </c>
      <c r="X33" t="s">
        <v>1730</v>
      </c>
      <c r="AB33" t="s">
        <v>245</v>
      </c>
      <c r="AC33" t="s">
        <v>246</v>
      </c>
      <c r="AD33" t="s">
        <v>247</v>
      </c>
    </row>
    <row r="34" spans="1:31" x14ac:dyDescent="0.2">
      <c r="A34" s="4">
        <v>45190901</v>
      </c>
      <c r="B34" t="s">
        <v>248</v>
      </c>
      <c r="C34" t="s">
        <v>249</v>
      </c>
      <c r="D34" t="s">
        <v>32</v>
      </c>
      <c r="E34">
        <v>45851</v>
      </c>
      <c r="G34" t="s">
        <v>45</v>
      </c>
      <c r="H34" t="s">
        <v>104</v>
      </c>
      <c r="I34" t="s">
        <v>46</v>
      </c>
      <c r="J34" t="s">
        <v>174</v>
      </c>
      <c r="K34" t="s">
        <v>36</v>
      </c>
      <c r="L34" t="s">
        <v>49</v>
      </c>
      <c r="M34" t="s">
        <v>50</v>
      </c>
      <c r="O34" t="s">
        <v>39</v>
      </c>
      <c r="P34" t="s">
        <v>39</v>
      </c>
      <c r="Q34" t="s">
        <v>39</v>
      </c>
      <c r="R34" t="s">
        <v>41</v>
      </c>
      <c r="S34" t="s">
        <v>40</v>
      </c>
      <c r="T34" t="s">
        <v>41</v>
      </c>
      <c r="U34" t="s">
        <v>39</v>
      </c>
      <c r="V34" t="s">
        <v>39</v>
      </c>
      <c r="W34" t="s">
        <v>40</v>
      </c>
      <c r="AB34" t="s">
        <v>250</v>
      </c>
      <c r="AC34" t="s">
        <v>251</v>
      </c>
      <c r="AD34" t="s">
        <v>252</v>
      </c>
      <c r="AE34" t="s">
        <v>253</v>
      </c>
    </row>
    <row r="35" spans="1:31" x14ac:dyDescent="0.2">
      <c r="A35" s="4">
        <v>45190195</v>
      </c>
      <c r="B35" t="s">
        <v>254</v>
      </c>
      <c r="C35" t="s">
        <v>255</v>
      </c>
      <c r="D35" t="s">
        <v>32</v>
      </c>
      <c r="E35">
        <v>45851</v>
      </c>
      <c r="G35" t="s">
        <v>45</v>
      </c>
      <c r="H35" t="s">
        <v>56</v>
      </c>
      <c r="I35" t="s">
        <v>223</v>
      </c>
      <c r="J35" t="s">
        <v>174</v>
      </c>
      <c r="K35" t="s">
        <v>48</v>
      </c>
      <c r="L35" t="s">
        <v>49</v>
      </c>
      <c r="M35" t="s">
        <v>87</v>
      </c>
      <c r="O35" t="s">
        <v>39</v>
      </c>
      <c r="P35" t="s">
        <v>39</v>
      </c>
      <c r="Q35" t="s">
        <v>39</v>
      </c>
      <c r="R35" t="s">
        <v>41</v>
      </c>
      <c r="S35" t="s">
        <v>40</v>
      </c>
      <c r="T35" t="s">
        <v>41</v>
      </c>
      <c r="U35" t="s">
        <v>39</v>
      </c>
      <c r="V35" t="s">
        <v>39</v>
      </c>
      <c r="W35" t="s">
        <v>40</v>
      </c>
      <c r="X35" t="s">
        <v>1729</v>
      </c>
      <c r="AB35" t="s">
        <v>256</v>
      </c>
      <c r="AC35" t="s">
        <v>257</v>
      </c>
      <c r="AD35" t="s">
        <v>258</v>
      </c>
    </row>
    <row r="36" spans="1:31" x14ac:dyDescent="0.2">
      <c r="A36" s="4">
        <v>45204856</v>
      </c>
      <c r="B36" t="s">
        <v>260</v>
      </c>
      <c r="C36" t="s">
        <v>261</v>
      </c>
      <c r="D36" t="s">
        <v>32</v>
      </c>
      <c r="E36">
        <v>45853</v>
      </c>
      <c r="G36" t="s">
        <v>45</v>
      </c>
      <c r="H36" t="s">
        <v>110</v>
      </c>
      <c r="J36" t="s">
        <v>262</v>
      </c>
      <c r="K36" t="s">
        <v>48</v>
      </c>
      <c r="L36" t="s">
        <v>49</v>
      </c>
      <c r="M36" t="s">
        <v>50</v>
      </c>
      <c r="O36" t="s">
        <v>39</v>
      </c>
      <c r="P36" t="s">
        <v>39</v>
      </c>
      <c r="Q36" t="s">
        <v>39</v>
      </c>
      <c r="R36" t="s">
        <v>39</v>
      </c>
      <c r="S36" t="s">
        <v>40</v>
      </c>
      <c r="T36" t="s">
        <v>41</v>
      </c>
      <c r="U36" t="s">
        <v>39</v>
      </c>
      <c r="V36" t="s">
        <v>39</v>
      </c>
      <c r="W36" t="s">
        <v>40</v>
      </c>
      <c r="X36" t="s">
        <v>1728</v>
      </c>
      <c r="AB36" t="s">
        <v>263</v>
      </c>
      <c r="AC36" t="s">
        <v>264</v>
      </c>
      <c r="AD36" t="s">
        <v>265</v>
      </c>
      <c r="AE36" t="s">
        <v>266</v>
      </c>
    </row>
    <row r="37" spans="1:31" x14ac:dyDescent="0.2">
      <c r="A37" s="4">
        <v>45310837</v>
      </c>
      <c r="B37" t="s">
        <v>267</v>
      </c>
      <c r="C37" t="s">
        <v>268</v>
      </c>
      <c r="D37" t="s">
        <v>32</v>
      </c>
      <c r="E37">
        <v>45862</v>
      </c>
      <c r="G37" t="s">
        <v>33</v>
      </c>
      <c r="H37" t="s">
        <v>269</v>
      </c>
      <c r="J37" t="s">
        <v>270</v>
      </c>
      <c r="K37" t="s">
        <v>48</v>
      </c>
      <c r="L37" t="s">
        <v>214</v>
      </c>
      <c r="N37" t="s">
        <v>38</v>
      </c>
      <c r="O37" t="s">
        <v>40</v>
      </c>
      <c r="P37" t="s">
        <v>39</v>
      </c>
      <c r="Q37" t="s">
        <v>39</v>
      </c>
      <c r="R37" t="s">
        <v>40</v>
      </c>
      <c r="S37" t="s">
        <v>41</v>
      </c>
      <c r="T37" t="s">
        <v>41</v>
      </c>
      <c r="U37" t="s">
        <v>39</v>
      </c>
      <c r="V37" t="s">
        <v>40</v>
      </c>
      <c r="W37" t="s">
        <v>39</v>
      </c>
      <c r="AB37" t="s">
        <v>271</v>
      </c>
    </row>
    <row r="38" spans="1:31" x14ac:dyDescent="0.2">
      <c r="A38" s="4">
        <v>45345832</v>
      </c>
      <c r="B38" t="s">
        <v>272</v>
      </c>
      <c r="C38" t="s">
        <v>273</v>
      </c>
      <c r="D38" t="s">
        <v>32</v>
      </c>
      <c r="E38">
        <v>45866</v>
      </c>
      <c r="G38" t="s">
        <v>45</v>
      </c>
      <c r="H38" t="s">
        <v>46</v>
      </c>
      <c r="I38" t="s">
        <v>104</v>
      </c>
      <c r="J38" t="s">
        <v>64</v>
      </c>
      <c r="K38" t="s">
        <v>36</v>
      </c>
      <c r="L38" t="s">
        <v>37</v>
      </c>
      <c r="M38" t="s">
        <v>50</v>
      </c>
      <c r="O38" t="s">
        <v>39</v>
      </c>
      <c r="P38" t="s">
        <v>39</v>
      </c>
      <c r="Q38" t="s">
        <v>39</v>
      </c>
      <c r="R38" t="s">
        <v>41</v>
      </c>
      <c r="S38" t="s">
        <v>40</v>
      </c>
      <c r="T38" t="s">
        <v>41</v>
      </c>
      <c r="U38" t="s">
        <v>39</v>
      </c>
      <c r="V38" t="s">
        <v>39</v>
      </c>
      <c r="W38" t="s">
        <v>40</v>
      </c>
      <c r="X38" t="s">
        <v>274</v>
      </c>
      <c r="AB38" t="s">
        <v>275</v>
      </c>
      <c r="AC38" t="s">
        <v>276</v>
      </c>
      <c r="AD38" t="s">
        <v>277</v>
      </c>
      <c r="AE38" t="s">
        <v>278</v>
      </c>
    </row>
    <row r="39" spans="1:31" x14ac:dyDescent="0.2">
      <c r="A39" s="4">
        <v>45346592</v>
      </c>
      <c r="B39" t="s">
        <v>279</v>
      </c>
      <c r="C39" t="s">
        <v>280</v>
      </c>
      <c r="D39" t="s">
        <v>32</v>
      </c>
      <c r="E39">
        <v>45866</v>
      </c>
      <c r="G39" t="s">
        <v>33</v>
      </c>
      <c r="H39" t="s">
        <v>269</v>
      </c>
      <c r="J39" t="s">
        <v>281</v>
      </c>
      <c r="K39" t="s">
        <v>36</v>
      </c>
      <c r="L39" t="s">
        <v>214</v>
      </c>
      <c r="N39" t="s">
        <v>38</v>
      </c>
      <c r="O39" t="s">
        <v>40</v>
      </c>
      <c r="P39" t="s">
        <v>39</v>
      </c>
      <c r="Q39" t="s">
        <v>39</v>
      </c>
      <c r="R39" t="s">
        <v>40</v>
      </c>
      <c r="S39" t="s">
        <v>41</v>
      </c>
      <c r="T39" t="s">
        <v>41</v>
      </c>
      <c r="U39" t="s">
        <v>39</v>
      </c>
      <c r="V39" t="s">
        <v>40</v>
      </c>
      <c r="W39" t="s">
        <v>39</v>
      </c>
      <c r="AB39" t="s">
        <v>282</v>
      </c>
    </row>
    <row r="40" spans="1:31" x14ac:dyDescent="0.2">
      <c r="A40" s="4">
        <v>45346652</v>
      </c>
      <c r="B40" t="s">
        <v>283</v>
      </c>
      <c r="C40" t="s">
        <v>284</v>
      </c>
      <c r="D40" t="s">
        <v>32</v>
      </c>
      <c r="E40">
        <v>45866</v>
      </c>
      <c r="G40" t="s">
        <v>33</v>
      </c>
      <c r="H40" t="s">
        <v>34</v>
      </c>
      <c r="J40" t="s">
        <v>285</v>
      </c>
      <c r="K40" t="s">
        <v>48</v>
      </c>
      <c r="L40" t="s">
        <v>214</v>
      </c>
      <c r="N40" t="s">
        <v>38</v>
      </c>
      <c r="O40" t="s">
        <v>40</v>
      </c>
      <c r="P40" t="s">
        <v>39</v>
      </c>
      <c r="Q40" t="s">
        <v>39</v>
      </c>
      <c r="R40" t="s">
        <v>40</v>
      </c>
      <c r="S40" t="s">
        <v>41</v>
      </c>
      <c r="T40" t="s">
        <v>41</v>
      </c>
      <c r="U40" t="s">
        <v>39</v>
      </c>
      <c r="V40" t="s">
        <v>40</v>
      </c>
      <c r="W40" t="s">
        <v>39</v>
      </c>
      <c r="AB40" t="s">
        <v>286</v>
      </c>
      <c r="AC40" t="s">
        <v>287</v>
      </c>
    </row>
    <row r="41" spans="1:31" x14ac:dyDescent="0.2">
      <c r="A41" s="4">
        <v>45346221</v>
      </c>
      <c r="B41" t="s">
        <v>288</v>
      </c>
      <c r="C41" t="s">
        <v>289</v>
      </c>
      <c r="D41" t="s">
        <v>32</v>
      </c>
      <c r="E41">
        <v>45866</v>
      </c>
      <c r="G41" t="s">
        <v>45</v>
      </c>
      <c r="H41" t="s">
        <v>94</v>
      </c>
      <c r="I41" t="s">
        <v>104</v>
      </c>
      <c r="J41" t="s">
        <v>112</v>
      </c>
      <c r="K41" t="s">
        <v>36</v>
      </c>
      <c r="L41" t="s">
        <v>290</v>
      </c>
      <c r="M41" t="s">
        <v>50</v>
      </c>
      <c r="O41" t="s">
        <v>39</v>
      </c>
      <c r="P41" t="s">
        <v>39</v>
      </c>
      <c r="Q41" t="s">
        <v>39</v>
      </c>
      <c r="R41" t="s">
        <v>41</v>
      </c>
      <c r="S41" t="s">
        <v>40</v>
      </c>
      <c r="T41" t="s">
        <v>41</v>
      </c>
      <c r="U41" t="s">
        <v>39</v>
      </c>
      <c r="V41" t="s">
        <v>39</v>
      </c>
      <c r="W41" t="s">
        <v>40</v>
      </c>
      <c r="AB41" t="s">
        <v>291</v>
      </c>
      <c r="AC41" t="s">
        <v>292</v>
      </c>
      <c r="AD41" t="s">
        <v>293</v>
      </c>
    </row>
    <row r="42" spans="1:31" x14ac:dyDescent="0.2">
      <c r="A42" s="4">
        <v>45376756</v>
      </c>
      <c r="B42" t="s">
        <v>294</v>
      </c>
      <c r="C42" t="s">
        <v>295</v>
      </c>
      <c r="D42" t="s">
        <v>32</v>
      </c>
      <c r="E42">
        <v>45869</v>
      </c>
      <c r="G42" t="s">
        <v>33</v>
      </c>
      <c r="H42" t="s">
        <v>34</v>
      </c>
      <c r="J42" t="s">
        <v>296</v>
      </c>
      <c r="K42" t="s">
        <v>36</v>
      </c>
      <c r="L42" t="s">
        <v>37</v>
      </c>
      <c r="N42" t="s">
        <v>297</v>
      </c>
      <c r="O42" t="s">
        <v>40</v>
      </c>
      <c r="P42" t="s">
        <v>39</v>
      </c>
      <c r="Q42" t="s">
        <v>39</v>
      </c>
      <c r="R42" t="s">
        <v>40</v>
      </c>
      <c r="S42" t="s">
        <v>41</v>
      </c>
      <c r="T42" t="s">
        <v>41</v>
      </c>
      <c r="U42" t="s">
        <v>39</v>
      </c>
      <c r="V42" t="s">
        <v>40</v>
      </c>
      <c r="W42" t="s">
        <v>39</v>
      </c>
      <c r="AB42" t="s">
        <v>298</v>
      </c>
      <c r="AC42" t="s">
        <v>299</v>
      </c>
      <c r="AD42" t="s">
        <v>300</v>
      </c>
    </row>
    <row r="43" spans="1:31" x14ac:dyDescent="0.2">
      <c r="A43" s="4">
        <v>45376732</v>
      </c>
      <c r="B43" t="s">
        <v>301</v>
      </c>
      <c r="C43" t="s">
        <v>302</v>
      </c>
      <c r="D43" t="s">
        <v>32</v>
      </c>
      <c r="E43">
        <v>45869</v>
      </c>
      <c r="G43" t="s">
        <v>33</v>
      </c>
      <c r="H43" t="s">
        <v>34</v>
      </c>
      <c r="J43" t="s">
        <v>285</v>
      </c>
      <c r="K43" t="s">
        <v>48</v>
      </c>
      <c r="L43" t="s">
        <v>214</v>
      </c>
      <c r="N43" t="s">
        <v>38</v>
      </c>
      <c r="O43" t="s">
        <v>40</v>
      </c>
      <c r="P43" t="s">
        <v>39</v>
      </c>
      <c r="Q43" t="s">
        <v>39</v>
      </c>
      <c r="R43" t="s">
        <v>40</v>
      </c>
      <c r="S43" t="s">
        <v>41</v>
      </c>
      <c r="T43" t="s">
        <v>41</v>
      </c>
      <c r="U43" t="s">
        <v>39</v>
      </c>
      <c r="V43" t="s">
        <v>40</v>
      </c>
      <c r="W43" t="s">
        <v>39</v>
      </c>
      <c r="AB43" t="s">
        <v>303</v>
      </c>
      <c r="AC43" t="s">
        <v>304</v>
      </c>
      <c r="AD43" t="s">
        <v>305</v>
      </c>
    </row>
    <row r="44" spans="1:31" x14ac:dyDescent="0.2">
      <c r="A44" s="4">
        <v>45376748</v>
      </c>
      <c r="B44" t="s">
        <v>306</v>
      </c>
      <c r="C44" t="s">
        <v>307</v>
      </c>
      <c r="D44" t="s">
        <v>32</v>
      </c>
      <c r="E44">
        <v>45869</v>
      </c>
      <c r="G44" t="s">
        <v>33</v>
      </c>
      <c r="H44" t="s">
        <v>34</v>
      </c>
      <c r="J44" t="s">
        <v>308</v>
      </c>
      <c r="K44" t="s">
        <v>36</v>
      </c>
      <c r="L44" t="s">
        <v>214</v>
      </c>
      <c r="N44" t="s">
        <v>38</v>
      </c>
      <c r="O44" t="s">
        <v>40</v>
      </c>
      <c r="P44" t="s">
        <v>39</v>
      </c>
      <c r="Q44" t="s">
        <v>39</v>
      </c>
      <c r="R44" t="s">
        <v>40</v>
      </c>
      <c r="S44" t="s">
        <v>41</v>
      </c>
      <c r="T44" t="s">
        <v>41</v>
      </c>
      <c r="U44" t="s">
        <v>39</v>
      </c>
      <c r="V44" t="s">
        <v>40</v>
      </c>
      <c r="W44" t="s">
        <v>39</v>
      </c>
      <c r="AB44" t="s">
        <v>309</v>
      </c>
      <c r="AC44" t="s">
        <v>310</v>
      </c>
    </row>
    <row r="45" spans="1:31" x14ac:dyDescent="0.2">
      <c r="A45" s="4">
        <v>45376835</v>
      </c>
      <c r="B45" t="s">
        <v>311</v>
      </c>
      <c r="C45" t="s">
        <v>312</v>
      </c>
      <c r="D45" t="s">
        <v>32</v>
      </c>
      <c r="E45">
        <v>45869</v>
      </c>
      <c r="G45" t="s">
        <v>33</v>
      </c>
      <c r="H45" t="s">
        <v>34</v>
      </c>
      <c r="J45" t="s">
        <v>270</v>
      </c>
      <c r="K45" t="s">
        <v>48</v>
      </c>
      <c r="L45" t="s">
        <v>49</v>
      </c>
      <c r="N45" t="s">
        <v>38</v>
      </c>
      <c r="O45" t="s">
        <v>40</v>
      </c>
      <c r="P45" t="s">
        <v>39</v>
      </c>
      <c r="Q45" t="s">
        <v>39</v>
      </c>
      <c r="R45" t="s">
        <v>40</v>
      </c>
      <c r="S45" t="s">
        <v>41</v>
      </c>
      <c r="T45" t="s">
        <v>41</v>
      </c>
      <c r="U45" t="s">
        <v>40</v>
      </c>
      <c r="V45" t="s">
        <v>40</v>
      </c>
      <c r="W45" t="s">
        <v>39</v>
      </c>
      <c r="AB45" t="s">
        <v>313</v>
      </c>
    </row>
    <row r="46" spans="1:31" x14ac:dyDescent="0.2">
      <c r="A46" s="4">
        <v>45376820</v>
      </c>
      <c r="B46" t="s">
        <v>314</v>
      </c>
      <c r="C46" t="s">
        <v>315</v>
      </c>
      <c r="D46" t="s">
        <v>32</v>
      </c>
      <c r="E46">
        <v>45869</v>
      </c>
      <c r="G46" t="s">
        <v>33</v>
      </c>
      <c r="H46" t="s">
        <v>316</v>
      </c>
      <c r="J46" t="s">
        <v>296</v>
      </c>
      <c r="K46" t="s">
        <v>48</v>
      </c>
      <c r="L46" t="s">
        <v>37</v>
      </c>
      <c r="N46" t="s">
        <v>297</v>
      </c>
      <c r="O46" t="s">
        <v>40</v>
      </c>
      <c r="P46" t="s">
        <v>39</v>
      </c>
      <c r="Q46" t="s">
        <v>39</v>
      </c>
      <c r="R46" t="s">
        <v>40</v>
      </c>
      <c r="S46" t="s">
        <v>41</v>
      </c>
      <c r="T46" t="s">
        <v>41</v>
      </c>
      <c r="U46" t="s">
        <v>40</v>
      </c>
      <c r="V46" t="s">
        <v>40</v>
      </c>
      <c r="W46" t="s">
        <v>39</v>
      </c>
      <c r="AB46" t="s">
        <v>317</v>
      </c>
    </row>
    <row r="47" spans="1:31" x14ac:dyDescent="0.2">
      <c r="A47" s="4">
        <v>45472627</v>
      </c>
      <c r="B47" t="s">
        <v>318</v>
      </c>
      <c r="C47" t="s">
        <v>1727</v>
      </c>
      <c r="D47" t="s">
        <v>32</v>
      </c>
      <c r="E47">
        <v>45877</v>
      </c>
      <c r="G47" t="s">
        <v>45</v>
      </c>
      <c r="H47" t="s">
        <v>104</v>
      </c>
      <c r="I47" t="s">
        <v>103</v>
      </c>
      <c r="J47" t="s">
        <v>96</v>
      </c>
      <c r="K47" t="s">
        <v>36</v>
      </c>
      <c r="L47" t="s">
        <v>49</v>
      </c>
      <c r="M47" t="s">
        <v>87</v>
      </c>
      <c r="O47" t="s">
        <v>39</v>
      </c>
      <c r="P47" t="s">
        <v>39</v>
      </c>
      <c r="Q47" t="s">
        <v>39</v>
      </c>
      <c r="R47" t="s">
        <v>41</v>
      </c>
      <c r="S47" t="s">
        <v>40</v>
      </c>
      <c r="T47" t="s">
        <v>41</v>
      </c>
      <c r="U47" t="s">
        <v>39</v>
      </c>
      <c r="V47" t="s">
        <v>39</v>
      </c>
      <c r="W47" t="s">
        <v>40</v>
      </c>
      <c r="X47" t="s">
        <v>1726</v>
      </c>
      <c r="AB47" t="s">
        <v>319</v>
      </c>
      <c r="AC47" t="s">
        <v>320</v>
      </c>
      <c r="AD47" t="s">
        <v>321</v>
      </c>
      <c r="AE47" t="s">
        <v>322</v>
      </c>
    </row>
    <row r="48" spans="1:31" x14ac:dyDescent="0.2">
      <c r="A48" s="4">
        <v>45472786</v>
      </c>
      <c r="B48" t="s">
        <v>323</v>
      </c>
      <c r="C48" t="s">
        <v>1032</v>
      </c>
      <c r="D48" t="s">
        <v>32</v>
      </c>
      <c r="E48">
        <v>45877</v>
      </c>
      <c r="G48" t="s">
        <v>45</v>
      </c>
      <c r="H48" t="s">
        <v>46</v>
      </c>
      <c r="I48" t="s">
        <v>56</v>
      </c>
      <c r="J48" t="s">
        <v>96</v>
      </c>
      <c r="K48" t="s">
        <v>36</v>
      </c>
      <c r="L48" t="s">
        <v>37</v>
      </c>
      <c r="M48" t="s">
        <v>50</v>
      </c>
      <c r="O48" t="s">
        <v>39</v>
      </c>
      <c r="P48" t="s">
        <v>39</v>
      </c>
      <c r="Q48" t="s">
        <v>39</v>
      </c>
      <c r="R48" t="s">
        <v>41</v>
      </c>
      <c r="S48" t="s">
        <v>40</v>
      </c>
      <c r="T48" t="s">
        <v>41</v>
      </c>
      <c r="U48" t="s">
        <v>39</v>
      </c>
      <c r="V48" t="s">
        <v>39</v>
      </c>
      <c r="W48" t="s">
        <v>40</v>
      </c>
      <c r="AB48" t="s">
        <v>324</v>
      </c>
      <c r="AC48" t="s">
        <v>325</v>
      </c>
      <c r="AD48" t="s">
        <v>326</v>
      </c>
      <c r="AE48" t="s">
        <v>327</v>
      </c>
    </row>
    <row r="49" spans="1:31" x14ac:dyDescent="0.2">
      <c r="A49" s="4">
        <v>45472762</v>
      </c>
      <c r="B49" t="s">
        <v>328</v>
      </c>
      <c r="C49" t="s">
        <v>329</v>
      </c>
      <c r="D49" t="s">
        <v>32</v>
      </c>
      <c r="E49">
        <v>45877</v>
      </c>
      <c r="G49" t="s">
        <v>45</v>
      </c>
      <c r="H49" t="s">
        <v>330</v>
      </c>
      <c r="I49" t="s">
        <v>331</v>
      </c>
      <c r="J49" t="s">
        <v>332</v>
      </c>
      <c r="K49" t="s">
        <v>48</v>
      </c>
      <c r="L49" t="s">
        <v>49</v>
      </c>
      <c r="M49" t="s">
        <v>87</v>
      </c>
      <c r="O49" t="s">
        <v>39</v>
      </c>
      <c r="P49" t="s">
        <v>39</v>
      </c>
      <c r="Q49" t="s">
        <v>39</v>
      </c>
      <c r="R49" t="s">
        <v>41</v>
      </c>
      <c r="S49" t="s">
        <v>40</v>
      </c>
      <c r="T49" t="s">
        <v>41</v>
      </c>
      <c r="U49" t="s">
        <v>39</v>
      </c>
      <c r="V49" t="s">
        <v>39</v>
      </c>
      <c r="W49" t="s">
        <v>40</v>
      </c>
      <c r="AB49" t="s">
        <v>333</v>
      </c>
      <c r="AC49" t="s">
        <v>334</v>
      </c>
      <c r="AD49" t="s">
        <v>335</v>
      </c>
    </row>
    <row r="50" spans="1:31" x14ac:dyDescent="0.2">
      <c r="A50" s="4">
        <v>45472546</v>
      </c>
      <c r="B50" t="s">
        <v>336</v>
      </c>
      <c r="C50" t="s">
        <v>337</v>
      </c>
      <c r="D50" t="s">
        <v>32</v>
      </c>
      <c r="E50">
        <v>45877</v>
      </c>
      <c r="G50" t="s">
        <v>45</v>
      </c>
      <c r="H50" t="s">
        <v>85</v>
      </c>
      <c r="I50" t="s">
        <v>223</v>
      </c>
      <c r="J50" t="s">
        <v>57</v>
      </c>
      <c r="K50" t="s">
        <v>48</v>
      </c>
      <c r="L50" t="s">
        <v>49</v>
      </c>
      <c r="M50" t="s">
        <v>87</v>
      </c>
      <c r="O50" t="s">
        <v>39</v>
      </c>
      <c r="P50" t="s">
        <v>39</v>
      </c>
      <c r="Q50" t="s">
        <v>39</v>
      </c>
      <c r="R50" t="s">
        <v>41</v>
      </c>
      <c r="S50" t="s">
        <v>40</v>
      </c>
      <c r="T50" t="s">
        <v>41</v>
      </c>
      <c r="U50" t="s">
        <v>39</v>
      </c>
      <c r="V50" t="s">
        <v>39</v>
      </c>
      <c r="W50" t="s">
        <v>40</v>
      </c>
      <c r="AB50" t="s">
        <v>338</v>
      </c>
      <c r="AC50" t="s">
        <v>339</v>
      </c>
      <c r="AD50" t="s">
        <v>340</v>
      </c>
    </row>
    <row r="51" spans="1:31" x14ac:dyDescent="0.2">
      <c r="A51" s="4">
        <v>45472971</v>
      </c>
      <c r="B51" t="s">
        <v>341</v>
      </c>
      <c r="C51" t="s">
        <v>342</v>
      </c>
      <c r="D51" t="s">
        <v>32</v>
      </c>
      <c r="E51">
        <v>45877</v>
      </c>
      <c r="G51" t="s">
        <v>45</v>
      </c>
      <c r="H51" t="s">
        <v>76</v>
      </c>
      <c r="I51" t="s">
        <v>46</v>
      </c>
      <c r="J51" t="s">
        <v>64</v>
      </c>
      <c r="K51" t="s">
        <v>48</v>
      </c>
      <c r="L51" t="s">
        <v>49</v>
      </c>
      <c r="M51" t="s">
        <v>50</v>
      </c>
      <c r="O51" t="s">
        <v>39</v>
      </c>
      <c r="P51" t="s">
        <v>39</v>
      </c>
      <c r="Q51" t="s">
        <v>39</v>
      </c>
      <c r="R51" t="s">
        <v>41</v>
      </c>
      <c r="S51" t="s">
        <v>40</v>
      </c>
      <c r="T51" t="s">
        <v>41</v>
      </c>
      <c r="U51" t="s">
        <v>39</v>
      </c>
      <c r="V51" t="s">
        <v>39</v>
      </c>
      <c r="W51" t="s">
        <v>40</v>
      </c>
      <c r="AB51" t="s">
        <v>343</v>
      </c>
      <c r="AC51" t="s">
        <v>344</v>
      </c>
      <c r="AD51" t="s">
        <v>345</v>
      </c>
      <c r="AE51" t="s">
        <v>346</v>
      </c>
    </row>
    <row r="52" spans="1:31" x14ac:dyDescent="0.2">
      <c r="A52" s="4">
        <v>45472755</v>
      </c>
      <c r="B52" t="s">
        <v>347</v>
      </c>
      <c r="C52" t="s">
        <v>1725</v>
      </c>
      <c r="D52" t="s">
        <v>32</v>
      </c>
      <c r="E52">
        <v>45877</v>
      </c>
      <c r="G52" t="s">
        <v>45</v>
      </c>
      <c r="H52" t="s">
        <v>94</v>
      </c>
      <c r="I52" t="s">
        <v>110</v>
      </c>
      <c r="J52" t="s">
        <v>262</v>
      </c>
      <c r="K52" t="s">
        <v>48</v>
      </c>
      <c r="L52" t="s">
        <v>49</v>
      </c>
      <c r="M52" t="s">
        <v>87</v>
      </c>
      <c r="O52" t="s">
        <v>39</v>
      </c>
      <c r="P52" t="s">
        <v>39</v>
      </c>
      <c r="Q52" t="s">
        <v>39</v>
      </c>
      <c r="R52" t="s">
        <v>41</v>
      </c>
      <c r="S52" t="s">
        <v>40</v>
      </c>
      <c r="T52" t="s">
        <v>41</v>
      </c>
      <c r="U52" t="s">
        <v>39</v>
      </c>
      <c r="V52" t="s">
        <v>39</v>
      </c>
      <c r="W52" t="s">
        <v>40</v>
      </c>
      <c r="AB52" t="s">
        <v>348</v>
      </c>
      <c r="AC52" t="s">
        <v>349</v>
      </c>
      <c r="AD52" t="s">
        <v>350</v>
      </c>
      <c r="AE52" t="s">
        <v>351</v>
      </c>
    </row>
    <row r="53" spans="1:31" x14ac:dyDescent="0.2">
      <c r="A53" s="4">
        <v>45472996</v>
      </c>
      <c r="B53" t="s">
        <v>352</v>
      </c>
      <c r="C53" t="s">
        <v>353</v>
      </c>
      <c r="D53" t="s">
        <v>32</v>
      </c>
      <c r="E53">
        <v>45877</v>
      </c>
      <c r="G53" t="s">
        <v>45</v>
      </c>
      <c r="H53" t="s">
        <v>354</v>
      </c>
      <c r="I53" t="s">
        <v>104</v>
      </c>
      <c r="J53" t="s">
        <v>69</v>
      </c>
      <c r="K53" t="s">
        <v>48</v>
      </c>
      <c r="L53" t="s">
        <v>49</v>
      </c>
      <c r="M53" t="s">
        <v>50</v>
      </c>
      <c r="O53" t="s">
        <v>39</v>
      </c>
      <c r="P53" t="s">
        <v>39</v>
      </c>
      <c r="Q53" t="s">
        <v>39</v>
      </c>
      <c r="R53" t="s">
        <v>41</v>
      </c>
      <c r="S53" t="s">
        <v>40</v>
      </c>
      <c r="T53" t="s">
        <v>41</v>
      </c>
      <c r="U53" t="s">
        <v>39</v>
      </c>
      <c r="V53" t="s">
        <v>39</v>
      </c>
      <c r="W53" t="s">
        <v>40</v>
      </c>
      <c r="AB53" t="s">
        <v>355</v>
      </c>
      <c r="AC53" t="s">
        <v>356</v>
      </c>
      <c r="AD53" t="s">
        <v>357</v>
      </c>
      <c r="AE53" t="s">
        <v>358</v>
      </c>
    </row>
    <row r="54" spans="1:31" x14ac:dyDescent="0.2">
      <c r="A54" s="4">
        <v>45472654</v>
      </c>
      <c r="B54" t="s">
        <v>359</v>
      </c>
      <c r="C54" t="s">
        <v>360</v>
      </c>
      <c r="D54" t="s">
        <v>32</v>
      </c>
      <c r="E54">
        <v>45877</v>
      </c>
      <c r="G54" t="s">
        <v>45</v>
      </c>
      <c r="H54" t="s">
        <v>104</v>
      </c>
      <c r="J54" t="s">
        <v>174</v>
      </c>
      <c r="K54" t="s">
        <v>48</v>
      </c>
      <c r="L54" t="s">
        <v>49</v>
      </c>
      <c r="M54" t="s">
        <v>87</v>
      </c>
      <c r="O54" t="s">
        <v>39</v>
      </c>
      <c r="P54" t="s">
        <v>39</v>
      </c>
      <c r="Q54" t="s">
        <v>39</v>
      </c>
      <c r="R54" t="s">
        <v>41</v>
      </c>
      <c r="S54" t="s">
        <v>40</v>
      </c>
      <c r="T54" t="s">
        <v>41</v>
      </c>
      <c r="U54" t="s">
        <v>39</v>
      </c>
      <c r="V54" t="s">
        <v>39</v>
      </c>
      <c r="W54" t="s">
        <v>40</v>
      </c>
      <c r="AB54" t="s">
        <v>361</v>
      </c>
      <c r="AC54" t="s">
        <v>362</v>
      </c>
      <c r="AD54" t="s">
        <v>363</v>
      </c>
      <c r="AE54" t="s">
        <v>364</v>
      </c>
    </row>
    <row r="55" spans="1:31" x14ac:dyDescent="0.2">
      <c r="A55" s="4">
        <v>45472979</v>
      </c>
      <c r="B55" t="s">
        <v>365</v>
      </c>
      <c r="C55" t="s">
        <v>366</v>
      </c>
      <c r="D55" t="s">
        <v>32</v>
      </c>
      <c r="E55">
        <v>45877</v>
      </c>
      <c r="G55" t="s">
        <v>45</v>
      </c>
      <c r="H55" t="s">
        <v>85</v>
      </c>
      <c r="I55" t="s">
        <v>104</v>
      </c>
      <c r="J55" t="s">
        <v>262</v>
      </c>
      <c r="K55" t="s">
        <v>36</v>
      </c>
      <c r="L55" t="s">
        <v>37</v>
      </c>
      <c r="M55" t="s">
        <v>50</v>
      </c>
      <c r="O55" t="s">
        <v>39</v>
      </c>
      <c r="P55" t="s">
        <v>39</v>
      </c>
      <c r="Q55" t="s">
        <v>39</v>
      </c>
      <c r="R55" t="s">
        <v>41</v>
      </c>
      <c r="S55" t="s">
        <v>40</v>
      </c>
      <c r="T55" t="s">
        <v>41</v>
      </c>
      <c r="U55" t="s">
        <v>39</v>
      </c>
      <c r="V55" t="s">
        <v>39</v>
      </c>
      <c r="W55" t="s">
        <v>40</v>
      </c>
      <c r="AB55" t="s">
        <v>367</v>
      </c>
      <c r="AC55" t="s">
        <v>368</v>
      </c>
      <c r="AD55" t="s">
        <v>369</v>
      </c>
    </row>
    <row r="56" spans="1:31" x14ac:dyDescent="0.2">
      <c r="A56" s="4">
        <v>45500251</v>
      </c>
      <c r="B56" t="s">
        <v>370</v>
      </c>
      <c r="C56" t="s">
        <v>371</v>
      </c>
      <c r="D56" t="s">
        <v>32</v>
      </c>
      <c r="E56">
        <v>45881</v>
      </c>
      <c r="G56" t="s">
        <v>45</v>
      </c>
      <c r="H56" t="s">
        <v>46</v>
      </c>
      <c r="I56" t="s">
        <v>372</v>
      </c>
      <c r="J56" t="s">
        <v>373</v>
      </c>
      <c r="K56" t="s">
        <v>48</v>
      </c>
      <c r="L56" t="s">
        <v>49</v>
      </c>
      <c r="M56" t="s">
        <v>50</v>
      </c>
      <c r="O56" t="s">
        <v>39</v>
      </c>
      <c r="P56" t="s">
        <v>39</v>
      </c>
      <c r="Q56" t="s">
        <v>39</v>
      </c>
      <c r="R56" t="s">
        <v>39</v>
      </c>
      <c r="S56" t="s">
        <v>40</v>
      </c>
      <c r="T56" t="s">
        <v>41</v>
      </c>
      <c r="U56" t="s">
        <v>39</v>
      </c>
      <c r="V56" t="s">
        <v>39</v>
      </c>
      <c r="W56" t="s">
        <v>39</v>
      </c>
      <c r="X56" t="s">
        <v>374</v>
      </c>
      <c r="AB56" t="s">
        <v>375</v>
      </c>
      <c r="AC56" t="s">
        <v>376</v>
      </c>
      <c r="AD56" t="s">
        <v>377</v>
      </c>
    </row>
    <row r="57" spans="1:31" x14ac:dyDescent="0.2">
      <c r="A57" s="4">
        <v>45606391</v>
      </c>
      <c r="B57" t="s">
        <v>378</v>
      </c>
      <c r="C57" t="s">
        <v>379</v>
      </c>
      <c r="D57" t="s">
        <v>32</v>
      </c>
      <c r="E57">
        <v>45890</v>
      </c>
      <c r="G57" t="s">
        <v>45</v>
      </c>
      <c r="H57" t="s">
        <v>56</v>
      </c>
      <c r="I57" t="s">
        <v>103</v>
      </c>
      <c r="J57" t="s">
        <v>57</v>
      </c>
      <c r="K57" t="s">
        <v>48</v>
      </c>
      <c r="L57" t="s">
        <v>37</v>
      </c>
      <c r="M57" t="s">
        <v>380</v>
      </c>
      <c r="O57" t="s">
        <v>39</v>
      </c>
      <c r="P57" t="s">
        <v>39</v>
      </c>
      <c r="Q57" t="s">
        <v>39</v>
      </c>
      <c r="R57" t="s">
        <v>41</v>
      </c>
      <c r="S57" t="s">
        <v>40</v>
      </c>
      <c r="T57" t="s">
        <v>41</v>
      </c>
      <c r="U57" t="s">
        <v>39</v>
      </c>
      <c r="V57" t="s">
        <v>39</v>
      </c>
      <c r="W57" t="s">
        <v>40</v>
      </c>
      <c r="AB57" t="s">
        <v>381</v>
      </c>
      <c r="AC57" t="s">
        <v>382</v>
      </c>
      <c r="AD57" t="s">
        <v>383</v>
      </c>
      <c r="AE57" t="s">
        <v>384</v>
      </c>
    </row>
    <row r="58" spans="1:31" x14ac:dyDescent="0.2">
      <c r="A58" s="4">
        <v>45606411</v>
      </c>
      <c r="B58" t="s">
        <v>385</v>
      </c>
      <c r="C58" t="s">
        <v>386</v>
      </c>
      <c r="D58" t="s">
        <v>32</v>
      </c>
      <c r="E58">
        <v>45890</v>
      </c>
      <c r="G58" t="s">
        <v>45</v>
      </c>
      <c r="H58" t="s">
        <v>56</v>
      </c>
      <c r="I58" t="s">
        <v>103</v>
      </c>
      <c r="J58" t="s">
        <v>57</v>
      </c>
      <c r="K58" t="s">
        <v>48</v>
      </c>
      <c r="L58" t="s">
        <v>37</v>
      </c>
      <c r="M58" t="s">
        <v>380</v>
      </c>
      <c r="O58" t="s">
        <v>39</v>
      </c>
      <c r="P58" t="s">
        <v>39</v>
      </c>
      <c r="Q58" t="s">
        <v>39</v>
      </c>
      <c r="R58" t="s">
        <v>41</v>
      </c>
      <c r="S58" t="s">
        <v>40</v>
      </c>
      <c r="T58" t="s">
        <v>41</v>
      </c>
      <c r="U58" t="s">
        <v>39</v>
      </c>
      <c r="V58" t="s">
        <v>39</v>
      </c>
      <c r="W58" t="s">
        <v>40</v>
      </c>
      <c r="AB58" t="s">
        <v>387</v>
      </c>
      <c r="AC58" t="s">
        <v>388</v>
      </c>
      <c r="AD58" t="s">
        <v>389</v>
      </c>
      <c r="AE58" t="s">
        <v>390</v>
      </c>
    </row>
    <row r="59" spans="1:31" x14ac:dyDescent="0.2">
      <c r="A59" s="4">
        <v>45606729</v>
      </c>
      <c r="B59" t="s">
        <v>391</v>
      </c>
      <c r="C59" t="s">
        <v>392</v>
      </c>
      <c r="D59" t="s">
        <v>32</v>
      </c>
      <c r="E59">
        <v>45890</v>
      </c>
      <c r="G59" t="s">
        <v>45</v>
      </c>
      <c r="H59" t="s">
        <v>56</v>
      </c>
      <c r="J59" t="s">
        <v>185</v>
      </c>
      <c r="K59" t="s">
        <v>48</v>
      </c>
      <c r="L59" t="s">
        <v>37</v>
      </c>
      <c r="M59" t="s">
        <v>50</v>
      </c>
      <c r="O59" t="s">
        <v>39</v>
      </c>
      <c r="P59" t="s">
        <v>39</v>
      </c>
      <c r="Q59" t="s">
        <v>39</v>
      </c>
      <c r="R59" t="s">
        <v>41</v>
      </c>
      <c r="S59" t="s">
        <v>40</v>
      </c>
      <c r="T59" t="s">
        <v>41</v>
      </c>
      <c r="U59" t="s">
        <v>39</v>
      </c>
      <c r="V59" t="s">
        <v>39</v>
      </c>
      <c r="W59" t="s">
        <v>40</v>
      </c>
      <c r="AB59" t="s">
        <v>393</v>
      </c>
      <c r="AC59" t="s">
        <v>394</v>
      </c>
      <c r="AD59" t="s">
        <v>395</v>
      </c>
      <c r="AE59" t="s">
        <v>396</v>
      </c>
    </row>
    <row r="60" spans="1:31" x14ac:dyDescent="0.2">
      <c r="A60" s="4">
        <v>45619106</v>
      </c>
      <c r="B60" t="s">
        <v>397</v>
      </c>
      <c r="C60" t="s">
        <v>398</v>
      </c>
      <c r="D60" t="s">
        <v>32</v>
      </c>
      <c r="E60">
        <v>45891</v>
      </c>
      <c r="G60" t="s">
        <v>33</v>
      </c>
      <c r="H60" t="s">
        <v>269</v>
      </c>
      <c r="J60" t="s">
        <v>281</v>
      </c>
      <c r="K60" t="s">
        <v>36</v>
      </c>
      <c r="L60" t="s">
        <v>214</v>
      </c>
      <c r="N60" t="s">
        <v>38</v>
      </c>
      <c r="O60" t="s">
        <v>40</v>
      </c>
      <c r="P60" t="s">
        <v>39</v>
      </c>
      <c r="Q60" t="s">
        <v>39</v>
      </c>
      <c r="R60" t="s">
        <v>40</v>
      </c>
      <c r="S60" t="s">
        <v>41</v>
      </c>
      <c r="T60" t="s">
        <v>41</v>
      </c>
      <c r="U60" t="s">
        <v>39</v>
      </c>
      <c r="V60" t="s">
        <v>39</v>
      </c>
      <c r="W60" t="s">
        <v>39</v>
      </c>
      <c r="X60" t="s">
        <v>1724</v>
      </c>
      <c r="AB60" t="s">
        <v>399</v>
      </c>
    </row>
    <row r="61" spans="1:31" x14ac:dyDescent="0.2">
      <c r="A61" s="4">
        <v>45619099</v>
      </c>
      <c r="B61" t="s">
        <v>400</v>
      </c>
      <c r="C61" t="s">
        <v>401</v>
      </c>
      <c r="D61" t="s">
        <v>32</v>
      </c>
      <c r="E61">
        <v>45891</v>
      </c>
      <c r="G61" t="s">
        <v>33</v>
      </c>
      <c r="H61" t="s">
        <v>34</v>
      </c>
      <c r="J61" t="s">
        <v>402</v>
      </c>
      <c r="K61" t="s">
        <v>48</v>
      </c>
      <c r="L61" t="s">
        <v>214</v>
      </c>
      <c r="N61" t="s">
        <v>38</v>
      </c>
      <c r="O61" t="s">
        <v>40</v>
      </c>
      <c r="P61" t="s">
        <v>39</v>
      </c>
      <c r="Q61" t="s">
        <v>39</v>
      </c>
      <c r="R61" t="s">
        <v>40</v>
      </c>
      <c r="S61" t="s">
        <v>41</v>
      </c>
      <c r="T61" t="s">
        <v>41</v>
      </c>
      <c r="U61" t="s">
        <v>39</v>
      </c>
      <c r="V61" t="s">
        <v>39</v>
      </c>
      <c r="W61" t="s">
        <v>39</v>
      </c>
      <c r="X61" t="s">
        <v>1723</v>
      </c>
      <c r="AB61" t="s">
        <v>403</v>
      </c>
    </row>
    <row r="62" spans="1:31" x14ac:dyDescent="0.2">
      <c r="A62" s="4">
        <v>45762303</v>
      </c>
      <c r="B62" t="s">
        <v>404</v>
      </c>
      <c r="C62" t="s">
        <v>405</v>
      </c>
      <c r="D62" t="s">
        <v>32</v>
      </c>
      <c r="E62">
        <v>45905</v>
      </c>
      <c r="G62" t="s">
        <v>33</v>
      </c>
      <c r="H62" t="s">
        <v>269</v>
      </c>
      <c r="J62" t="s">
        <v>308</v>
      </c>
      <c r="K62" t="s">
        <v>36</v>
      </c>
      <c r="L62" t="s">
        <v>214</v>
      </c>
      <c r="N62" t="s">
        <v>38</v>
      </c>
      <c r="O62" t="s">
        <v>40</v>
      </c>
      <c r="P62" t="s">
        <v>41</v>
      </c>
      <c r="Q62" t="s">
        <v>39</v>
      </c>
      <c r="R62" t="s">
        <v>40</v>
      </c>
      <c r="S62" t="s">
        <v>41</v>
      </c>
      <c r="T62" t="s">
        <v>41</v>
      </c>
      <c r="U62" t="s">
        <v>39</v>
      </c>
      <c r="V62" t="s">
        <v>39</v>
      </c>
      <c r="W62" t="s">
        <v>39</v>
      </c>
      <c r="AB62" t="s">
        <v>406</v>
      </c>
      <c r="AC62" t="s">
        <v>407</v>
      </c>
      <c r="AD62" t="s">
        <v>408</v>
      </c>
    </row>
    <row r="63" spans="1:31" x14ac:dyDescent="0.2">
      <c r="A63" s="4">
        <v>45763878</v>
      </c>
      <c r="B63" t="s">
        <v>409</v>
      </c>
      <c r="C63" t="s">
        <v>410</v>
      </c>
      <c r="D63" t="s">
        <v>32</v>
      </c>
      <c r="E63">
        <v>45905</v>
      </c>
      <c r="G63" t="s">
        <v>45</v>
      </c>
      <c r="H63" t="s">
        <v>56</v>
      </c>
      <c r="I63" t="s">
        <v>63</v>
      </c>
      <c r="J63" t="s">
        <v>411</v>
      </c>
      <c r="K63" t="s">
        <v>36</v>
      </c>
      <c r="L63" t="s">
        <v>49</v>
      </c>
      <c r="M63" t="s">
        <v>87</v>
      </c>
      <c r="O63" t="s">
        <v>39</v>
      </c>
      <c r="P63" t="s">
        <v>39</v>
      </c>
      <c r="Q63" t="s">
        <v>39</v>
      </c>
      <c r="R63" t="s">
        <v>39</v>
      </c>
      <c r="S63" t="s">
        <v>40</v>
      </c>
      <c r="T63" t="s">
        <v>41</v>
      </c>
      <c r="U63" t="s">
        <v>39</v>
      </c>
      <c r="V63" t="s">
        <v>39</v>
      </c>
      <c r="W63" t="s">
        <v>39</v>
      </c>
      <c r="X63" t="s">
        <v>1722</v>
      </c>
      <c r="AB63" t="s">
        <v>412</v>
      </c>
      <c r="AC63" t="s">
        <v>413</v>
      </c>
      <c r="AD63" t="s">
        <v>414</v>
      </c>
    </row>
    <row r="64" spans="1:31" x14ac:dyDescent="0.2">
      <c r="A64" s="4">
        <v>45763896</v>
      </c>
      <c r="B64" t="s">
        <v>415</v>
      </c>
      <c r="C64" t="s">
        <v>416</v>
      </c>
      <c r="D64" t="s">
        <v>32</v>
      </c>
      <c r="E64">
        <v>45905</v>
      </c>
      <c r="G64" t="s">
        <v>45</v>
      </c>
      <c r="H64" t="s">
        <v>76</v>
      </c>
      <c r="I64" t="s">
        <v>63</v>
      </c>
      <c r="J64" t="s">
        <v>174</v>
      </c>
      <c r="K64" t="s">
        <v>48</v>
      </c>
      <c r="L64" t="s">
        <v>49</v>
      </c>
      <c r="M64" t="s">
        <v>50</v>
      </c>
      <c r="O64" t="s">
        <v>39</v>
      </c>
      <c r="P64" t="s">
        <v>39</v>
      </c>
      <c r="Q64" t="s">
        <v>39</v>
      </c>
      <c r="R64" t="s">
        <v>41</v>
      </c>
      <c r="S64" t="s">
        <v>40</v>
      </c>
      <c r="T64" t="s">
        <v>41</v>
      </c>
      <c r="U64" t="s">
        <v>39</v>
      </c>
      <c r="V64" t="s">
        <v>39</v>
      </c>
      <c r="W64" t="s">
        <v>40</v>
      </c>
      <c r="AB64" t="s">
        <v>417</v>
      </c>
      <c r="AC64" t="s">
        <v>418</v>
      </c>
      <c r="AD64" t="s">
        <v>419</v>
      </c>
    </row>
    <row r="65" spans="1:31" x14ac:dyDescent="0.2">
      <c r="A65" s="4">
        <v>45763997</v>
      </c>
      <c r="B65" t="s">
        <v>420</v>
      </c>
      <c r="C65" t="s">
        <v>421</v>
      </c>
      <c r="D65" t="s">
        <v>32</v>
      </c>
      <c r="E65">
        <v>45905</v>
      </c>
      <c r="G65" t="s">
        <v>45</v>
      </c>
      <c r="H65" t="s">
        <v>110</v>
      </c>
      <c r="I65" t="s">
        <v>148</v>
      </c>
      <c r="J65" t="s">
        <v>149</v>
      </c>
      <c r="K65" t="s">
        <v>48</v>
      </c>
      <c r="L65" t="s">
        <v>37</v>
      </c>
      <c r="M65" t="s">
        <v>50</v>
      </c>
      <c r="O65" t="s">
        <v>39</v>
      </c>
      <c r="P65" t="s">
        <v>39</v>
      </c>
      <c r="Q65" t="s">
        <v>39</v>
      </c>
      <c r="R65" t="s">
        <v>41</v>
      </c>
      <c r="S65" t="s">
        <v>40</v>
      </c>
      <c r="T65" t="s">
        <v>41</v>
      </c>
      <c r="U65" t="s">
        <v>39</v>
      </c>
      <c r="V65" t="s">
        <v>39</v>
      </c>
      <c r="W65" t="s">
        <v>40</v>
      </c>
      <c r="AB65" t="s">
        <v>422</v>
      </c>
      <c r="AC65" t="s">
        <v>423</v>
      </c>
      <c r="AD65" t="s">
        <v>424</v>
      </c>
    </row>
    <row r="66" spans="1:31" x14ac:dyDescent="0.2">
      <c r="A66" s="4">
        <v>45764004</v>
      </c>
      <c r="B66" t="s">
        <v>425</v>
      </c>
      <c r="C66" t="s">
        <v>426</v>
      </c>
      <c r="D66" t="s">
        <v>32</v>
      </c>
      <c r="E66">
        <v>45905</v>
      </c>
      <c r="G66" t="s">
        <v>45</v>
      </c>
      <c r="H66" t="s">
        <v>56</v>
      </c>
      <c r="I66" t="s">
        <v>46</v>
      </c>
      <c r="J66" t="s">
        <v>64</v>
      </c>
      <c r="K66" t="s">
        <v>48</v>
      </c>
      <c r="L66" t="s">
        <v>49</v>
      </c>
      <c r="M66" t="s">
        <v>50</v>
      </c>
      <c r="O66" t="s">
        <v>39</v>
      </c>
      <c r="P66" t="s">
        <v>39</v>
      </c>
      <c r="Q66" t="s">
        <v>39</v>
      </c>
      <c r="R66" t="s">
        <v>41</v>
      </c>
      <c r="S66" t="s">
        <v>40</v>
      </c>
      <c r="T66" t="s">
        <v>41</v>
      </c>
      <c r="U66" t="s">
        <v>39</v>
      </c>
      <c r="V66" t="s">
        <v>39</v>
      </c>
      <c r="W66" t="s">
        <v>39</v>
      </c>
      <c r="AB66" t="s">
        <v>427</v>
      </c>
      <c r="AC66" t="s">
        <v>428</v>
      </c>
      <c r="AD66" t="s">
        <v>429</v>
      </c>
      <c r="AE66" t="s">
        <v>430</v>
      </c>
    </row>
    <row r="67" spans="1:31" x14ac:dyDescent="0.2">
      <c r="A67" s="4">
        <v>45764020</v>
      </c>
      <c r="B67" t="s">
        <v>431</v>
      </c>
      <c r="C67" t="s">
        <v>432</v>
      </c>
      <c r="D67" t="s">
        <v>32</v>
      </c>
      <c r="E67">
        <v>45905</v>
      </c>
      <c r="G67" t="s">
        <v>45</v>
      </c>
      <c r="H67" t="s">
        <v>331</v>
      </c>
      <c r="I67" t="s">
        <v>330</v>
      </c>
      <c r="J67" t="s">
        <v>332</v>
      </c>
      <c r="K67" t="s">
        <v>48</v>
      </c>
      <c r="L67" t="s">
        <v>49</v>
      </c>
      <c r="M67" t="s">
        <v>50</v>
      </c>
      <c r="O67" t="s">
        <v>39</v>
      </c>
      <c r="P67" t="s">
        <v>39</v>
      </c>
      <c r="Q67" t="s">
        <v>39</v>
      </c>
      <c r="R67" t="s">
        <v>41</v>
      </c>
      <c r="S67" t="s">
        <v>40</v>
      </c>
      <c r="T67" t="s">
        <v>41</v>
      </c>
      <c r="U67" t="s">
        <v>39</v>
      </c>
      <c r="V67" t="s">
        <v>39</v>
      </c>
      <c r="W67" t="s">
        <v>40</v>
      </c>
      <c r="AB67" t="s">
        <v>433</v>
      </c>
      <c r="AC67" t="s">
        <v>434</v>
      </c>
      <c r="AD67" t="s">
        <v>435</v>
      </c>
      <c r="AE67" t="s">
        <v>436</v>
      </c>
    </row>
    <row r="68" spans="1:31" x14ac:dyDescent="0.2">
      <c r="A68" s="4">
        <v>45764028</v>
      </c>
      <c r="B68" t="s">
        <v>437</v>
      </c>
      <c r="C68" t="s">
        <v>438</v>
      </c>
      <c r="D68" t="s">
        <v>32</v>
      </c>
      <c r="E68">
        <v>45905</v>
      </c>
      <c r="G68" t="s">
        <v>45</v>
      </c>
      <c r="H68" t="s">
        <v>439</v>
      </c>
      <c r="I68" t="s">
        <v>440</v>
      </c>
      <c r="J68" t="s">
        <v>141</v>
      </c>
      <c r="K68" t="s">
        <v>48</v>
      </c>
      <c r="L68" t="s">
        <v>49</v>
      </c>
      <c r="M68" t="s">
        <v>50</v>
      </c>
      <c r="O68" t="s">
        <v>39</v>
      </c>
      <c r="P68" t="s">
        <v>39</v>
      </c>
      <c r="Q68" t="s">
        <v>39</v>
      </c>
      <c r="R68" t="s">
        <v>41</v>
      </c>
      <c r="S68" t="s">
        <v>40</v>
      </c>
      <c r="T68" t="s">
        <v>41</v>
      </c>
      <c r="U68" t="s">
        <v>39</v>
      </c>
      <c r="V68" t="s">
        <v>39</v>
      </c>
      <c r="W68" t="s">
        <v>40</v>
      </c>
      <c r="AB68" t="s">
        <v>441</v>
      </c>
      <c r="AC68" t="s">
        <v>442</v>
      </c>
      <c r="AD68" t="s">
        <v>443</v>
      </c>
      <c r="AE68" t="s">
        <v>444</v>
      </c>
    </row>
    <row r="69" spans="1:31" x14ac:dyDescent="0.2">
      <c r="A69" s="4">
        <v>45763858</v>
      </c>
      <c r="B69" t="s">
        <v>445</v>
      </c>
      <c r="C69" t="s">
        <v>1721</v>
      </c>
      <c r="D69" t="s">
        <v>32</v>
      </c>
      <c r="E69">
        <v>45905</v>
      </c>
      <c r="G69" t="s">
        <v>45</v>
      </c>
      <c r="H69" t="s">
        <v>104</v>
      </c>
      <c r="I69" t="s">
        <v>446</v>
      </c>
      <c r="J69" t="s">
        <v>447</v>
      </c>
      <c r="K69" t="s">
        <v>36</v>
      </c>
      <c r="L69" t="s">
        <v>37</v>
      </c>
      <c r="M69" t="s">
        <v>50</v>
      </c>
      <c r="O69" t="s">
        <v>39</v>
      </c>
      <c r="P69" t="s">
        <v>39</v>
      </c>
      <c r="Q69" t="s">
        <v>39</v>
      </c>
      <c r="R69" t="s">
        <v>41</v>
      </c>
      <c r="S69" t="s">
        <v>40</v>
      </c>
      <c r="T69" t="s">
        <v>41</v>
      </c>
      <c r="U69" t="s">
        <v>39</v>
      </c>
      <c r="V69" t="s">
        <v>39</v>
      </c>
      <c r="W69" t="s">
        <v>40</v>
      </c>
      <c r="AB69" t="s">
        <v>448</v>
      </c>
      <c r="AC69" t="s">
        <v>449</v>
      </c>
      <c r="AD69" t="s">
        <v>450</v>
      </c>
    </row>
    <row r="70" spans="1:31" x14ac:dyDescent="0.2">
      <c r="A70" s="4">
        <v>45764084</v>
      </c>
      <c r="B70" t="s">
        <v>451</v>
      </c>
      <c r="C70" t="s">
        <v>452</v>
      </c>
      <c r="D70" t="s">
        <v>32</v>
      </c>
      <c r="E70">
        <v>45906</v>
      </c>
      <c r="G70" t="s">
        <v>33</v>
      </c>
      <c r="H70" t="s">
        <v>34</v>
      </c>
      <c r="J70" t="s">
        <v>270</v>
      </c>
      <c r="K70" t="s">
        <v>36</v>
      </c>
      <c r="L70" t="s">
        <v>214</v>
      </c>
      <c r="N70" t="s">
        <v>38</v>
      </c>
      <c r="O70" t="s">
        <v>40</v>
      </c>
      <c r="P70" t="s">
        <v>39</v>
      </c>
      <c r="Q70" t="s">
        <v>39</v>
      </c>
      <c r="R70" t="s">
        <v>40</v>
      </c>
      <c r="S70" t="s">
        <v>41</v>
      </c>
      <c r="T70" t="s">
        <v>41</v>
      </c>
      <c r="U70" t="s">
        <v>39</v>
      </c>
      <c r="V70" t="s">
        <v>39</v>
      </c>
      <c r="W70" t="s">
        <v>39</v>
      </c>
      <c r="AB70" t="s">
        <v>453</v>
      </c>
    </row>
    <row r="71" spans="1:31" x14ac:dyDescent="0.2">
      <c r="A71" s="4">
        <v>45764087</v>
      </c>
      <c r="B71" t="s">
        <v>454</v>
      </c>
      <c r="C71" t="s">
        <v>455</v>
      </c>
      <c r="D71" t="s">
        <v>32</v>
      </c>
      <c r="E71">
        <v>45906</v>
      </c>
      <c r="G71" t="s">
        <v>33</v>
      </c>
      <c r="H71" t="s">
        <v>34</v>
      </c>
      <c r="J71" t="s">
        <v>308</v>
      </c>
      <c r="K71" t="s">
        <v>48</v>
      </c>
      <c r="L71" t="s">
        <v>214</v>
      </c>
      <c r="N71" t="s">
        <v>38</v>
      </c>
      <c r="O71" t="s">
        <v>40</v>
      </c>
      <c r="P71" t="s">
        <v>39</v>
      </c>
      <c r="Q71" t="s">
        <v>39</v>
      </c>
      <c r="R71" t="s">
        <v>40</v>
      </c>
      <c r="S71" t="s">
        <v>41</v>
      </c>
      <c r="T71" t="s">
        <v>41</v>
      </c>
      <c r="U71" t="s">
        <v>39</v>
      </c>
      <c r="V71" t="s">
        <v>39</v>
      </c>
      <c r="W71" t="s">
        <v>39</v>
      </c>
      <c r="AB71" t="s">
        <v>456</v>
      </c>
    </row>
    <row r="72" spans="1:31" x14ac:dyDescent="0.2">
      <c r="A72" s="4">
        <v>45767897</v>
      </c>
      <c r="B72" t="s">
        <v>457</v>
      </c>
      <c r="C72" t="s">
        <v>458</v>
      </c>
      <c r="D72" t="s">
        <v>32</v>
      </c>
      <c r="E72">
        <v>45906</v>
      </c>
      <c r="G72" t="s">
        <v>33</v>
      </c>
      <c r="H72" t="s">
        <v>34</v>
      </c>
      <c r="J72" t="s">
        <v>296</v>
      </c>
      <c r="K72" t="s">
        <v>48</v>
      </c>
      <c r="L72" t="s">
        <v>37</v>
      </c>
      <c r="N72" t="s">
        <v>38</v>
      </c>
      <c r="O72" t="s">
        <v>40</v>
      </c>
      <c r="P72" t="s">
        <v>39</v>
      </c>
      <c r="Q72" t="s">
        <v>39</v>
      </c>
      <c r="R72" t="s">
        <v>40</v>
      </c>
      <c r="S72" t="s">
        <v>41</v>
      </c>
      <c r="T72" t="s">
        <v>41</v>
      </c>
      <c r="U72" t="s">
        <v>39</v>
      </c>
      <c r="V72" t="s">
        <v>39</v>
      </c>
      <c r="W72" t="s">
        <v>39</v>
      </c>
      <c r="X72" t="s">
        <v>459</v>
      </c>
      <c r="AB72" t="s">
        <v>460</v>
      </c>
      <c r="AC72" t="s">
        <v>461</v>
      </c>
      <c r="AD72" t="s">
        <v>462</v>
      </c>
      <c r="AE72" t="s">
        <v>463</v>
      </c>
    </row>
    <row r="73" spans="1:31" x14ac:dyDescent="0.2">
      <c r="A73" s="4">
        <v>45764063</v>
      </c>
      <c r="B73" t="s">
        <v>465</v>
      </c>
      <c r="C73" t="s">
        <v>466</v>
      </c>
      <c r="D73" t="s">
        <v>32</v>
      </c>
      <c r="E73">
        <v>45906</v>
      </c>
      <c r="G73" t="s">
        <v>45</v>
      </c>
      <c r="H73" t="s">
        <v>104</v>
      </c>
      <c r="I73" t="s">
        <v>110</v>
      </c>
      <c r="J73" t="s">
        <v>149</v>
      </c>
      <c r="K73" t="s">
        <v>36</v>
      </c>
      <c r="L73" t="s">
        <v>49</v>
      </c>
      <c r="M73" t="s">
        <v>87</v>
      </c>
      <c r="O73" t="s">
        <v>39</v>
      </c>
      <c r="P73" t="s">
        <v>39</v>
      </c>
      <c r="Q73" t="s">
        <v>39</v>
      </c>
      <c r="R73" t="s">
        <v>41</v>
      </c>
      <c r="S73" t="s">
        <v>40</v>
      </c>
      <c r="T73" t="s">
        <v>41</v>
      </c>
      <c r="U73" t="s">
        <v>39</v>
      </c>
      <c r="V73" t="s">
        <v>39</v>
      </c>
      <c r="W73" t="s">
        <v>40</v>
      </c>
      <c r="AB73" t="s">
        <v>467</v>
      </c>
      <c r="AC73" t="s">
        <v>468</v>
      </c>
      <c r="AD73" t="s">
        <v>469</v>
      </c>
      <c r="AE73" t="s">
        <v>470</v>
      </c>
    </row>
    <row r="74" spans="1:31" x14ac:dyDescent="0.2">
      <c r="A74" s="4">
        <v>45764075</v>
      </c>
      <c r="B74" t="s">
        <v>471</v>
      </c>
      <c r="C74" t="s">
        <v>472</v>
      </c>
      <c r="D74" t="s">
        <v>32</v>
      </c>
      <c r="E74">
        <v>45906</v>
      </c>
      <c r="G74" t="s">
        <v>45</v>
      </c>
      <c r="H74" t="s">
        <v>56</v>
      </c>
      <c r="I74" t="s">
        <v>46</v>
      </c>
      <c r="J74" t="s">
        <v>411</v>
      </c>
      <c r="K74" t="s">
        <v>36</v>
      </c>
      <c r="L74" t="s">
        <v>49</v>
      </c>
      <c r="M74" t="s">
        <v>50</v>
      </c>
      <c r="O74" t="s">
        <v>39</v>
      </c>
      <c r="P74" t="s">
        <v>41</v>
      </c>
      <c r="Q74" t="s">
        <v>39</v>
      </c>
      <c r="R74" t="s">
        <v>41</v>
      </c>
      <c r="S74" t="s">
        <v>40</v>
      </c>
      <c r="T74" t="s">
        <v>41</v>
      </c>
      <c r="U74" t="s">
        <v>39</v>
      </c>
      <c r="V74" t="s">
        <v>39</v>
      </c>
      <c r="W74" t="s">
        <v>40</v>
      </c>
      <c r="AB74" t="s">
        <v>473</v>
      </c>
      <c r="AC74" t="s">
        <v>474</v>
      </c>
      <c r="AD74" t="s">
        <v>475</v>
      </c>
    </row>
    <row r="75" spans="1:31" x14ac:dyDescent="0.2">
      <c r="A75" s="4">
        <v>45764080</v>
      </c>
      <c r="B75" t="s">
        <v>476</v>
      </c>
      <c r="C75" t="s">
        <v>477</v>
      </c>
      <c r="D75" t="s">
        <v>32</v>
      </c>
      <c r="E75">
        <v>45906</v>
      </c>
      <c r="G75" t="s">
        <v>45</v>
      </c>
      <c r="H75" t="s">
        <v>46</v>
      </c>
      <c r="I75" t="s">
        <v>56</v>
      </c>
      <c r="J75" t="s">
        <v>168</v>
      </c>
      <c r="K75" t="s">
        <v>36</v>
      </c>
      <c r="L75" t="s">
        <v>49</v>
      </c>
      <c r="M75" t="s">
        <v>50</v>
      </c>
      <c r="O75" t="s">
        <v>39</v>
      </c>
      <c r="P75" t="s">
        <v>39</v>
      </c>
      <c r="Q75" t="s">
        <v>39</v>
      </c>
      <c r="R75" t="s">
        <v>41</v>
      </c>
      <c r="S75" t="s">
        <v>40</v>
      </c>
      <c r="T75" t="s">
        <v>41</v>
      </c>
      <c r="U75" t="s">
        <v>39</v>
      </c>
      <c r="V75" t="s">
        <v>39</v>
      </c>
      <c r="W75" t="s">
        <v>40</v>
      </c>
      <c r="AB75" t="s">
        <v>478</v>
      </c>
      <c r="AC75" t="s">
        <v>479</v>
      </c>
      <c r="AD75" t="s">
        <v>480</v>
      </c>
      <c r="AE75" t="s">
        <v>481</v>
      </c>
    </row>
    <row r="76" spans="1:31" x14ac:dyDescent="0.2">
      <c r="A76" s="4">
        <v>45764097</v>
      </c>
      <c r="B76" t="s">
        <v>482</v>
      </c>
      <c r="C76" t="s">
        <v>483</v>
      </c>
      <c r="D76" t="s">
        <v>32</v>
      </c>
      <c r="E76">
        <v>45906</v>
      </c>
      <c r="G76" t="s">
        <v>33</v>
      </c>
      <c r="H76" t="s">
        <v>34</v>
      </c>
      <c r="J76" t="s">
        <v>270</v>
      </c>
      <c r="K76" t="s">
        <v>48</v>
      </c>
      <c r="L76" t="s">
        <v>49</v>
      </c>
      <c r="N76" t="s">
        <v>38</v>
      </c>
      <c r="O76" t="s">
        <v>40</v>
      </c>
      <c r="P76" t="s">
        <v>39</v>
      </c>
      <c r="Q76" t="s">
        <v>39</v>
      </c>
      <c r="R76" t="s">
        <v>40</v>
      </c>
      <c r="S76" t="s">
        <v>41</v>
      </c>
      <c r="T76" t="s">
        <v>41</v>
      </c>
      <c r="U76" t="s">
        <v>39</v>
      </c>
      <c r="V76" t="s">
        <v>40</v>
      </c>
      <c r="W76" t="s">
        <v>40</v>
      </c>
      <c r="AB76" t="s">
        <v>484</v>
      </c>
      <c r="AC76" t="s">
        <v>485</v>
      </c>
    </row>
    <row r="77" spans="1:31" x14ac:dyDescent="0.2">
      <c r="A77" s="4">
        <v>45793976</v>
      </c>
      <c r="B77" t="s">
        <v>486</v>
      </c>
      <c r="C77" t="s">
        <v>487</v>
      </c>
      <c r="D77" t="s">
        <v>32</v>
      </c>
      <c r="E77">
        <v>45909</v>
      </c>
      <c r="G77" t="s">
        <v>45</v>
      </c>
      <c r="H77" t="s">
        <v>46</v>
      </c>
      <c r="I77" t="s">
        <v>123</v>
      </c>
      <c r="J77" t="s">
        <v>134</v>
      </c>
      <c r="K77" t="s">
        <v>48</v>
      </c>
      <c r="L77" t="s">
        <v>37</v>
      </c>
      <c r="M77" t="s">
        <v>50</v>
      </c>
      <c r="O77" t="s">
        <v>39</v>
      </c>
      <c r="P77" t="s">
        <v>39</v>
      </c>
      <c r="Q77" t="s">
        <v>39</v>
      </c>
      <c r="R77" t="s">
        <v>41</v>
      </c>
      <c r="S77" t="s">
        <v>40</v>
      </c>
      <c r="T77" t="s">
        <v>41</v>
      </c>
      <c r="U77" t="s">
        <v>39</v>
      </c>
      <c r="V77" t="s">
        <v>39</v>
      </c>
      <c r="W77" t="s">
        <v>40</v>
      </c>
      <c r="AB77" t="s">
        <v>488</v>
      </c>
      <c r="AC77" t="s">
        <v>489</v>
      </c>
      <c r="AD77" t="s">
        <v>490</v>
      </c>
      <c r="AE77" t="s">
        <v>491</v>
      </c>
    </row>
    <row r="78" spans="1:31" x14ac:dyDescent="0.2">
      <c r="A78" s="4">
        <v>45794015</v>
      </c>
      <c r="B78" t="s">
        <v>492</v>
      </c>
      <c r="C78" t="s">
        <v>493</v>
      </c>
      <c r="D78" t="s">
        <v>32</v>
      </c>
      <c r="E78">
        <v>45909</v>
      </c>
      <c r="G78" t="s">
        <v>45</v>
      </c>
      <c r="H78" t="s">
        <v>330</v>
      </c>
      <c r="I78" t="s">
        <v>331</v>
      </c>
      <c r="J78" t="s">
        <v>332</v>
      </c>
      <c r="K78" t="s">
        <v>48</v>
      </c>
      <c r="L78" t="s">
        <v>49</v>
      </c>
      <c r="M78" t="s">
        <v>50</v>
      </c>
      <c r="O78" t="s">
        <v>39</v>
      </c>
      <c r="P78" t="s">
        <v>39</v>
      </c>
      <c r="Q78" t="s">
        <v>39</v>
      </c>
      <c r="R78" t="s">
        <v>41</v>
      </c>
      <c r="S78" t="s">
        <v>40</v>
      </c>
      <c r="T78" t="s">
        <v>41</v>
      </c>
      <c r="U78" t="s">
        <v>39</v>
      </c>
      <c r="V78" t="s">
        <v>39</v>
      </c>
      <c r="W78" t="s">
        <v>40</v>
      </c>
      <c r="AB78" t="s">
        <v>494</v>
      </c>
      <c r="AC78" t="s">
        <v>495</v>
      </c>
      <c r="AD78" t="s">
        <v>496</v>
      </c>
    </row>
    <row r="79" spans="1:31" x14ac:dyDescent="0.2">
      <c r="A79" s="4">
        <v>45970157</v>
      </c>
      <c r="B79" t="s">
        <v>497</v>
      </c>
      <c r="C79" t="s">
        <v>498</v>
      </c>
      <c r="D79" t="s">
        <v>32</v>
      </c>
      <c r="E79">
        <v>45927</v>
      </c>
      <c r="G79" t="s">
        <v>45</v>
      </c>
      <c r="H79" t="s">
        <v>46</v>
      </c>
      <c r="I79" t="s">
        <v>104</v>
      </c>
      <c r="J79" t="s">
        <v>447</v>
      </c>
      <c r="K79" t="s">
        <v>36</v>
      </c>
      <c r="L79" t="s">
        <v>49</v>
      </c>
      <c r="M79" t="s">
        <v>50</v>
      </c>
      <c r="O79" t="s">
        <v>39</v>
      </c>
      <c r="P79" t="s">
        <v>41</v>
      </c>
      <c r="Q79" t="s">
        <v>39</v>
      </c>
      <c r="R79" t="s">
        <v>41</v>
      </c>
      <c r="S79" t="s">
        <v>40</v>
      </c>
      <c r="T79" t="s">
        <v>41</v>
      </c>
      <c r="U79" t="s">
        <v>39</v>
      </c>
      <c r="V79" t="s">
        <v>39</v>
      </c>
      <c r="W79" t="s">
        <v>40</v>
      </c>
      <c r="AB79" t="s">
        <v>499</v>
      </c>
      <c r="AC79" t="s">
        <v>500</v>
      </c>
      <c r="AD79" t="s">
        <v>501</v>
      </c>
      <c r="AE79" t="s">
        <v>502</v>
      </c>
    </row>
    <row r="80" spans="1:31" x14ac:dyDescent="0.2">
      <c r="A80" s="4">
        <v>45968241</v>
      </c>
      <c r="B80" t="s">
        <v>505</v>
      </c>
      <c r="C80" t="s">
        <v>506</v>
      </c>
      <c r="D80" t="s">
        <v>32</v>
      </c>
      <c r="E80">
        <v>45927</v>
      </c>
      <c r="G80" t="s">
        <v>45</v>
      </c>
      <c r="H80" t="s">
        <v>446</v>
      </c>
      <c r="I80" t="s">
        <v>507</v>
      </c>
      <c r="J80" t="s">
        <v>47</v>
      </c>
      <c r="K80" t="s">
        <v>48</v>
      </c>
      <c r="L80" t="s">
        <v>37</v>
      </c>
      <c r="M80" t="s">
        <v>50</v>
      </c>
      <c r="O80" t="s">
        <v>39</v>
      </c>
      <c r="P80" t="s">
        <v>39</v>
      </c>
      <c r="Q80" t="s">
        <v>39</v>
      </c>
      <c r="R80" t="s">
        <v>41</v>
      </c>
      <c r="S80" t="s">
        <v>40</v>
      </c>
      <c r="T80" t="s">
        <v>41</v>
      </c>
      <c r="U80" t="s">
        <v>39</v>
      </c>
      <c r="V80" t="s">
        <v>39</v>
      </c>
      <c r="W80" t="s">
        <v>40</v>
      </c>
      <c r="AB80" t="s">
        <v>508</v>
      </c>
      <c r="AC80" t="s">
        <v>509</v>
      </c>
      <c r="AD80" t="s">
        <v>510</v>
      </c>
    </row>
    <row r="81" spans="1:31" x14ac:dyDescent="0.2">
      <c r="A81" s="4">
        <v>45970439</v>
      </c>
      <c r="B81" t="s">
        <v>511</v>
      </c>
      <c r="C81" t="s">
        <v>512</v>
      </c>
      <c r="D81" t="s">
        <v>32</v>
      </c>
      <c r="E81">
        <v>45927</v>
      </c>
      <c r="G81" t="s">
        <v>45</v>
      </c>
      <c r="H81" t="s">
        <v>513</v>
      </c>
      <c r="I81" t="s">
        <v>56</v>
      </c>
      <c r="J81" t="s">
        <v>112</v>
      </c>
      <c r="K81" t="s">
        <v>48</v>
      </c>
      <c r="L81" t="s">
        <v>37</v>
      </c>
      <c r="M81" t="s">
        <v>50</v>
      </c>
      <c r="O81" t="s">
        <v>39</v>
      </c>
      <c r="P81" t="s">
        <v>41</v>
      </c>
      <c r="Q81" t="s">
        <v>39</v>
      </c>
      <c r="R81" t="s">
        <v>41</v>
      </c>
      <c r="S81" t="s">
        <v>40</v>
      </c>
      <c r="T81" t="s">
        <v>41</v>
      </c>
      <c r="U81" t="s">
        <v>39</v>
      </c>
      <c r="V81" t="s">
        <v>39</v>
      </c>
      <c r="W81" t="s">
        <v>40</v>
      </c>
      <c r="AB81" t="s">
        <v>514</v>
      </c>
      <c r="AC81" t="s">
        <v>515</v>
      </c>
      <c r="AD81" t="s">
        <v>516</v>
      </c>
      <c r="AE81" t="s">
        <v>517</v>
      </c>
    </row>
    <row r="82" spans="1:31" x14ac:dyDescent="0.2">
      <c r="A82" s="4">
        <v>45970461</v>
      </c>
      <c r="B82" t="s">
        <v>518</v>
      </c>
      <c r="C82" t="s">
        <v>519</v>
      </c>
      <c r="D82" t="s">
        <v>32</v>
      </c>
      <c r="E82">
        <v>45927</v>
      </c>
      <c r="G82" t="s">
        <v>45</v>
      </c>
      <c r="H82" t="s">
        <v>63</v>
      </c>
      <c r="I82" t="s">
        <v>56</v>
      </c>
      <c r="J82" t="s">
        <v>112</v>
      </c>
      <c r="K82" t="s">
        <v>48</v>
      </c>
      <c r="L82" t="s">
        <v>49</v>
      </c>
      <c r="M82" t="s">
        <v>50</v>
      </c>
      <c r="O82" t="s">
        <v>39</v>
      </c>
      <c r="P82" t="s">
        <v>41</v>
      </c>
      <c r="Q82" t="s">
        <v>39</v>
      </c>
      <c r="R82" t="s">
        <v>41</v>
      </c>
      <c r="S82" t="s">
        <v>40</v>
      </c>
      <c r="T82" t="s">
        <v>41</v>
      </c>
      <c r="U82" t="s">
        <v>39</v>
      </c>
      <c r="V82" t="s">
        <v>39</v>
      </c>
      <c r="W82" t="s">
        <v>40</v>
      </c>
      <c r="AB82" t="s">
        <v>520</v>
      </c>
      <c r="AC82" t="s">
        <v>521</v>
      </c>
      <c r="AD82" t="s">
        <v>522</v>
      </c>
      <c r="AE82" t="s">
        <v>523</v>
      </c>
    </row>
    <row r="83" spans="1:31" x14ac:dyDescent="0.2">
      <c r="A83" s="4">
        <v>45968065</v>
      </c>
      <c r="B83" t="s">
        <v>524</v>
      </c>
      <c r="C83" t="s">
        <v>525</v>
      </c>
      <c r="D83" t="s">
        <v>32</v>
      </c>
      <c r="E83">
        <v>45927</v>
      </c>
      <c r="G83" t="s">
        <v>45</v>
      </c>
      <c r="H83" t="s">
        <v>46</v>
      </c>
      <c r="I83" t="s">
        <v>104</v>
      </c>
      <c r="J83" t="s">
        <v>141</v>
      </c>
      <c r="K83" t="s">
        <v>36</v>
      </c>
      <c r="L83" t="s">
        <v>37</v>
      </c>
      <c r="M83" t="s">
        <v>50</v>
      </c>
      <c r="O83" t="s">
        <v>39</v>
      </c>
      <c r="P83" t="s">
        <v>41</v>
      </c>
      <c r="Q83" t="s">
        <v>39</v>
      </c>
      <c r="R83" t="s">
        <v>41</v>
      </c>
      <c r="S83" t="s">
        <v>40</v>
      </c>
      <c r="T83" t="s">
        <v>41</v>
      </c>
      <c r="U83" t="s">
        <v>39</v>
      </c>
      <c r="V83" t="s">
        <v>39</v>
      </c>
      <c r="W83" t="s">
        <v>40</v>
      </c>
      <c r="AB83" t="s">
        <v>526</v>
      </c>
      <c r="AC83" t="s">
        <v>527</v>
      </c>
      <c r="AD83" t="s">
        <v>528</v>
      </c>
      <c r="AE83" t="s">
        <v>529</v>
      </c>
    </row>
    <row r="84" spans="1:31" x14ac:dyDescent="0.2">
      <c r="A84" s="4">
        <v>45970275</v>
      </c>
      <c r="B84" t="s">
        <v>530</v>
      </c>
      <c r="C84" t="s">
        <v>531</v>
      </c>
      <c r="D84" t="s">
        <v>32</v>
      </c>
      <c r="E84">
        <v>45927</v>
      </c>
      <c r="G84" t="s">
        <v>45</v>
      </c>
      <c r="H84" t="s">
        <v>513</v>
      </c>
      <c r="I84" t="s">
        <v>532</v>
      </c>
      <c r="J84" t="s">
        <v>112</v>
      </c>
      <c r="K84" t="s">
        <v>48</v>
      </c>
      <c r="L84" t="s">
        <v>533</v>
      </c>
      <c r="M84" t="s">
        <v>50</v>
      </c>
      <c r="O84" t="s">
        <v>39</v>
      </c>
      <c r="P84" t="s">
        <v>39</v>
      </c>
      <c r="Q84" t="s">
        <v>39</v>
      </c>
      <c r="R84" t="s">
        <v>41</v>
      </c>
      <c r="S84" t="s">
        <v>40</v>
      </c>
      <c r="T84" t="s">
        <v>41</v>
      </c>
      <c r="U84" t="s">
        <v>39</v>
      </c>
      <c r="V84" t="s">
        <v>39</v>
      </c>
      <c r="W84" t="s">
        <v>39</v>
      </c>
      <c r="AB84" t="s">
        <v>534</v>
      </c>
      <c r="AC84" t="s">
        <v>535</v>
      </c>
      <c r="AD84" t="s">
        <v>536</v>
      </c>
      <c r="AE84" t="s">
        <v>537</v>
      </c>
    </row>
    <row r="85" spans="1:31" x14ac:dyDescent="0.2">
      <c r="A85" s="4">
        <v>45968028</v>
      </c>
      <c r="B85" t="s">
        <v>538</v>
      </c>
      <c r="C85" t="s">
        <v>539</v>
      </c>
      <c r="D85" t="s">
        <v>32</v>
      </c>
      <c r="E85">
        <v>45927</v>
      </c>
      <c r="G85" t="s">
        <v>45</v>
      </c>
      <c r="H85" t="s">
        <v>94</v>
      </c>
      <c r="J85" t="s">
        <v>262</v>
      </c>
      <c r="K85" t="s">
        <v>36</v>
      </c>
      <c r="L85" t="s">
        <v>49</v>
      </c>
      <c r="M85" t="s">
        <v>50</v>
      </c>
      <c r="O85" t="s">
        <v>39</v>
      </c>
      <c r="P85" t="s">
        <v>41</v>
      </c>
      <c r="Q85" t="s">
        <v>39</v>
      </c>
      <c r="R85" t="s">
        <v>41</v>
      </c>
      <c r="S85" t="s">
        <v>40</v>
      </c>
      <c r="T85" t="s">
        <v>41</v>
      </c>
      <c r="U85" t="s">
        <v>39</v>
      </c>
      <c r="V85" t="s">
        <v>39</v>
      </c>
      <c r="W85" t="s">
        <v>40</v>
      </c>
      <c r="AB85" t="s">
        <v>540</v>
      </c>
      <c r="AC85" t="s">
        <v>541</v>
      </c>
      <c r="AD85" t="s">
        <v>542</v>
      </c>
      <c r="AE85" t="s">
        <v>543</v>
      </c>
    </row>
    <row r="86" spans="1:31" x14ac:dyDescent="0.2">
      <c r="A86" s="4">
        <v>45969544</v>
      </c>
      <c r="B86" t="s">
        <v>544</v>
      </c>
      <c r="C86" t="s">
        <v>545</v>
      </c>
      <c r="D86" t="s">
        <v>32</v>
      </c>
      <c r="E86">
        <v>45927</v>
      </c>
      <c r="G86" t="s">
        <v>45</v>
      </c>
      <c r="H86" t="s">
        <v>46</v>
      </c>
      <c r="I86" t="s">
        <v>56</v>
      </c>
      <c r="J86" t="s">
        <v>185</v>
      </c>
      <c r="K86" t="s">
        <v>36</v>
      </c>
      <c r="L86" t="s">
        <v>37</v>
      </c>
      <c r="M86" t="s">
        <v>380</v>
      </c>
      <c r="O86" t="s">
        <v>39</v>
      </c>
      <c r="P86" t="s">
        <v>41</v>
      </c>
      <c r="Q86" t="s">
        <v>39</v>
      </c>
      <c r="R86" t="s">
        <v>41</v>
      </c>
      <c r="S86" t="s">
        <v>40</v>
      </c>
      <c r="T86" t="s">
        <v>41</v>
      </c>
      <c r="U86" t="s">
        <v>39</v>
      </c>
      <c r="V86" t="s">
        <v>39</v>
      </c>
      <c r="W86" t="s">
        <v>39</v>
      </c>
      <c r="AB86" t="s">
        <v>546</v>
      </c>
      <c r="AC86" t="s">
        <v>547</v>
      </c>
      <c r="AD86" t="s">
        <v>548</v>
      </c>
      <c r="AE86" t="s">
        <v>549</v>
      </c>
    </row>
    <row r="87" spans="1:31" x14ac:dyDescent="0.2">
      <c r="A87" s="4">
        <v>45969286</v>
      </c>
      <c r="B87" t="s">
        <v>550</v>
      </c>
      <c r="C87" t="s">
        <v>551</v>
      </c>
      <c r="D87" t="s">
        <v>32</v>
      </c>
      <c r="E87">
        <v>45927</v>
      </c>
      <c r="G87" t="s">
        <v>45</v>
      </c>
      <c r="H87" t="s">
        <v>552</v>
      </c>
      <c r="I87" t="s">
        <v>553</v>
      </c>
      <c r="J87" t="s">
        <v>168</v>
      </c>
      <c r="K87" t="s">
        <v>48</v>
      </c>
      <c r="L87" t="s">
        <v>49</v>
      </c>
      <c r="M87" t="s">
        <v>50</v>
      </c>
      <c r="O87" t="s">
        <v>39</v>
      </c>
      <c r="P87" t="s">
        <v>39</v>
      </c>
      <c r="Q87" t="s">
        <v>39</v>
      </c>
      <c r="R87" t="s">
        <v>41</v>
      </c>
      <c r="S87" t="s">
        <v>40</v>
      </c>
      <c r="T87" t="s">
        <v>41</v>
      </c>
      <c r="U87" t="s">
        <v>39</v>
      </c>
      <c r="V87" t="s">
        <v>39</v>
      </c>
      <c r="W87" t="s">
        <v>40</v>
      </c>
      <c r="AB87" t="s">
        <v>554</v>
      </c>
      <c r="AC87" t="s">
        <v>555</v>
      </c>
      <c r="AD87" t="s">
        <v>556</v>
      </c>
    </row>
    <row r="88" spans="1:31" x14ac:dyDescent="0.2">
      <c r="A88" s="4">
        <v>45969536</v>
      </c>
      <c r="B88" t="s">
        <v>557</v>
      </c>
      <c r="C88" t="s">
        <v>1720</v>
      </c>
      <c r="D88" t="s">
        <v>32</v>
      </c>
      <c r="E88">
        <v>45927</v>
      </c>
      <c r="G88" t="s">
        <v>45</v>
      </c>
      <c r="H88" t="s">
        <v>63</v>
      </c>
      <c r="I88" t="s">
        <v>56</v>
      </c>
      <c r="J88" t="s">
        <v>193</v>
      </c>
      <c r="K88" t="s">
        <v>36</v>
      </c>
      <c r="L88" t="s">
        <v>49</v>
      </c>
      <c r="M88" t="s">
        <v>50</v>
      </c>
      <c r="O88" t="s">
        <v>39</v>
      </c>
      <c r="P88" t="s">
        <v>41</v>
      </c>
      <c r="Q88" t="s">
        <v>39</v>
      </c>
      <c r="R88" t="s">
        <v>41</v>
      </c>
      <c r="S88" t="s">
        <v>40</v>
      </c>
      <c r="T88" t="s">
        <v>41</v>
      </c>
      <c r="U88" t="s">
        <v>39</v>
      </c>
      <c r="V88" t="s">
        <v>39</v>
      </c>
      <c r="W88" t="s">
        <v>40</v>
      </c>
      <c r="AB88" t="s">
        <v>559</v>
      </c>
      <c r="AC88" t="s">
        <v>560</v>
      </c>
      <c r="AD88" t="s">
        <v>561</v>
      </c>
      <c r="AE88" t="s">
        <v>562</v>
      </c>
    </row>
    <row r="89" spans="1:31" x14ac:dyDescent="0.2">
      <c r="A89" s="4">
        <v>45970242</v>
      </c>
      <c r="B89" t="s">
        <v>563</v>
      </c>
      <c r="C89" t="s">
        <v>564</v>
      </c>
      <c r="D89" t="s">
        <v>32</v>
      </c>
      <c r="E89">
        <v>45927</v>
      </c>
      <c r="G89" t="s">
        <v>45</v>
      </c>
      <c r="H89" t="s">
        <v>513</v>
      </c>
      <c r="I89" t="s">
        <v>532</v>
      </c>
      <c r="J89" t="s">
        <v>112</v>
      </c>
      <c r="K89" t="s">
        <v>48</v>
      </c>
      <c r="L89" t="s">
        <v>533</v>
      </c>
      <c r="M89" t="s">
        <v>50</v>
      </c>
      <c r="O89" t="s">
        <v>39</v>
      </c>
      <c r="P89" t="s">
        <v>39</v>
      </c>
      <c r="Q89" t="s">
        <v>39</v>
      </c>
      <c r="R89" t="s">
        <v>41</v>
      </c>
      <c r="S89" t="s">
        <v>40</v>
      </c>
      <c r="T89" t="s">
        <v>41</v>
      </c>
      <c r="U89" t="s">
        <v>39</v>
      </c>
      <c r="V89" t="s">
        <v>39</v>
      </c>
      <c r="W89" t="s">
        <v>39</v>
      </c>
      <c r="AB89" t="s">
        <v>565</v>
      </c>
      <c r="AC89" t="s">
        <v>566</v>
      </c>
      <c r="AD89" t="s">
        <v>567</v>
      </c>
      <c r="AE89" t="s">
        <v>568</v>
      </c>
    </row>
    <row r="90" spans="1:31" x14ac:dyDescent="0.2">
      <c r="A90" s="4">
        <v>45969485</v>
      </c>
      <c r="B90" t="s">
        <v>569</v>
      </c>
      <c r="C90" t="s">
        <v>570</v>
      </c>
      <c r="D90" t="s">
        <v>32</v>
      </c>
      <c r="E90">
        <v>45927</v>
      </c>
      <c r="G90" t="s">
        <v>45</v>
      </c>
      <c r="H90" t="s">
        <v>46</v>
      </c>
      <c r="I90" t="s">
        <v>56</v>
      </c>
      <c r="J90" t="s">
        <v>373</v>
      </c>
      <c r="K90" t="s">
        <v>36</v>
      </c>
      <c r="L90" t="s">
        <v>37</v>
      </c>
      <c r="M90" t="s">
        <v>50</v>
      </c>
      <c r="O90" t="s">
        <v>39</v>
      </c>
      <c r="P90" t="s">
        <v>41</v>
      </c>
      <c r="Q90" t="s">
        <v>39</v>
      </c>
      <c r="R90" t="s">
        <v>41</v>
      </c>
      <c r="S90" t="s">
        <v>40</v>
      </c>
      <c r="T90" t="s">
        <v>41</v>
      </c>
      <c r="U90" t="s">
        <v>39</v>
      </c>
      <c r="V90" t="s">
        <v>39</v>
      </c>
      <c r="W90" t="s">
        <v>39</v>
      </c>
      <c r="AB90" t="s">
        <v>571</v>
      </c>
      <c r="AC90" t="s">
        <v>572</v>
      </c>
      <c r="AD90" t="s">
        <v>573</v>
      </c>
      <c r="AE90" t="s">
        <v>574</v>
      </c>
    </row>
    <row r="91" spans="1:31" x14ac:dyDescent="0.2">
      <c r="A91" s="4">
        <v>45968036</v>
      </c>
      <c r="B91" t="s">
        <v>575</v>
      </c>
      <c r="C91" t="s">
        <v>576</v>
      </c>
      <c r="D91" t="s">
        <v>32</v>
      </c>
      <c r="E91">
        <v>45927</v>
      </c>
      <c r="G91" t="s">
        <v>45</v>
      </c>
      <c r="H91" t="s">
        <v>94</v>
      </c>
      <c r="I91" t="s">
        <v>85</v>
      </c>
      <c r="J91" t="s">
        <v>262</v>
      </c>
      <c r="K91" t="s">
        <v>48</v>
      </c>
      <c r="L91" t="s">
        <v>49</v>
      </c>
      <c r="M91" t="s">
        <v>87</v>
      </c>
      <c r="O91" t="s">
        <v>39</v>
      </c>
      <c r="P91" t="s">
        <v>41</v>
      </c>
      <c r="Q91" t="s">
        <v>39</v>
      </c>
      <c r="R91" t="s">
        <v>41</v>
      </c>
      <c r="S91" t="s">
        <v>40</v>
      </c>
      <c r="T91" t="s">
        <v>41</v>
      </c>
      <c r="U91" t="s">
        <v>39</v>
      </c>
      <c r="V91" t="s">
        <v>39</v>
      </c>
      <c r="W91" t="s">
        <v>40</v>
      </c>
      <c r="AB91" t="s">
        <v>577</v>
      </c>
      <c r="AC91" t="s">
        <v>578</v>
      </c>
      <c r="AD91" t="s">
        <v>579</v>
      </c>
      <c r="AE91" t="s">
        <v>580</v>
      </c>
    </row>
    <row r="92" spans="1:31" x14ac:dyDescent="0.2">
      <c r="A92" s="4">
        <v>45969340</v>
      </c>
      <c r="B92" t="s">
        <v>581</v>
      </c>
      <c r="C92" t="s">
        <v>582</v>
      </c>
      <c r="D92" t="s">
        <v>32</v>
      </c>
      <c r="E92">
        <v>45927</v>
      </c>
      <c r="G92" t="s">
        <v>45</v>
      </c>
      <c r="H92" t="s">
        <v>46</v>
      </c>
      <c r="I92" t="s">
        <v>56</v>
      </c>
      <c r="J92" t="s">
        <v>77</v>
      </c>
      <c r="K92" t="s">
        <v>36</v>
      </c>
      <c r="L92" t="s">
        <v>37</v>
      </c>
      <c r="M92" t="s">
        <v>50</v>
      </c>
      <c r="O92" t="s">
        <v>39</v>
      </c>
      <c r="P92" t="s">
        <v>41</v>
      </c>
      <c r="Q92" t="s">
        <v>39</v>
      </c>
      <c r="R92" t="s">
        <v>41</v>
      </c>
      <c r="S92" t="s">
        <v>40</v>
      </c>
      <c r="T92" t="s">
        <v>41</v>
      </c>
      <c r="U92" t="s">
        <v>39</v>
      </c>
      <c r="V92" t="s">
        <v>39</v>
      </c>
      <c r="W92" t="s">
        <v>39</v>
      </c>
      <c r="AB92" t="s">
        <v>583</v>
      </c>
      <c r="AC92" t="s">
        <v>584</v>
      </c>
      <c r="AD92" t="s">
        <v>585</v>
      </c>
      <c r="AE92" t="s">
        <v>586</v>
      </c>
    </row>
    <row r="93" spans="1:31" x14ac:dyDescent="0.2">
      <c r="A93" s="4">
        <v>45970198</v>
      </c>
      <c r="B93" t="s">
        <v>587</v>
      </c>
      <c r="C93" t="s">
        <v>588</v>
      </c>
      <c r="D93" t="s">
        <v>32</v>
      </c>
      <c r="E93">
        <v>45927</v>
      </c>
      <c r="G93" t="s">
        <v>45</v>
      </c>
      <c r="H93" t="s">
        <v>330</v>
      </c>
      <c r="I93" t="s">
        <v>259</v>
      </c>
      <c r="J93" t="s">
        <v>262</v>
      </c>
      <c r="K93" t="s">
        <v>48</v>
      </c>
      <c r="L93" t="s">
        <v>49</v>
      </c>
      <c r="M93" t="s">
        <v>50</v>
      </c>
      <c r="O93" t="s">
        <v>39</v>
      </c>
      <c r="P93" t="s">
        <v>41</v>
      </c>
      <c r="Q93" t="s">
        <v>39</v>
      </c>
      <c r="R93" t="s">
        <v>41</v>
      </c>
      <c r="S93" t="s">
        <v>40</v>
      </c>
      <c r="T93" t="s">
        <v>41</v>
      </c>
      <c r="U93" t="s">
        <v>39</v>
      </c>
      <c r="V93" t="s">
        <v>39</v>
      </c>
      <c r="W93" t="s">
        <v>40</v>
      </c>
      <c r="AB93" t="s">
        <v>589</v>
      </c>
      <c r="AC93" t="s">
        <v>590</v>
      </c>
      <c r="AD93" t="s">
        <v>591</v>
      </c>
      <c r="AE93" t="s">
        <v>592</v>
      </c>
    </row>
    <row r="94" spans="1:31" x14ac:dyDescent="0.2">
      <c r="A94" s="4">
        <v>45969556</v>
      </c>
      <c r="B94" t="s">
        <v>593</v>
      </c>
      <c r="C94" t="s">
        <v>594</v>
      </c>
      <c r="D94" t="s">
        <v>32</v>
      </c>
      <c r="E94">
        <v>45927</v>
      </c>
      <c r="G94" t="s">
        <v>45</v>
      </c>
      <c r="H94" t="s">
        <v>46</v>
      </c>
      <c r="I94" t="s">
        <v>56</v>
      </c>
      <c r="J94" t="s">
        <v>77</v>
      </c>
      <c r="K94" t="s">
        <v>48</v>
      </c>
      <c r="L94" t="s">
        <v>37</v>
      </c>
      <c r="M94" t="s">
        <v>380</v>
      </c>
      <c r="O94" t="s">
        <v>39</v>
      </c>
      <c r="P94" t="s">
        <v>41</v>
      </c>
      <c r="Q94" t="s">
        <v>39</v>
      </c>
      <c r="R94" t="s">
        <v>41</v>
      </c>
      <c r="S94" t="s">
        <v>40</v>
      </c>
      <c r="T94" t="s">
        <v>41</v>
      </c>
      <c r="U94" t="s">
        <v>39</v>
      </c>
      <c r="V94" t="s">
        <v>39</v>
      </c>
      <c r="W94" t="s">
        <v>39</v>
      </c>
      <c r="AB94" t="s">
        <v>595</v>
      </c>
      <c r="AC94" t="s">
        <v>596</v>
      </c>
      <c r="AD94" t="s">
        <v>597</v>
      </c>
      <c r="AE94" t="s">
        <v>598</v>
      </c>
    </row>
    <row r="95" spans="1:31" x14ac:dyDescent="0.2">
      <c r="A95" s="4">
        <v>45969530</v>
      </c>
      <c r="B95" t="s">
        <v>599</v>
      </c>
      <c r="C95" t="s">
        <v>1719</v>
      </c>
      <c r="D95" t="s">
        <v>32</v>
      </c>
      <c r="E95">
        <v>45927</v>
      </c>
      <c r="G95" t="s">
        <v>45</v>
      </c>
      <c r="H95" t="s">
        <v>56</v>
      </c>
      <c r="J95" t="s">
        <v>47</v>
      </c>
      <c r="K95" t="s">
        <v>36</v>
      </c>
      <c r="L95" t="s">
        <v>49</v>
      </c>
      <c r="M95" t="s">
        <v>50</v>
      </c>
      <c r="O95" t="s">
        <v>39</v>
      </c>
      <c r="P95" t="s">
        <v>41</v>
      </c>
      <c r="Q95" t="s">
        <v>39</v>
      </c>
      <c r="R95" t="s">
        <v>41</v>
      </c>
      <c r="S95" t="s">
        <v>40</v>
      </c>
      <c r="T95" t="s">
        <v>41</v>
      </c>
      <c r="U95" t="s">
        <v>39</v>
      </c>
      <c r="V95" t="s">
        <v>39</v>
      </c>
      <c r="W95" t="s">
        <v>40</v>
      </c>
      <c r="AB95" t="s">
        <v>600</v>
      </c>
      <c r="AC95" t="s">
        <v>601</v>
      </c>
      <c r="AD95" t="s">
        <v>602</v>
      </c>
      <c r="AE95" t="s">
        <v>603</v>
      </c>
    </row>
    <row r="96" spans="1:31" x14ac:dyDescent="0.2">
      <c r="A96" s="4">
        <v>45970222</v>
      </c>
      <c r="B96" t="s">
        <v>604</v>
      </c>
      <c r="C96" t="s">
        <v>605</v>
      </c>
      <c r="D96" t="s">
        <v>32</v>
      </c>
      <c r="E96">
        <v>45927</v>
      </c>
      <c r="G96" t="s">
        <v>45</v>
      </c>
      <c r="H96" t="s">
        <v>606</v>
      </c>
      <c r="I96" t="s">
        <v>110</v>
      </c>
      <c r="J96" t="s">
        <v>411</v>
      </c>
      <c r="K96" t="s">
        <v>36</v>
      </c>
      <c r="L96" t="s">
        <v>49</v>
      </c>
      <c r="M96" t="s">
        <v>50</v>
      </c>
      <c r="O96" t="s">
        <v>39</v>
      </c>
      <c r="P96" t="s">
        <v>41</v>
      </c>
      <c r="Q96" t="s">
        <v>39</v>
      </c>
      <c r="R96" t="s">
        <v>41</v>
      </c>
      <c r="S96" t="s">
        <v>40</v>
      </c>
      <c r="T96" t="s">
        <v>41</v>
      </c>
      <c r="U96" t="s">
        <v>39</v>
      </c>
      <c r="V96" t="s">
        <v>39</v>
      </c>
      <c r="W96" t="s">
        <v>40</v>
      </c>
      <c r="AB96" t="s">
        <v>607</v>
      </c>
      <c r="AC96" t="s">
        <v>608</v>
      </c>
      <c r="AD96" t="s">
        <v>609</v>
      </c>
      <c r="AE96" t="s">
        <v>610</v>
      </c>
    </row>
    <row r="97" spans="1:31" x14ac:dyDescent="0.2">
      <c r="A97" s="4">
        <v>45968103</v>
      </c>
      <c r="B97" t="s">
        <v>611</v>
      </c>
      <c r="C97" t="s">
        <v>612</v>
      </c>
      <c r="D97" t="s">
        <v>32</v>
      </c>
      <c r="E97">
        <v>45927</v>
      </c>
      <c r="G97" t="s">
        <v>45</v>
      </c>
      <c r="H97" t="s">
        <v>46</v>
      </c>
      <c r="J97" t="s">
        <v>174</v>
      </c>
      <c r="K97" t="s">
        <v>48</v>
      </c>
      <c r="L97" t="s">
        <v>49</v>
      </c>
      <c r="M97" t="s">
        <v>50</v>
      </c>
      <c r="O97" t="s">
        <v>39</v>
      </c>
      <c r="P97" t="s">
        <v>39</v>
      </c>
      <c r="Q97" t="s">
        <v>39</v>
      </c>
      <c r="R97" t="s">
        <v>41</v>
      </c>
      <c r="S97" t="s">
        <v>40</v>
      </c>
      <c r="T97" t="s">
        <v>41</v>
      </c>
      <c r="U97" t="s">
        <v>39</v>
      </c>
      <c r="V97" t="s">
        <v>39</v>
      </c>
      <c r="W97" t="s">
        <v>40</v>
      </c>
      <c r="AB97" t="s">
        <v>613</v>
      </c>
      <c r="AC97" t="s">
        <v>614</v>
      </c>
      <c r="AD97" t="s">
        <v>615</v>
      </c>
    </row>
    <row r="98" spans="1:31" x14ac:dyDescent="0.2">
      <c r="A98" s="4">
        <v>45968075</v>
      </c>
      <c r="B98" t="s">
        <v>616</v>
      </c>
      <c r="C98" t="s">
        <v>617</v>
      </c>
      <c r="D98" t="s">
        <v>32</v>
      </c>
      <c r="E98">
        <v>45927</v>
      </c>
      <c r="G98" t="s">
        <v>45</v>
      </c>
      <c r="H98" t="s">
        <v>618</v>
      </c>
      <c r="I98" t="s">
        <v>464</v>
      </c>
      <c r="J98" t="s">
        <v>373</v>
      </c>
      <c r="K98" t="s">
        <v>36</v>
      </c>
      <c r="L98" t="s">
        <v>37</v>
      </c>
      <c r="M98" t="s">
        <v>50</v>
      </c>
      <c r="O98" t="s">
        <v>39</v>
      </c>
      <c r="P98" t="s">
        <v>41</v>
      </c>
      <c r="Q98" t="s">
        <v>39</v>
      </c>
      <c r="R98" t="s">
        <v>41</v>
      </c>
      <c r="S98" t="s">
        <v>40</v>
      </c>
      <c r="T98" t="s">
        <v>41</v>
      </c>
      <c r="U98" t="s">
        <v>39</v>
      </c>
      <c r="V98" t="s">
        <v>39</v>
      </c>
      <c r="W98" t="s">
        <v>40</v>
      </c>
      <c r="AB98" t="s">
        <v>619</v>
      </c>
      <c r="AC98" t="s">
        <v>620</v>
      </c>
      <c r="AD98" t="s">
        <v>621</v>
      </c>
      <c r="AE98" t="s">
        <v>622</v>
      </c>
    </row>
    <row r="99" spans="1:31" x14ac:dyDescent="0.2">
      <c r="A99" s="4"/>
    </row>
    <row r="100" spans="1:31" x14ac:dyDescent="0.2">
      <c r="A100" s="4"/>
    </row>
    <row r="101" spans="1:31" x14ac:dyDescent="0.2">
      <c r="A101" s="4"/>
    </row>
    <row r="102" spans="1:31" x14ac:dyDescent="0.2">
      <c r="A10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300" activePane="bottomLeft" state="frozen"/>
      <selection activeCell="J11" sqref="J11:J13"/>
      <selection pane="bottomLeft" activeCell="G314" sqref="G314"/>
    </sheetView>
  </sheetViews>
  <sheetFormatPr baseColWidth="10" defaultColWidth="8.83203125" defaultRowHeight="15" x14ac:dyDescent="0.2"/>
  <cols>
    <col min="1" max="1" width="10.6640625" style="13" customWidth="1"/>
    <col min="2" max="2" width="11.6640625" style="13" bestFit="1" customWidth="1"/>
    <col min="3" max="3" width="8.1640625" style="13" customWidth="1"/>
    <col min="4" max="4" width="8.5" style="13" customWidth="1"/>
    <col min="5" max="5" width="31.6640625" style="13" bestFit="1" customWidth="1"/>
    <col min="6" max="6" width="9.6640625" style="13" customWidth="1"/>
    <col min="7" max="7" width="46.6640625" style="13" bestFit="1" customWidth="1"/>
    <col min="8" max="8" width="33.6640625" style="13" bestFit="1" customWidth="1"/>
    <col min="9" max="9" width="10.6640625" style="13" bestFit="1" customWidth="1"/>
    <col min="10" max="10" width="7.6640625" style="13" bestFit="1" customWidth="1"/>
    <col min="11" max="11" width="13.33203125" style="13" customWidth="1"/>
    <col min="12" max="12" width="14.1640625" style="13" customWidth="1"/>
    <col min="13" max="13" width="9.6640625" style="13" customWidth="1"/>
    <col min="14" max="14" width="15.6640625" style="13" bestFit="1" customWidth="1"/>
    <col min="15" max="16" width="22.6640625" style="13" bestFit="1" customWidth="1"/>
    <col min="17" max="17" width="13.5" style="13" customWidth="1"/>
    <col min="18" max="16384" width="8.83203125" style="13"/>
  </cols>
  <sheetData>
    <row r="1" spans="1:17" x14ac:dyDescent="0.2">
      <c r="A1" s="14" t="s">
        <v>1706</v>
      </c>
      <c r="B1" s="14" t="s">
        <v>1480</v>
      </c>
      <c r="C1" s="14" t="s">
        <v>623</v>
      </c>
      <c r="D1" s="14" t="s">
        <v>3</v>
      </c>
      <c r="E1" s="14" t="s">
        <v>1479</v>
      </c>
      <c r="F1" s="14" t="s">
        <v>6</v>
      </c>
      <c r="G1" s="14" t="s">
        <v>1478</v>
      </c>
      <c r="H1" s="14" t="s">
        <v>2</v>
      </c>
      <c r="I1" s="14" t="s">
        <v>11</v>
      </c>
      <c r="J1" s="14" t="s">
        <v>10</v>
      </c>
      <c r="K1" s="14" t="s">
        <v>1477</v>
      </c>
      <c r="L1" s="14" t="s">
        <v>1476</v>
      </c>
      <c r="M1" s="14" t="s">
        <v>1285</v>
      </c>
      <c r="N1" s="14" t="s">
        <v>1475</v>
      </c>
      <c r="O1" s="14" t="s">
        <v>1474</v>
      </c>
      <c r="P1" s="14" t="s">
        <v>1473</v>
      </c>
      <c r="Q1" s="14" t="s">
        <v>1472</v>
      </c>
    </row>
    <row r="2" spans="1:17" x14ac:dyDescent="0.2">
      <c r="A2" s="13" t="s">
        <v>703</v>
      </c>
      <c r="B2" t="s">
        <v>1747</v>
      </c>
      <c r="C2" t="s">
        <v>39</v>
      </c>
      <c r="D2" t="s">
        <v>701</v>
      </c>
      <c r="E2" t="s">
        <v>1220</v>
      </c>
      <c r="F2" t="s">
        <v>655</v>
      </c>
      <c r="G2" t="s">
        <v>775</v>
      </c>
      <c r="H2" t="s">
        <v>1748</v>
      </c>
      <c r="I2" t="s">
        <v>1749</v>
      </c>
      <c r="J2" t="s">
        <v>697</v>
      </c>
      <c r="K2" t="s">
        <v>41</v>
      </c>
      <c r="L2" t="s">
        <v>174</v>
      </c>
      <c r="M2" t="s">
        <v>41</v>
      </c>
      <c r="N2"/>
      <c r="O2" t="s">
        <v>720</v>
      </c>
      <c r="P2" t="s">
        <v>720</v>
      </c>
      <c r="Q2" t="s">
        <v>725</v>
      </c>
    </row>
    <row r="3" spans="1:17" x14ac:dyDescent="0.2">
      <c r="A3" s="13" t="s">
        <v>703</v>
      </c>
      <c r="B3" t="s">
        <v>1750</v>
      </c>
      <c r="C3" t="s">
        <v>39</v>
      </c>
      <c r="D3" t="s">
        <v>701</v>
      </c>
      <c r="E3" t="s">
        <v>1220</v>
      </c>
      <c r="F3" t="s">
        <v>634</v>
      </c>
      <c r="G3" t="s">
        <v>34</v>
      </c>
      <c r="H3" t="s">
        <v>1751</v>
      </c>
      <c r="I3" t="s">
        <v>1386</v>
      </c>
      <c r="J3" t="s">
        <v>697</v>
      </c>
      <c r="K3" t="s">
        <v>41</v>
      </c>
      <c r="L3" t="s">
        <v>373</v>
      </c>
      <c r="M3" t="s">
        <v>41</v>
      </c>
      <c r="N3"/>
      <c r="O3" t="s">
        <v>694</v>
      </c>
      <c r="P3" t="s">
        <v>736</v>
      </c>
      <c r="Q3"/>
    </row>
    <row r="4" spans="1:17" x14ac:dyDescent="0.2">
      <c r="A4" s="13" t="s">
        <v>703</v>
      </c>
      <c r="B4" t="s">
        <v>1752</v>
      </c>
      <c r="C4" t="s">
        <v>39</v>
      </c>
      <c r="D4" t="s">
        <v>701</v>
      </c>
      <c r="E4" t="s">
        <v>1220</v>
      </c>
      <c r="F4" t="s">
        <v>634</v>
      </c>
      <c r="G4" t="s">
        <v>34</v>
      </c>
      <c r="H4" t="s">
        <v>1753</v>
      </c>
      <c r="I4" t="s">
        <v>1386</v>
      </c>
      <c r="J4" t="s">
        <v>708</v>
      </c>
      <c r="K4" t="s">
        <v>41</v>
      </c>
      <c r="L4" t="s">
        <v>766</v>
      </c>
      <c r="M4" t="s">
        <v>41</v>
      </c>
      <c r="N4"/>
      <c r="O4" t="s">
        <v>694</v>
      </c>
      <c r="P4" t="s">
        <v>736</v>
      </c>
      <c r="Q4"/>
    </row>
    <row r="5" spans="1:17" x14ac:dyDescent="0.2">
      <c r="A5" s="13" t="s">
        <v>703</v>
      </c>
      <c r="B5" t="s">
        <v>1754</v>
      </c>
      <c r="C5" t="s">
        <v>39</v>
      </c>
      <c r="D5" t="s">
        <v>701</v>
      </c>
      <c r="E5" t="s">
        <v>882</v>
      </c>
      <c r="F5" t="s">
        <v>634</v>
      </c>
      <c r="G5" t="s">
        <v>34</v>
      </c>
      <c r="H5" t="s">
        <v>1755</v>
      </c>
      <c r="I5" t="s">
        <v>1386</v>
      </c>
      <c r="J5" t="s">
        <v>697</v>
      </c>
      <c r="K5" t="s">
        <v>41</v>
      </c>
      <c r="L5" t="s">
        <v>373</v>
      </c>
      <c r="M5" t="s">
        <v>41</v>
      </c>
      <c r="N5"/>
      <c r="O5" t="s">
        <v>694</v>
      </c>
      <c r="P5" t="s">
        <v>693</v>
      </c>
      <c r="Q5"/>
    </row>
    <row r="6" spans="1:17" x14ac:dyDescent="0.2">
      <c r="A6" s="13" t="s">
        <v>703</v>
      </c>
      <c r="B6" t="s">
        <v>1756</v>
      </c>
      <c r="C6" t="s">
        <v>39</v>
      </c>
      <c r="D6" t="s">
        <v>701</v>
      </c>
      <c r="E6" t="s">
        <v>711</v>
      </c>
      <c r="F6" t="s">
        <v>1757</v>
      </c>
      <c r="G6" t="s">
        <v>1757</v>
      </c>
      <c r="H6" t="s">
        <v>1758</v>
      </c>
      <c r="I6" t="s">
        <v>703</v>
      </c>
      <c r="J6" t="s">
        <v>697</v>
      </c>
      <c r="K6" t="s">
        <v>41</v>
      </c>
      <c r="L6" t="s">
        <v>938</v>
      </c>
      <c r="M6" t="s">
        <v>41</v>
      </c>
      <c r="N6"/>
      <c r="O6" t="s">
        <v>1759</v>
      </c>
      <c r="P6" t="s">
        <v>1760</v>
      </c>
      <c r="Q6"/>
    </row>
    <row r="7" spans="1:17" x14ac:dyDescent="0.2">
      <c r="A7" s="13" t="s">
        <v>703</v>
      </c>
      <c r="B7" t="s">
        <v>1761</v>
      </c>
      <c r="C7" t="s">
        <v>39</v>
      </c>
      <c r="D7" t="s">
        <v>701</v>
      </c>
      <c r="E7" t="s">
        <v>711</v>
      </c>
      <c r="F7" t="s">
        <v>1757</v>
      </c>
      <c r="G7" t="s">
        <v>1757</v>
      </c>
      <c r="H7" t="s">
        <v>1762</v>
      </c>
      <c r="I7" t="s">
        <v>703</v>
      </c>
      <c r="J7" t="s">
        <v>697</v>
      </c>
      <c r="K7" t="s">
        <v>41</v>
      </c>
      <c r="L7" t="s">
        <v>174</v>
      </c>
      <c r="M7" t="s">
        <v>41</v>
      </c>
      <c r="N7"/>
      <c r="O7" t="s">
        <v>1759</v>
      </c>
      <c r="P7" t="s">
        <v>1760</v>
      </c>
      <c r="Q7"/>
    </row>
    <row r="8" spans="1:17" x14ac:dyDescent="0.2">
      <c r="A8" s="13" t="s">
        <v>703</v>
      </c>
      <c r="B8" t="s">
        <v>1763</v>
      </c>
      <c r="C8" t="s">
        <v>39</v>
      </c>
      <c r="D8" t="s">
        <v>701</v>
      </c>
      <c r="E8" t="s">
        <v>1220</v>
      </c>
      <c r="F8" t="s">
        <v>634</v>
      </c>
      <c r="G8" t="s">
        <v>34</v>
      </c>
      <c r="H8" t="s">
        <v>1764</v>
      </c>
      <c r="I8" t="s">
        <v>1765</v>
      </c>
      <c r="J8" t="s">
        <v>697</v>
      </c>
      <c r="K8" t="s">
        <v>41</v>
      </c>
      <c r="L8" t="s">
        <v>731</v>
      </c>
      <c r="M8" t="s">
        <v>41</v>
      </c>
      <c r="N8"/>
      <c r="O8" t="s">
        <v>918</v>
      </c>
      <c r="P8" t="s">
        <v>981</v>
      </c>
      <c r="Q8"/>
    </row>
    <row r="9" spans="1:17" x14ac:dyDescent="0.2">
      <c r="A9" s="13" t="s">
        <v>703</v>
      </c>
      <c r="B9" t="s">
        <v>1766</v>
      </c>
      <c r="C9" t="s">
        <v>39</v>
      </c>
      <c r="D9" t="s">
        <v>701</v>
      </c>
      <c r="E9" t="s">
        <v>1220</v>
      </c>
      <c r="F9" t="s">
        <v>634</v>
      </c>
      <c r="G9" t="s">
        <v>34</v>
      </c>
      <c r="H9" t="s">
        <v>1767</v>
      </c>
      <c r="I9" t="s">
        <v>1768</v>
      </c>
      <c r="J9" t="s">
        <v>697</v>
      </c>
      <c r="K9" t="s">
        <v>41</v>
      </c>
      <c r="L9" t="s">
        <v>174</v>
      </c>
      <c r="M9" t="s">
        <v>41</v>
      </c>
      <c r="N9"/>
      <c r="O9" t="s">
        <v>918</v>
      </c>
      <c r="P9" t="s">
        <v>726</v>
      </c>
      <c r="Q9"/>
    </row>
    <row r="10" spans="1:17" x14ac:dyDescent="0.2">
      <c r="A10" s="13" t="s">
        <v>703</v>
      </c>
      <c r="B10" t="s">
        <v>1769</v>
      </c>
      <c r="C10" t="s">
        <v>39</v>
      </c>
      <c r="D10" t="s">
        <v>701</v>
      </c>
      <c r="E10" t="s">
        <v>1220</v>
      </c>
      <c r="F10" t="s">
        <v>655</v>
      </c>
      <c r="G10" t="s">
        <v>797</v>
      </c>
      <c r="H10"/>
      <c r="I10" t="s">
        <v>703</v>
      </c>
      <c r="J10" t="s">
        <v>697</v>
      </c>
      <c r="K10" t="s">
        <v>41</v>
      </c>
      <c r="L10" t="s">
        <v>134</v>
      </c>
      <c r="M10" t="s">
        <v>41</v>
      </c>
      <c r="N10"/>
      <c r="O10" t="s">
        <v>720</v>
      </c>
      <c r="P10" t="s">
        <v>720</v>
      </c>
      <c r="Q10" t="s">
        <v>1010</v>
      </c>
    </row>
    <row r="11" spans="1:17" x14ac:dyDescent="0.2">
      <c r="A11" s="13" t="s">
        <v>703</v>
      </c>
      <c r="B11" t="s">
        <v>1770</v>
      </c>
      <c r="C11" t="s">
        <v>39</v>
      </c>
      <c r="D11" t="s">
        <v>701</v>
      </c>
      <c r="E11" t="s">
        <v>1433</v>
      </c>
      <c r="F11" t="s">
        <v>655</v>
      </c>
      <c r="G11" t="s">
        <v>1771</v>
      </c>
      <c r="H11" t="s">
        <v>1772</v>
      </c>
      <c r="I11" t="s">
        <v>1773</v>
      </c>
      <c r="J11" t="s">
        <v>708</v>
      </c>
      <c r="K11" t="s">
        <v>41</v>
      </c>
      <c r="L11" t="s">
        <v>174</v>
      </c>
      <c r="M11" t="s">
        <v>41</v>
      </c>
      <c r="N11" t="s">
        <v>1774</v>
      </c>
      <c r="O11" t="s">
        <v>1759</v>
      </c>
      <c r="P11" t="s">
        <v>1775</v>
      </c>
      <c r="Q11"/>
    </row>
    <row r="12" spans="1:17" x14ac:dyDescent="0.2">
      <c r="A12" s="13" t="s">
        <v>703</v>
      </c>
      <c r="B12" t="s">
        <v>1471</v>
      </c>
      <c r="C12" t="s">
        <v>39</v>
      </c>
      <c r="D12" t="s">
        <v>701</v>
      </c>
      <c r="E12" t="s">
        <v>1220</v>
      </c>
      <c r="F12" t="s">
        <v>634</v>
      </c>
      <c r="G12" t="s">
        <v>34</v>
      </c>
      <c r="H12" t="s">
        <v>1470</v>
      </c>
      <c r="I12" t="s">
        <v>1776</v>
      </c>
      <c r="J12" t="s">
        <v>40</v>
      </c>
      <c r="K12" t="s">
        <v>41</v>
      </c>
      <c r="L12" t="s">
        <v>373</v>
      </c>
      <c r="M12" t="s">
        <v>41</v>
      </c>
      <c r="N12"/>
      <c r="O12" t="s">
        <v>694</v>
      </c>
      <c r="P12" t="s">
        <v>694</v>
      </c>
      <c r="Q12"/>
    </row>
    <row r="13" spans="1:17" x14ac:dyDescent="0.2">
      <c r="A13" s="13" t="s">
        <v>703</v>
      </c>
      <c r="B13" t="s">
        <v>1469</v>
      </c>
      <c r="C13" t="s">
        <v>703</v>
      </c>
      <c r="D13" t="s">
        <v>701</v>
      </c>
      <c r="E13" t="s">
        <v>1220</v>
      </c>
      <c r="F13" t="s">
        <v>634</v>
      </c>
      <c r="G13" t="s">
        <v>34</v>
      </c>
      <c r="H13"/>
      <c r="I13" t="s">
        <v>1777</v>
      </c>
      <c r="J13" t="s">
        <v>708</v>
      </c>
      <c r="K13" t="s">
        <v>41</v>
      </c>
      <c r="L13" t="s">
        <v>373</v>
      </c>
      <c r="M13" t="s">
        <v>41</v>
      </c>
      <c r="N13"/>
      <c r="O13" t="s">
        <v>756</v>
      </c>
      <c r="P13" t="s">
        <v>756</v>
      </c>
      <c r="Q13"/>
    </row>
    <row r="14" spans="1:17" x14ac:dyDescent="0.2">
      <c r="A14" s="13" t="s">
        <v>703</v>
      </c>
      <c r="B14" t="s">
        <v>1468</v>
      </c>
      <c r="C14" t="s">
        <v>39</v>
      </c>
      <c r="D14" t="s">
        <v>701</v>
      </c>
      <c r="E14" t="s">
        <v>1220</v>
      </c>
      <c r="F14" t="s">
        <v>655</v>
      </c>
      <c r="G14" t="s">
        <v>977</v>
      </c>
      <c r="H14"/>
      <c r="I14" t="s">
        <v>1778</v>
      </c>
      <c r="J14" t="s">
        <v>697</v>
      </c>
      <c r="K14" t="s">
        <v>41</v>
      </c>
      <c r="L14" t="s">
        <v>174</v>
      </c>
      <c r="M14" t="s">
        <v>41</v>
      </c>
      <c r="N14"/>
      <c r="O14" t="s">
        <v>1053</v>
      </c>
      <c r="P14" t="s">
        <v>1378</v>
      </c>
      <c r="Q14"/>
    </row>
    <row r="15" spans="1:17" x14ac:dyDescent="0.2">
      <c r="A15" s="13" t="s">
        <v>703</v>
      </c>
      <c r="B15" t="s">
        <v>1467</v>
      </c>
      <c r="C15" t="s">
        <v>39</v>
      </c>
      <c r="D15" t="s">
        <v>701</v>
      </c>
      <c r="E15" t="s">
        <v>1220</v>
      </c>
      <c r="F15" t="s">
        <v>655</v>
      </c>
      <c r="G15" t="s">
        <v>977</v>
      </c>
      <c r="H15"/>
      <c r="I15" t="s">
        <v>1778</v>
      </c>
      <c r="J15" t="s">
        <v>697</v>
      </c>
      <c r="K15" t="s">
        <v>41</v>
      </c>
      <c r="L15" t="s">
        <v>174</v>
      </c>
      <c r="M15" t="s">
        <v>41</v>
      </c>
      <c r="N15"/>
      <c r="O15" t="s">
        <v>1053</v>
      </c>
      <c r="P15" t="s">
        <v>1378</v>
      </c>
      <c r="Q15"/>
    </row>
    <row r="16" spans="1:17" x14ac:dyDescent="0.2">
      <c r="A16" s="13" t="s">
        <v>703</v>
      </c>
      <c r="B16" t="s">
        <v>1466</v>
      </c>
      <c r="C16" t="s">
        <v>39</v>
      </c>
      <c r="D16" t="s">
        <v>701</v>
      </c>
      <c r="E16" t="s">
        <v>1220</v>
      </c>
      <c r="F16" t="s">
        <v>655</v>
      </c>
      <c r="G16" t="s">
        <v>977</v>
      </c>
      <c r="H16"/>
      <c r="I16" t="s">
        <v>1778</v>
      </c>
      <c r="J16" t="s">
        <v>697</v>
      </c>
      <c r="K16" t="s">
        <v>41</v>
      </c>
      <c r="L16" t="s">
        <v>174</v>
      </c>
      <c r="M16" t="s">
        <v>41</v>
      </c>
      <c r="N16"/>
      <c r="O16" t="s">
        <v>1053</v>
      </c>
      <c r="P16" t="s">
        <v>1378</v>
      </c>
      <c r="Q16"/>
    </row>
    <row r="17" spans="1:17" x14ac:dyDescent="0.2">
      <c r="A17" s="13" t="s">
        <v>703</v>
      </c>
      <c r="B17" t="s">
        <v>1465</v>
      </c>
      <c r="C17" t="s">
        <v>39</v>
      </c>
      <c r="D17" t="s">
        <v>701</v>
      </c>
      <c r="E17" t="s">
        <v>1220</v>
      </c>
      <c r="F17" t="s">
        <v>655</v>
      </c>
      <c r="G17" t="s">
        <v>745</v>
      </c>
      <c r="H17" t="s">
        <v>1464</v>
      </c>
      <c r="I17" t="s">
        <v>1779</v>
      </c>
      <c r="J17" t="s">
        <v>697</v>
      </c>
      <c r="K17" t="s">
        <v>41</v>
      </c>
      <c r="L17" t="s">
        <v>809</v>
      </c>
      <c r="M17" t="s">
        <v>41</v>
      </c>
      <c r="N17"/>
      <c r="O17" t="s">
        <v>992</v>
      </c>
      <c r="P17" t="s">
        <v>798</v>
      </c>
      <c r="Q17" t="s">
        <v>725</v>
      </c>
    </row>
    <row r="18" spans="1:17" x14ac:dyDescent="0.2">
      <c r="A18" s="13" t="s">
        <v>703</v>
      </c>
      <c r="B18" t="s">
        <v>1463</v>
      </c>
      <c r="C18" t="s">
        <v>39</v>
      </c>
      <c r="D18" t="s">
        <v>701</v>
      </c>
      <c r="E18" t="s">
        <v>1220</v>
      </c>
      <c r="F18" t="s">
        <v>655</v>
      </c>
      <c r="G18" t="s">
        <v>745</v>
      </c>
      <c r="H18" t="s">
        <v>1458</v>
      </c>
      <c r="I18" t="s">
        <v>1443</v>
      </c>
      <c r="J18" t="s">
        <v>708</v>
      </c>
      <c r="K18" t="s">
        <v>41</v>
      </c>
      <c r="L18" t="s">
        <v>809</v>
      </c>
      <c r="M18" t="s">
        <v>41</v>
      </c>
      <c r="N18"/>
      <c r="O18" t="s">
        <v>992</v>
      </c>
      <c r="P18" t="s">
        <v>798</v>
      </c>
      <c r="Q18" t="s">
        <v>1051</v>
      </c>
    </row>
    <row r="19" spans="1:17" x14ac:dyDescent="0.2">
      <c r="A19" s="13" t="s">
        <v>703</v>
      </c>
      <c r="B19" t="s">
        <v>1462</v>
      </c>
      <c r="C19" t="s">
        <v>39</v>
      </c>
      <c r="D19" t="s">
        <v>701</v>
      </c>
      <c r="E19" t="s">
        <v>1220</v>
      </c>
      <c r="F19" t="s">
        <v>655</v>
      </c>
      <c r="G19" t="s">
        <v>745</v>
      </c>
      <c r="H19" t="s">
        <v>1461</v>
      </c>
      <c r="I19" t="s">
        <v>1454</v>
      </c>
      <c r="J19" t="s">
        <v>708</v>
      </c>
      <c r="K19" t="s">
        <v>41</v>
      </c>
      <c r="L19" t="s">
        <v>809</v>
      </c>
      <c r="M19" t="s">
        <v>41</v>
      </c>
      <c r="N19"/>
      <c r="O19" t="s">
        <v>992</v>
      </c>
      <c r="P19" t="s">
        <v>798</v>
      </c>
      <c r="Q19" t="s">
        <v>1159</v>
      </c>
    </row>
    <row r="20" spans="1:17" x14ac:dyDescent="0.2">
      <c r="A20" s="13" t="s">
        <v>703</v>
      </c>
      <c r="B20" t="s">
        <v>1460</v>
      </c>
      <c r="C20" t="s">
        <v>39</v>
      </c>
      <c r="D20" t="s">
        <v>701</v>
      </c>
      <c r="E20" t="s">
        <v>711</v>
      </c>
      <c r="F20" t="s">
        <v>655</v>
      </c>
      <c r="G20" t="s">
        <v>1459</v>
      </c>
      <c r="H20" t="s">
        <v>1458</v>
      </c>
      <c r="I20" t="s">
        <v>1780</v>
      </c>
      <c r="J20" t="s">
        <v>708</v>
      </c>
      <c r="K20" t="s">
        <v>39</v>
      </c>
      <c r="L20" t="s">
        <v>174</v>
      </c>
      <c r="M20" t="s">
        <v>41</v>
      </c>
      <c r="N20" t="s">
        <v>1457</v>
      </c>
      <c r="O20" t="s">
        <v>992</v>
      </c>
      <c r="P20" t="s">
        <v>972</v>
      </c>
      <c r="Q20" t="s">
        <v>704</v>
      </c>
    </row>
    <row r="21" spans="1:17" x14ac:dyDescent="0.2">
      <c r="A21" s="13" t="s">
        <v>703</v>
      </c>
      <c r="B21" t="s">
        <v>1456</v>
      </c>
      <c r="C21" t="s">
        <v>39</v>
      </c>
      <c r="D21" t="s">
        <v>701</v>
      </c>
      <c r="E21" t="s">
        <v>711</v>
      </c>
      <c r="F21" t="s">
        <v>655</v>
      </c>
      <c r="G21" t="s">
        <v>806</v>
      </c>
      <c r="H21" t="s">
        <v>1455</v>
      </c>
      <c r="I21" t="s">
        <v>1780</v>
      </c>
      <c r="J21" t="s">
        <v>708</v>
      </c>
      <c r="K21" t="s">
        <v>39</v>
      </c>
      <c r="L21" t="s">
        <v>174</v>
      </c>
      <c r="M21" t="s">
        <v>41</v>
      </c>
      <c r="N21" t="s">
        <v>1453</v>
      </c>
      <c r="O21" t="s">
        <v>992</v>
      </c>
      <c r="P21" t="s">
        <v>972</v>
      </c>
      <c r="Q21" t="s">
        <v>704</v>
      </c>
    </row>
    <row r="22" spans="1:17" x14ac:dyDescent="0.2">
      <c r="A22" s="13" t="s">
        <v>703</v>
      </c>
      <c r="B22" t="s">
        <v>1452</v>
      </c>
      <c r="C22" t="s">
        <v>39</v>
      </c>
      <c r="D22" t="s">
        <v>701</v>
      </c>
      <c r="E22" t="s">
        <v>858</v>
      </c>
      <c r="F22" t="s">
        <v>655</v>
      </c>
      <c r="G22" t="s">
        <v>1445</v>
      </c>
      <c r="H22"/>
      <c r="I22" t="s">
        <v>703</v>
      </c>
      <c r="J22" t="s">
        <v>40</v>
      </c>
      <c r="K22" t="s">
        <v>41</v>
      </c>
      <c r="L22" t="s">
        <v>174</v>
      </c>
      <c r="M22" t="s">
        <v>41</v>
      </c>
      <c r="N22"/>
      <c r="O22" t="s">
        <v>1053</v>
      </c>
      <c r="P22" t="s">
        <v>1450</v>
      </c>
      <c r="Q22"/>
    </row>
    <row r="23" spans="1:17" x14ac:dyDescent="0.2">
      <c r="A23" s="13" t="s">
        <v>703</v>
      </c>
      <c r="B23" t="s">
        <v>1451</v>
      </c>
      <c r="C23" t="s">
        <v>39</v>
      </c>
      <c r="D23" t="s">
        <v>701</v>
      </c>
      <c r="E23" t="s">
        <v>858</v>
      </c>
      <c r="F23" t="s">
        <v>655</v>
      </c>
      <c r="G23" t="s">
        <v>1445</v>
      </c>
      <c r="H23"/>
      <c r="I23" t="s">
        <v>703</v>
      </c>
      <c r="J23" t="s">
        <v>697</v>
      </c>
      <c r="K23" t="s">
        <v>41</v>
      </c>
      <c r="L23" t="s">
        <v>174</v>
      </c>
      <c r="M23" t="s">
        <v>41</v>
      </c>
      <c r="N23"/>
      <c r="O23" t="s">
        <v>1053</v>
      </c>
      <c r="P23" t="s">
        <v>1450</v>
      </c>
      <c r="Q23"/>
    </row>
    <row r="24" spans="1:17" x14ac:dyDescent="0.2">
      <c r="A24" s="13" t="s">
        <v>703</v>
      </c>
      <c r="B24" t="s">
        <v>1449</v>
      </c>
      <c r="C24" t="s">
        <v>39</v>
      </c>
      <c r="D24" t="s">
        <v>701</v>
      </c>
      <c r="E24" t="s">
        <v>858</v>
      </c>
      <c r="F24" t="s">
        <v>655</v>
      </c>
      <c r="G24" t="s">
        <v>1445</v>
      </c>
      <c r="H24"/>
      <c r="I24" t="s">
        <v>703</v>
      </c>
      <c r="J24" t="s">
        <v>697</v>
      </c>
      <c r="K24" t="s">
        <v>41</v>
      </c>
      <c r="L24" t="s">
        <v>174</v>
      </c>
      <c r="M24" t="s">
        <v>41</v>
      </c>
      <c r="N24"/>
      <c r="O24" t="s">
        <v>1396</v>
      </c>
      <c r="P24" t="s">
        <v>729</v>
      </c>
      <c r="Q24"/>
    </row>
    <row r="25" spans="1:17" x14ac:dyDescent="0.2">
      <c r="A25" s="13" t="s">
        <v>703</v>
      </c>
      <c r="B25" t="s">
        <v>1448</v>
      </c>
      <c r="C25" t="s">
        <v>39</v>
      </c>
      <c r="D25" t="s">
        <v>701</v>
      </c>
      <c r="E25" t="s">
        <v>1058</v>
      </c>
      <c r="F25" t="s">
        <v>634</v>
      </c>
      <c r="G25" t="s">
        <v>34</v>
      </c>
      <c r="H25" t="s">
        <v>1447</v>
      </c>
      <c r="I25" t="s">
        <v>1781</v>
      </c>
      <c r="J25" t="s">
        <v>697</v>
      </c>
      <c r="K25" t="s">
        <v>41</v>
      </c>
      <c r="L25" t="s">
        <v>174</v>
      </c>
      <c r="M25" t="s">
        <v>41</v>
      </c>
      <c r="N25"/>
      <c r="O25" t="s">
        <v>694</v>
      </c>
      <c r="P25" t="s">
        <v>736</v>
      </c>
      <c r="Q25"/>
    </row>
    <row r="26" spans="1:17" x14ac:dyDescent="0.2">
      <c r="A26" s="13" t="s">
        <v>703</v>
      </c>
      <c r="B26" t="s">
        <v>1446</v>
      </c>
      <c r="C26" t="s">
        <v>39</v>
      </c>
      <c r="D26" t="s">
        <v>701</v>
      </c>
      <c r="E26" t="s">
        <v>858</v>
      </c>
      <c r="F26" t="s">
        <v>655</v>
      </c>
      <c r="G26" t="s">
        <v>1445</v>
      </c>
      <c r="H26" t="s">
        <v>1444</v>
      </c>
      <c r="I26" t="s">
        <v>1111</v>
      </c>
      <c r="J26" t="s">
        <v>697</v>
      </c>
      <c r="K26" t="s">
        <v>41</v>
      </c>
      <c r="L26" t="s">
        <v>373</v>
      </c>
      <c r="M26" t="s">
        <v>41</v>
      </c>
      <c r="N26"/>
      <c r="O26" t="s">
        <v>720</v>
      </c>
      <c r="P26" t="s">
        <v>720</v>
      </c>
      <c r="Q26" t="s">
        <v>1116</v>
      </c>
    </row>
    <row r="27" spans="1:17" x14ac:dyDescent="0.2">
      <c r="A27" s="13" t="s">
        <v>703</v>
      </c>
      <c r="B27" t="s">
        <v>1442</v>
      </c>
      <c r="C27" t="s">
        <v>39</v>
      </c>
      <c r="D27" t="s">
        <v>701</v>
      </c>
      <c r="E27" t="s">
        <v>1195</v>
      </c>
      <c r="F27" t="s">
        <v>655</v>
      </c>
      <c r="G27" t="s">
        <v>1441</v>
      </c>
      <c r="H27" t="s">
        <v>1440</v>
      </c>
      <c r="I27" t="s">
        <v>1782</v>
      </c>
      <c r="J27" t="s">
        <v>697</v>
      </c>
      <c r="K27" t="s">
        <v>41</v>
      </c>
      <c r="L27" t="s">
        <v>174</v>
      </c>
      <c r="M27" t="s">
        <v>41</v>
      </c>
      <c r="N27"/>
      <c r="O27" t="s">
        <v>694</v>
      </c>
      <c r="P27" t="s">
        <v>694</v>
      </c>
      <c r="Q27" t="s">
        <v>704</v>
      </c>
    </row>
    <row r="28" spans="1:17" x14ac:dyDescent="0.2">
      <c r="A28" s="13" t="s">
        <v>703</v>
      </c>
      <c r="B28" t="s">
        <v>1439</v>
      </c>
      <c r="C28" t="s">
        <v>39</v>
      </c>
      <c r="D28" t="s">
        <v>701</v>
      </c>
      <c r="E28" t="s">
        <v>882</v>
      </c>
      <c r="F28" t="s">
        <v>634</v>
      </c>
      <c r="G28" t="s">
        <v>34</v>
      </c>
      <c r="H28" t="s">
        <v>1438</v>
      </c>
      <c r="I28" t="s">
        <v>1153</v>
      </c>
      <c r="J28" t="s">
        <v>708</v>
      </c>
      <c r="K28" t="s">
        <v>41</v>
      </c>
      <c r="L28" t="s">
        <v>766</v>
      </c>
      <c r="M28" t="s">
        <v>41</v>
      </c>
      <c r="N28"/>
      <c r="O28" t="s">
        <v>694</v>
      </c>
      <c r="P28" t="s">
        <v>693</v>
      </c>
      <c r="Q28"/>
    </row>
    <row r="29" spans="1:17" x14ac:dyDescent="0.2">
      <c r="A29" s="13" t="s">
        <v>703</v>
      </c>
      <c r="B29" t="s">
        <v>1437</v>
      </c>
      <c r="C29" t="s">
        <v>703</v>
      </c>
      <c r="D29" t="s">
        <v>701</v>
      </c>
      <c r="E29" t="s">
        <v>723</v>
      </c>
      <c r="F29" t="s">
        <v>655</v>
      </c>
      <c r="G29" t="s">
        <v>719</v>
      </c>
      <c r="H29" t="s">
        <v>1436</v>
      </c>
      <c r="I29" t="s">
        <v>1783</v>
      </c>
      <c r="J29" t="s">
        <v>697</v>
      </c>
      <c r="K29" t="s">
        <v>41</v>
      </c>
      <c r="L29" t="s">
        <v>373</v>
      </c>
      <c r="M29" t="s">
        <v>41</v>
      </c>
      <c r="N29"/>
      <c r="O29" t="s">
        <v>720</v>
      </c>
      <c r="P29" t="s">
        <v>720</v>
      </c>
      <c r="Q29" t="s">
        <v>704</v>
      </c>
    </row>
    <row r="30" spans="1:17" x14ac:dyDescent="0.2">
      <c r="A30" s="13" t="s">
        <v>703</v>
      </c>
      <c r="B30" t="s">
        <v>1435</v>
      </c>
      <c r="C30" t="s">
        <v>39</v>
      </c>
      <c r="D30" t="s">
        <v>701</v>
      </c>
      <c r="E30" t="s">
        <v>753</v>
      </c>
      <c r="F30" t="s">
        <v>634</v>
      </c>
      <c r="G30" t="s">
        <v>34</v>
      </c>
      <c r="H30" t="s">
        <v>1784</v>
      </c>
      <c r="I30" t="s">
        <v>1785</v>
      </c>
      <c r="J30" t="s">
        <v>708</v>
      </c>
      <c r="K30" t="s">
        <v>41</v>
      </c>
      <c r="L30" t="s">
        <v>174</v>
      </c>
      <c r="M30" t="s">
        <v>41</v>
      </c>
      <c r="N30"/>
      <c r="O30" t="s">
        <v>756</v>
      </c>
      <c r="P30" t="s">
        <v>756</v>
      </c>
      <c r="Q30"/>
    </row>
    <row r="31" spans="1:17" x14ac:dyDescent="0.2">
      <c r="A31" s="13" t="s">
        <v>703</v>
      </c>
      <c r="B31" t="s">
        <v>1434</v>
      </c>
      <c r="C31" t="s">
        <v>39</v>
      </c>
      <c r="D31" t="s">
        <v>701</v>
      </c>
      <c r="E31" t="s">
        <v>753</v>
      </c>
      <c r="F31" t="s">
        <v>655</v>
      </c>
      <c r="G31" t="s">
        <v>797</v>
      </c>
      <c r="H31" t="s">
        <v>1786</v>
      </c>
      <c r="I31" t="s">
        <v>1787</v>
      </c>
      <c r="J31" t="s">
        <v>708</v>
      </c>
      <c r="K31" t="s">
        <v>41</v>
      </c>
      <c r="L31" t="s">
        <v>373</v>
      </c>
      <c r="M31" t="s">
        <v>41</v>
      </c>
      <c r="N31"/>
      <c r="O31" t="s">
        <v>694</v>
      </c>
      <c r="P31" t="s">
        <v>736</v>
      </c>
      <c r="Q31"/>
    </row>
    <row r="32" spans="1:17" x14ac:dyDescent="0.2">
      <c r="A32" s="13" t="s">
        <v>703</v>
      </c>
      <c r="B32" t="s">
        <v>1432</v>
      </c>
      <c r="C32" t="s">
        <v>39</v>
      </c>
      <c r="D32" t="s">
        <v>701</v>
      </c>
      <c r="E32" t="s">
        <v>723</v>
      </c>
      <c r="F32" t="s">
        <v>655</v>
      </c>
      <c r="G32" t="s">
        <v>745</v>
      </c>
      <c r="H32" t="s">
        <v>1431</v>
      </c>
      <c r="I32" t="s">
        <v>1788</v>
      </c>
      <c r="J32" t="s">
        <v>708</v>
      </c>
      <c r="K32" t="s">
        <v>41</v>
      </c>
      <c r="L32" t="s">
        <v>174</v>
      </c>
      <c r="M32" t="s">
        <v>41</v>
      </c>
      <c r="N32"/>
      <c r="O32" t="s">
        <v>720</v>
      </c>
      <c r="P32" t="s">
        <v>720</v>
      </c>
      <c r="Q32" t="s">
        <v>1159</v>
      </c>
    </row>
    <row r="33" spans="1:17" x14ac:dyDescent="0.2">
      <c r="A33" s="13" t="s">
        <v>703</v>
      </c>
      <c r="B33" t="s">
        <v>1430</v>
      </c>
      <c r="C33" t="s">
        <v>703</v>
      </c>
      <c r="D33" t="s">
        <v>701</v>
      </c>
      <c r="E33" t="s">
        <v>723</v>
      </c>
      <c r="F33" t="s">
        <v>655</v>
      </c>
      <c r="G33" t="s">
        <v>797</v>
      </c>
      <c r="H33" t="s">
        <v>1429</v>
      </c>
      <c r="I33" t="s">
        <v>1789</v>
      </c>
      <c r="J33" t="s">
        <v>697</v>
      </c>
      <c r="K33" t="s">
        <v>41</v>
      </c>
      <c r="L33" t="s">
        <v>174</v>
      </c>
      <c r="M33" t="s">
        <v>41</v>
      </c>
      <c r="N33"/>
      <c r="O33" t="s">
        <v>992</v>
      </c>
      <c r="P33" t="s">
        <v>786</v>
      </c>
      <c r="Q33" t="s">
        <v>776</v>
      </c>
    </row>
    <row r="34" spans="1:17" x14ac:dyDescent="0.2">
      <c r="A34" s="13" t="s">
        <v>703</v>
      </c>
      <c r="B34" t="s">
        <v>1428</v>
      </c>
      <c r="C34" t="s">
        <v>703</v>
      </c>
      <c r="D34" t="s">
        <v>701</v>
      </c>
      <c r="E34" t="s">
        <v>723</v>
      </c>
      <c r="F34" t="s">
        <v>655</v>
      </c>
      <c r="G34" t="s">
        <v>745</v>
      </c>
      <c r="H34" t="s">
        <v>1427</v>
      </c>
      <c r="I34" t="s">
        <v>1789</v>
      </c>
      <c r="J34" t="s">
        <v>708</v>
      </c>
      <c r="K34" t="s">
        <v>41</v>
      </c>
      <c r="L34" t="s">
        <v>731</v>
      </c>
      <c r="M34" t="s">
        <v>41</v>
      </c>
      <c r="N34"/>
      <c r="O34" t="s">
        <v>992</v>
      </c>
      <c r="P34" t="s">
        <v>786</v>
      </c>
      <c r="Q34" t="s">
        <v>776</v>
      </c>
    </row>
    <row r="35" spans="1:17" x14ac:dyDescent="0.2">
      <c r="A35" s="13" t="s">
        <v>703</v>
      </c>
      <c r="B35" t="s">
        <v>1426</v>
      </c>
      <c r="C35" t="s">
        <v>39</v>
      </c>
      <c r="D35" t="s">
        <v>701</v>
      </c>
      <c r="E35" t="s">
        <v>753</v>
      </c>
      <c r="F35" t="s">
        <v>634</v>
      </c>
      <c r="G35" t="s">
        <v>34</v>
      </c>
      <c r="H35" t="s">
        <v>1425</v>
      </c>
      <c r="I35" t="s">
        <v>1287</v>
      </c>
      <c r="J35" t="s">
        <v>708</v>
      </c>
      <c r="K35" t="s">
        <v>41</v>
      </c>
      <c r="L35" t="s">
        <v>174</v>
      </c>
      <c r="M35" t="s">
        <v>41</v>
      </c>
      <c r="N35"/>
      <c r="O35" t="s">
        <v>694</v>
      </c>
      <c r="P35" t="s">
        <v>736</v>
      </c>
      <c r="Q35"/>
    </row>
    <row r="36" spans="1:17" x14ac:dyDescent="0.2">
      <c r="A36" s="13" t="s">
        <v>703</v>
      </c>
      <c r="B36" t="s">
        <v>1424</v>
      </c>
      <c r="C36" t="s">
        <v>703</v>
      </c>
      <c r="D36" t="s">
        <v>701</v>
      </c>
      <c r="E36" t="s">
        <v>858</v>
      </c>
      <c r="F36" t="s">
        <v>655</v>
      </c>
      <c r="G36" t="s">
        <v>745</v>
      </c>
      <c r="H36"/>
      <c r="I36" t="s">
        <v>1790</v>
      </c>
      <c r="J36" t="s">
        <v>40</v>
      </c>
      <c r="K36" t="s">
        <v>41</v>
      </c>
      <c r="L36" t="s">
        <v>373</v>
      </c>
      <c r="M36" t="s">
        <v>41</v>
      </c>
      <c r="N36"/>
      <c r="O36" t="s">
        <v>706</v>
      </c>
      <c r="P36" t="s">
        <v>1078</v>
      </c>
      <c r="Q36"/>
    </row>
    <row r="37" spans="1:17" x14ac:dyDescent="0.2">
      <c r="A37" s="13" t="s">
        <v>703</v>
      </c>
      <c r="B37" t="s">
        <v>1423</v>
      </c>
      <c r="C37" t="s">
        <v>703</v>
      </c>
      <c r="D37" t="s">
        <v>701</v>
      </c>
      <c r="E37" t="s">
        <v>858</v>
      </c>
      <c r="F37" t="s">
        <v>655</v>
      </c>
      <c r="G37" t="s">
        <v>745</v>
      </c>
      <c r="H37"/>
      <c r="I37" t="s">
        <v>1790</v>
      </c>
      <c r="J37" t="s">
        <v>40</v>
      </c>
      <c r="K37" t="s">
        <v>41</v>
      </c>
      <c r="L37" t="s">
        <v>373</v>
      </c>
      <c r="M37" t="s">
        <v>41</v>
      </c>
      <c r="N37"/>
      <c r="O37" t="s">
        <v>706</v>
      </c>
      <c r="P37" t="s">
        <v>1078</v>
      </c>
      <c r="Q37"/>
    </row>
    <row r="38" spans="1:17" x14ac:dyDescent="0.2">
      <c r="A38" s="13" t="s">
        <v>703</v>
      </c>
      <c r="B38" t="s">
        <v>1422</v>
      </c>
      <c r="C38" t="s">
        <v>703</v>
      </c>
      <c r="D38" t="s">
        <v>701</v>
      </c>
      <c r="E38" t="s">
        <v>858</v>
      </c>
      <c r="F38" t="s">
        <v>655</v>
      </c>
      <c r="G38" t="s">
        <v>745</v>
      </c>
      <c r="H38"/>
      <c r="I38" t="s">
        <v>1790</v>
      </c>
      <c r="J38" t="s">
        <v>40</v>
      </c>
      <c r="K38" t="s">
        <v>41</v>
      </c>
      <c r="L38" t="s">
        <v>134</v>
      </c>
      <c r="M38" t="s">
        <v>41</v>
      </c>
      <c r="N38"/>
      <c r="O38" t="s">
        <v>706</v>
      </c>
      <c r="P38" t="s">
        <v>1070</v>
      </c>
      <c r="Q38"/>
    </row>
    <row r="39" spans="1:17" x14ac:dyDescent="0.2">
      <c r="A39" s="13" t="s">
        <v>703</v>
      </c>
      <c r="B39" t="s">
        <v>1420</v>
      </c>
      <c r="C39" t="s">
        <v>39</v>
      </c>
      <c r="D39" t="s">
        <v>701</v>
      </c>
      <c r="E39" t="s">
        <v>753</v>
      </c>
      <c r="F39" t="s">
        <v>655</v>
      </c>
      <c r="G39" t="s">
        <v>806</v>
      </c>
      <c r="H39" t="s">
        <v>1419</v>
      </c>
      <c r="I39" t="s">
        <v>1791</v>
      </c>
      <c r="J39" t="s">
        <v>708</v>
      </c>
      <c r="K39" t="s">
        <v>41</v>
      </c>
      <c r="L39" t="s">
        <v>174</v>
      </c>
      <c r="M39" t="s">
        <v>41</v>
      </c>
      <c r="N39"/>
      <c r="O39" t="s">
        <v>706</v>
      </c>
      <c r="P39" t="s">
        <v>1018</v>
      </c>
      <c r="Q39" t="s">
        <v>1051</v>
      </c>
    </row>
    <row r="40" spans="1:17" x14ac:dyDescent="0.2">
      <c r="A40" s="13" t="s">
        <v>703</v>
      </c>
      <c r="B40" t="s">
        <v>1418</v>
      </c>
      <c r="C40" t="s">
        <v>39</v>
      </c>
      <c r="D40" t="s">
        <v>701</v>
      </c>
      <c r="E40" t="s">
        <v>1058</v>
      </c>
      <c r="F40" t="s">
        <v>634</v>
      </c>
      <c r="G40" t="s">
        <v>34</v>
      </c>
      <c r="H40" t="s">
        <v>1417</v>
      </c>
      <c r="I40" t="s">
        <v>1792</v>
      </c>
      <c r="J40" t="s">
        <v>697</v>
      </c>
      <c r="K40" t="s">
        <v>41</v>
      </c>
      <c r="L40" t="s">
        <v>373</v>
      </c>
      <c r="M40" t="s">
        <v>41</v>
      </c>
      <c r="N40"/>
      <c r="O40" t="s">
        <v>1161</v>
      </c>
      <c r="P40" t="s">
        <v>1161</v>
      </c>
      <c r="Q40"/>
    </row>
    <row r="41" spans="1:17" x14ac:dyDescent="0.2">
      <c r="A41" s="13" t="s">
        <v>703</v>
      </c>
      <c r="B41" t="s">
        <v>1416</v>
      </c>
      <c r="C41" t="s">
        <v>39</v>
      </c>
      <c r="D41" t="s">
        <v>701</v>
      </c>
      <c r="E41" t="s">
        <v>882</v>
      </c>
      <c r="F41" t="s">
        <v>655</v>
      </c>
      <c r="G41" t="s">
        <v>797</v>
      </c>
      <c r="H41" t="s">
        <v>1415</v>
      </c>
      <c r="I41" t="s">
        <v>1793</v>
      </c>
      <c r="J41" t="s">
        <v>697</v>
      </c>
      <c r="K41" t="s">
        <v>41</v>
      </c>
      <c r="L41" t="s">
        <v>174</v>
      </c>
      <c r="M41" t="s">
        <v>41</v>
      </c>
      <c r="N41"/>
      <c r="O41" t="s">
        <v>694</v>
      </c>
      <c r="P41" t="s">
        <v>693</v>
      </c>
      <c r="Q41" t="s">
        <v>1051</v>
      </c>
    </row>
    <row r="42" spans="1:17" x14ac:dyDescent="0.2">
      <c r="A42" s="13" t="s">
        <v>703</v>
      </c>
      <c r="B42" t="s">
        <v>1414</v>
      </c>
      <c r="C42" t="s">
        <v>703</v>
      </c>
      <c r="D42" t="s">
        <v>701</v>
      </c>
      <c r="E42" t="s">
        <v>954</v>
      </c>
      <c r="F42" t="s">
        <v>634</v>
      </c>
      <c r="G42" t="s">
        <v>823</v>
      </c>
      <c r="H42"/>
      <c r="I42" t="s">
        <v>1794</v>
      </c>
      <c r="J42" t="s">
        <v>697</v>
      </c>
      <c r="K42" t="s">
        <v>41</v>
      </c>
      <c r="L42" t="s">
        <v>174</v>
      </c>
      <c r="M42" t="s">
        <v>41</v>
      </c>
      <c r="N42"/>
      <c r="O42" t="s">
        <v>694</v>
      </c>
      <c r="P42" t="s">
        <v>693</v>
      </c>
      <c r="Q42"/>
    </row>
    <row r="43" spans="1:17" x14ac:dyDescent="0.2">
      <c r="A43" s="13" t="s">
        <v>703</v>
      </c>
      <c r="B43" t="s">
        <v>1413</v>
      </c>
      <c r="C43" t="s">
        <v>39</v>
      </c>
      <c r="D43" t="s">
        <v>701</v>
      </c>
      <c r="E43" t="s">
        <v>882</v>
      </c>
      <c r="F43" t="s">
        <v>655</v>
      </c>
      <c r="G43" t="s">
        <v>797</v>
      </c>
      <c r="H43" t="s">
        <v>1412</v>
      </c>
      <c r="I43" t="s">
        <v>1795</v>
      </c>
      <c r="J43" t="s">
        <v>697</v>
      </c>
      <c r="K43" t="s">
        <v>41</v>
      </c>
      <c r="L43" t="s">
        <v>373</v>
      </c>
      <c r="M43" t="s">
        <v>41</v>
      </c>
      <c r="N43"/>
      <c r="O43" t="s">
        <v>694</v>
      </c>
      <c r="P43" t="s">
        <v>693</v>
      </c>
      <c r="Q43"/>
    </row>
    <row r="44" spans="1:17" x14ac:dyDescent="0.2">
      <c r="A44" s="13" t="s">
        <v>703</v>
      </c>
      <c r="B44" t="s">
        <v>1411</v>
      </c>
      <c r="C44" t="s">
        <v>39</v>
      </c>
      <c r="D44" t="s">
        <v>701</v>
      </c>
      <c r="E44" t="s">
        <v>753</v>
      </c>
      <c r="F44" t="s">
        <v>634</v>
      </c>
      <c r="G44" t="s">
        <v>34</v>
      </c>
      <c r="H44" t="s">
        <v>1410</v>
      </c>
      <c r="I44" t="s">
        <v>1796</v>
      </c>
      <c r="J44" t="s">
        <v>708</v>
      </c>
      <c r="K44" t="s">
        <v>41</v>
      </c>
      <c r="L44" t="s">
        <v>174</v>
      </c>
      <c r="M44" t="s">
        <v>41</v>
      </c>
      <c r="N44"/>
      <c r="O44" t="s">
        <v>762</v>
      </c>
      <c r="P44" t="s">
        <v>1302</v>
      </c>
      <c r="Q44"/>
    </row>
    <row r="45" spans="1:17" x14ac:dyDescent="0.2">
      <c r="A45" s="13" t="s">
        <v>703</v>
      </c>
      <c r="B45" t="s">
        <v>1409</v>
      </c>
      <c r="C45" t="s">
        <v>39</v>
      </c>
      <c r="D45" t="s">
        <v>701</v>
      </c>
      <c r="E45" t="s">
        <v>1058</v>
      </c>
      <c r="F45" t="s">
        <v>655</v>
      </c>
      <c r="G45" t="s">
        <v>719</v>
      </c>
      <c r="H45" t="s">
        <v>1408</v>
      </c>
      <c r="I45" t="s">
        <v>1797</v>
      </c>
      <c r="J45" t="s">
        <v>697</v>
      </c>
      <c r="K45" t="s">
        <v>41</v>
      </c>
      <c r="L45" t="s">
        <v>696</v>
      </c>
      <c r="M45" t="s">
        <v>41</v>
      </c>
      <c r="N45"/>
      <c r="O45" t="s">
        <v>720</v>
      </c>
      <c r="P45" t="s">
        <v>720</v>
      </c>
      <c r="Q45" t="s">
        <v>1159</v>
      </c>
    </row>
    <row r="46" spans="1:17" x14ac:dyDescent="0.2">
      <c r="A46" s="13" t="s">
        <v>703</v>
      </c>
      <c r="B46" t="s">
        <v>1407</v>
      </c>
      <c r="C46" t="s">
        <v>39</v>
      </c>
      <c r="D46" t="s">
        <v>701</v>
      </c>
      <c r="E46" t="s">
        <v>1406</v>
      </c>
      <c r="F46" t="s">
        <v>634</v>
      </c>
      <c r="G46" t="s">
        <v>34</v>
      </c>
      <c r="H46"/>
      <c r="I46" t="s">
        <v>1798</v>
      </c>
      <c r="J46" t="s">
        <v>40</v>
      </c>
      <c r="K46" t="s">
        <v>41</v>
      </c>
      <c r="L46" t="s">
        <v>174</v>
      </c>
      <c r="M46" t="s">
        <v>41</v>
      </c>
      <c r="N46"/>
      <c r="O46" t="s">
        <v>1043</v>
      </c>
      <c r="P46" t="s">
        <v>1043</v>
      </c>
      <c r="Q46"/>
    </row>
    <row r="47" spans="1:17" x14ac:dyDescent="0.2">
      <c r="A47" s="13" t="s">
        <v>703</v>
      </c>
      <c r="B47" t="s">
        <v>1405</v>
      </c>
      <c r="C47" t="s">
        <v>39</v>
      </c>
      <c r="D47" t="s">
        <v>701</v>
      </c>
      <c r="E47" t="s">
        <v>723</v>
      </c>
      <c r="F47" t="s">
        <v>634</v>
      </c>
      <c r="G47" t="s">
        <v>34</v>
      </c>
      <c r="H47" t="s">
        <v>1404</v>
      </c>
      <c r="I47" t="s">
        <v>1098</v>
      </c>
      <c r="J47" t="s">
        <v>708</v>
      </c>
      <c r="K47" t="s">
        <v>39</v>
      </c>
      <c r="L47" t="s">
        <v>696</v>
      </c>
      <c r="M47" t="s">
        <v>41</v>
      </c>
      <c r="N47" t="s">
        <v>1403</v>
      </c>
      <c r="O47" t="s">
        <v>1402</v>
      </c>
      <c r="P47" t="s">
        <v>1401</v>
      </c>
      <c r="Q47"/>
    </row>
    <row r="48" spans="1:17" x14ac:dyDescent="0.2">
      <c r="A48" s="13" t="s">
        <v>703</v>
      </c>
      <c r="B48" t="s">
        <v>1400</v>
      </c>
      <c r="C48" t="s">
        <v>39</v>
      </c>
      <c r="D48" t="s">
        <v>701</v>
      </c>
      <c r="E48" t="s">
        <v>753</v>
      </c>
      <c r="F48" t="s">
        <v>655</v>
      </c>
      <c r="G48" t="s">
        <v>719</v>
      </c>
      <c r="H48" t="s">
        <v>1399</v>
      </c>
      <c r="I48" t="s">
        <v>1799</v>
      </c>
      <c r="J48" t="s">
        <v>708</v>
      </c>
      <c r="K48" t="s">
        <v>41</v>
      </c>
      <c r="L48" t="s">
        <v>809</v>
      </c>
      <c r="M48" t="s">
        <v>41</v>
      </c>
      <c r="N48"/>
      <c r="O48" t="s">
        <v>1396</v>
      </c>
      <c r="P48" t="s">
        <v>1124</v>
      </c>
      <c r="Q48" t="s">
        <v>1116</v>
      </c>
    </row>
    <row r="49" spans="1:17" x14ac:dyDescent="0.2">
      <c r="A49" s="13" t="s">
        <v>703</v>
      </c>
      <c r="B49" t="s">
        <v>1398</v>
      </c>
      <c r="C49" t="s">
        <v>39</v>
      </c>
      <c r="D49" t="s">
        <v>701</v>
      </c>
      <c r="E49" t="s">
        <v>753</v>
      </c>
      <c r="F49" t="s">
        <v>655</v>
      </c>
      <c r="G49" t="s">
        <v>699</v>
      </c>
      <c r="H49" t="s">
        <v>1397</v>
      </c>
      <c r="I49" t="s">
        <v>1800</v>
      </c>
      <c r="J49" t="s">
        <v>708</v>
      </c>
      <c r="K49" t="s">
        <v>41</v>
      </c>
      <c r="L49" t="s">
        <v>696</v>
      </c>
      <c r="M49" t="s">
        <v>41</v>
      </c>
      <c r="N49"/>
      <c r="O49" t="s">
        <v>1396</v>
      </c>
      <c r="P49" t="s">
        <v>1395</v>
      </c>
      <c r="Q49" t="s">
        <v>1159</v>
      </c>
    </row>
    <row r="50" spans="1:17" x14ac:dyDescent="0.2">
      <c r="A50" s="13" t="s">
        <v>703</v>
      </c>
      <c r="B50" t="s">
        <v>1394</v>
      </c>
      <c r="C50" t="s">
        <v>39</v>
      </c>
      <c r="D50" t="s">
        <v>701</v>
      </c>
      <c r="E50" t="s">
        <v>753</v>
      </c>
      <c r="F50" t="s">
        <v>634</v>
      </c>
      <c r="G50" t="s">
        <v>34</v>
      </c>
      <c r="H50" t="s">
        <v>1393</v>
      </c>
      <c r="I50" t="s">
        <v>1791</v>
      </c>
      <c r="J50" t="s">
        <v>697</v>
      </c>
      <c r="K50" t="s">
        <v>41</v>
      </c>
      <c r="L50" t="s">
        <v>174</v>
      </c>
      <c r="M50" t="s">
        <v>41</v>
      </c>
      <c r="N50"/>
      <c r="O50" t="s">
        <v>918</v>
      </c>
      <c r="P50" t="s">
        <v>798</v>
      </c>
      <c r="Q50"/>
    </row>
    <row r="51" spans="1:17" x14ac:dyDescent="0.2">
      <c r="A51" s="13" t="s">
        <v>703</v>
      </c>
      <c r="B51" t="s">
        <v>1392</v>
      </c>
      <c r="C51" t="s">
        <v>39</v>
      </c>
      <c r="D51" t="s">
        <v>701</v>
      </c>
      <c r="E51" t="s">
        <v>753</v>
      </c>
      <c r="F51" t="s">
        <v>634</v>
      </c>
      <c r="G51" t="s">
        <v>34</v>
      </c>
      <c r="H51" t="s">
        <v>1391</v>
      </c>
      <c r="I51" t="s">
        <v>1801</v>
      </c>
      <c r="J51" t="s">
        <v>708</v>
      </c>
      <c r="K51" t="s">
        <v>41</v>
      </c>
      <c r="L51" t="s">
        <v>174</v>
      </c>
      <c r="M51" t="s">
        <v>41</v>
      </c>
      <c r="N51"/>
      <c r="O51" t="s">
        <v>918</v>
      </c>
      <c r="P51" t="s">
        <v>773</v>
      </c>
      <c r="Q51"/>
    </row>
    <row r="52" spans="1:17" x14ac:dyDescent="0.2">
      <c r="A52" s="13" t="s">
        <v>703</v>
      </c>
      <c r="B52" t="s">
        <v>1390</v>
      </c>
      <c r="C52" t="s">
        <v>39</v>
      </c>
      <c r="D52" t="s">
        <v>701</v>
      </c>
      <c r="E52" t="s">
        <v>759</v>
      </c>
      <c r="F52" t="s">
        <v>655</v>
      </c>
      <c r="G52" t="s">
        <v>977</v>
      </c>
      <c r="H52" t="s">
        <v>1389</v>
      </c>
      <c r="I52" t="s">
        <v>1802</v>
      </c>
      <c r="J52" t="s">
        <v>708</v>
      </c>
      <c r="K52" t="s">
        <v>41</v>
      </c>
      <c r="L52" t="s">
        <v>174</v>
      </c>
      <c r="M52" t="s">
        <v>41</v>
      </c>
      <c r="N52"/>
      <c r="O52" t="s">
        <v>694</v>
      </c>
      <c r="P52" t="s">
        <v>736</v>
      </c>
      <c r="Q52"/>
    </row>
    <row r="53" spans="1:17" x14ac:dyDescent="0.2">
      <c r="A53" s="13" t="s">
        <v>703</v>
      </c>
      <c r="B53" t="s">
        <v>1388</v>
      </c>
      <c r="C53" t="s">
        <v>39</v>
      </c>
      <c r="D53" t="s">
        <v>701</v>
      </c>
      <c r="E53" t="s">
        <v>759</v>
      </c>
      <c r="F53" t="s">
        <v>655</v>
      </c>
      <c r="G53" t="s">
        <v>977</v>
      </c>
      <c r="H53" t="s">
        <v>1387</v>
      </c>
      <c r="I53" t="s">
        <v>1802</v>
      </c>
      <c r="J53" t="s">
        <v>708</v>
      </c>
      <c r="K53" t="s">
        <v>41</v>
      </c>
      <c r="L53" t="s">
        <v>174</v>
      </c>
      <c r="M53" t="s">
        <v>41</v>
      </c>
      <c r="N53"/>
      <c r="O53" t="s">
        <v>694</v>
      </c>
      <c r="P53" t="s">
        <v>736</v>
      </c>
      <c r="Q53"/>
    </row>
    <row r="54" spans="1:17" x14ac:dyDescent="0.2">
      <c r="A54" s="13" t="s">
        <v>703</v>
      </c>
      <c r="B54" t="s">
        <v>1385</v>
      </c>
      <c r="C54" t="s">
        <v>39</v>
      </c>
      <c r="D54" t="s">
        <v>701</v>
      </c>
      <c r="E54" t="s">
        <v>753</v>
      </c>
      <c r="F54" t="s">
        <v>634</v>
      </c>
      <c r="G54" t="s">
        <v>34</v>
      </c>
      <c r="H54" t="s">
        <v>1384</v>
      </c>
      <c r="I54" t="s">
        <v>1287</v>
      </c>
      <c r="J54" t="s">
        <v>697</v>
      </c>
      <c r="K54" t="s">
        <v>41</v>
      </c>
      <c r="L54" t="s">
        <v>731</v>
      </c>
      <c r="M54" t="s">
        <v>41</v>
      </c>
      <c r="N54"/>
      <c r="O54" t="s">
        <v>694</v>
      </c>
      <c r="P54" t="s">
        <v>736</v>
      </c>
      <c r="Q54"/>
    </row>
    <row r="55" spans="1:17" x14ac:dyDescent="0.2">
      <c r="A55" s="13" t="s">
        <v>703</v>
      </c>
      <c r="B55" t="s">
        <v>1383</v>
      </c>
      <c r="C55" t="s">
        <v>39</v>
      </c>
      <c r="D55" t="s">
        <v>701</v>
      </c>
      <c r="E55" t="s">
        <v>882</v>
      </c>
      <c r="F55" t="s">
        <v>634</v>
      </c>
      <c r="G55" t="s">
        <v>34</v>
      </c>
      <c r="H55" t="s">
        <v>1382</v>
      </c>
      <c r="I55" t="s">
        <v>1298</v>
      </c>
      <c r="J55" t="s">
        <v>697</v>
      </c>
      <c r="K55" t="s">
        <v>41</v>
      </c>
      <c r="L55" t="s">
        <v>174</v>
      </c>
      <c r="M55" t="s">
        <v>41</v>
      </c>
      <c r="N55"/>
      <c r="O55" t="s">
        <v>694</v>
      </c>
      <c r="P55" t="s">
        <v>693</v>
      </c>
      <c r="Q55"/>
    </row>
    <row r="56" spans="1:17" x14ac:dyDescent="0.2">
      <c r="A56" s="13" t="s">
        <v>703</v>
      </c>
      <c r="B56" t="s">
        <v>1381</v>
      </c>
      <c r="C56" t="s">
        <v>39</v>
      </c>
      <c r="D56" t="s">
        <v>701</v>
      </c>
      <c r="E56" t="s">
        <v>753</v>
      </c>
      <c r="F56" t="s">
        <v>655</v>
      </c>
      <c r="G56" t="s">
        <v>775</v>
      </c>
      <c r="H56" t="s">
        <v>1380</v>
      </c>
      <c r="I56" t="s">
        <v>1803</v>
      </c>
      <c r="J56" t="s">
        <v>708</v>
      </c>
      <c r="K56" t="s">
        <v>41</v>
      </c>
      <c r="L56" t="s">
        <v>174</v>
      </c>
      <c r="M56" t="s">
        <v>41</v>
      </c>
      <c r="N56"/>
      <c r="O56" t="s">
        <v>799</v>
      </c>
      <c r="P56" t="s">
        <v>726</v>
      </c>
      <c r="Q56" t="s">
        <v>716</v>
      </c>
    </row>
    <row r="57" spans="1:17" x14ac:dyDescent="0.2">
      <c r="A57" s="13" t="s">
        <v>703</v>
      </c>
      <c r="B57" t="s">
        <v>1379</v>
      </c>
      <c r="C57" t="s">
        <v>39</v>
      </c>
      <c r="D57" t="s">
        <v>701</v>
      </c>
      <c r="E57" t="s">
        <v>723</v>
      </c>
      <c r="F57" t="s">
        <v>655</v>
      </c>
      <c r="G57" t="s">
        <v>699</v>
      </c>
      <c r="H57"/>
      <c r="I57" t="s">
        <v>1804</v>
      </c>
      <c r="J57" t="s">
        <v>708</v>
      </c>
      <c r="K57" t="s">
        <v>41</v>
      </c>
      <c r="L57" t="s">
        <v>696</v>
      </c>
      <c r="M57" t="s">
        <v>41</v>
      </c>
      <c r="N57"/>
      <c r="O57" t="s">
        <v>720</v>
      </c>
      <c r="P57" t="s">
        <v>720</v>
      </c>
      <c r="Q57"/>
    </row>
    <row r="58" spans="1:17" x14ac:dyDescent="0.2">
      <c r="A58" s="13" t="s">
        <v>703</v>
      </c>
      <c r="B58" t="s">
        <v>1377</v>
      </c>
      <c r="C58" t="s">
        <v>39</v>
      </c>
      <c r="D58" t="s">
        <v>701</v>
      </c>
      <c r="E58" t="s">
        <v>882</v>
      </c>
      <c r="F58" t="s">
        <v>655</v>
      </c>
      <c r="G58" t="s">
        <v>797</v>
      </c>
      <c r="H58" t="s">
        <v>1376</v>
      </c>
      <c r="I58" t="s">
        <v>1805</v>
      </c>
      <c r="J58" t="s">
        <v>708</v>
      </c>
      <c r="K58" t="s">
        <v>41</v>
      </c>
      <c r="L58" t="s">
        <v>696</v>
      </c>
      <c r="M58" t="s">
        <v>41</v>
      </c>
      <c r="N58" t="s">
        <v>1374</v>
      </c>
      <c r="O58" t="s">
        <v>694</v>
      </c>
      <c r="P58" t="s">
        <v>693</v>
      </c>
      <c r="Q58"/>
    </row>
    <row r="59" spans="1:17" x14ac:dyDescent="0.2">
      <c r="A59" s="13" t="s">
        <v>703</v>
      </c>
      <c r="B59" t="s">
        <v>1373</v>
      </c>
      <c r="C59" t="s">
        <v>39</v>
      </c>
      <c r="D59" t="s">
        <v>701</v>
      </c>
      <c r="E59" t="s">
        <v>753</v>
      </c>
      <c r="F59" t="s">
        <v>634</v>
      </c>
      <c r="G59" t="s">
        <v>34</v>
      </c>
      <c r="H59" t="s">
        <v>1372</v>
      </c>
      <c r="I59" t="s">
        <v>1806</v>
      </c>
      <c r="J59" t="s">
        <v>708</v>
      </c>
      <c r="K59" t="s">
        <v>41</v>
      </c>
      <c r="L59" t="s">
        <v>766</v>
      </c>
      <c r="M59" t="s">
        <v>41</v>
      </c>
      <c r="N59"/>
      <c r="O59" t="s">
        <v>918</v>
      </c>
      <c r="P59" t="s">
        <v>1070</v>
      </c>
      <c r="Q59"/>
    </row>
    <row r="60" spans="1:17" x14ac:dyDescent="0.2">
      <c r="A60" s="13" t="s">
        <v>703</v>
      </c>
      <c r="B60" t="s">
        <v>1371</v>
      </c>
      <c r="C60" t="s">
        <v>39</v>
      </c>
      <c r="D60" t="s">
        <v>701</v>
      </c>
      <c r="E60" t="s">
        <v>753</v>
      </c>
      <c r="F60" t="s">
        <v>634</v>
      </c>
      <c r="G60" t="s">
        <v>34</v>
      </c>
      <c r="H60" t="s">
        <v>1370</v>
      </c>
      <c r="I60" t="s">
        <v>1807</v>
      </c>
      <c r="J60" t="s">
        <v>697</v>
      </c>
      <c r="K60" t="s">
        <v>41</v>
      </c>
      <c r="L60" t="s">
        <v>174</v>
      </c>
      <c r="M60" t="s">
        <v>41</v>
      </c>
      <c r="N60" t="s">
        <v>1369</v>
      </c>
      <c r="O60" t="s">
        <v>694</v>
      </c>
      <c r="P60" t="s">
        <v>736</v>
      </c>
      <c r="Q60"/>
    </row>
    <row r="61" spans="1:17" x14ac:dyDescent="0.2">
      <c r="A61" s="13" t="s">
        <v>703</v>
      </c>
      <c r="B61" t="s">
        <v>1368</v>
      </c>
      <c r="C61" t="s">
        <v>39</v>
      </c>
      <c r="D61" t="s">
        <v>701</v>
      </c>
      <c r="E61" t="s">
        <v>753</v>
      </c>
      <c r="F61" t="s">
        <v>634</v>
      </c>
      <c r="G61" t="s">
        <v>34</v>
      </c>
      <c r="H61" t="s">
        <v>1367</v>
      </c>
      <c r="I61" t="s">
        <v>1807</v>
      </c>
      <c r="J61" t="s">
        <v>708</v>
      </c>
      <c r="K61" t="s">
        <v>41</v>
      </c>
      <c r="L61" t="s">
        <v>731</v>
      </c>
      <c r="M61" t="s">
        <v>41</v>
      </c>
      <c r="N61" t="s">
        <v>1366</v>
      </c>
      <c r="O61" t="s">
        <v>694</v>
      </c>
      <c r="P61" t="s">
        <v>736</v>
      </c>
      <c r="Q61"/>
    </row>
    <row r="62" spans="1:17" x14ac:dyDescent="0.2">
      <c r="A62" s="13" t="s">
        <v>703</v>
      </c>
      <c r="B62" t="s">
        <v>1365</v>
      </c>
      <c r="C62" t="s">
        <v>39</v>
      </c>
      <c r="D62" t="s">
        <v>701</v>
      </c>
      <c r="E62" t="s">
        <v>753</v>
      </c>
      <c r="F62" t="s">
        <v>634</v>
      </c>
      <c r="G62" t="s">
        <v>34</v>
      </c>
      <c r="H62" t="s">
        <v>1364</v>
      </c>
      <c r="I62" t="s">
        <v>1807</v>
      </c>
      <c r="J62" t="s">
        <v>697</v>
      </c>
      <c r="K62" t="s">
        <v>41</v>
      </c>
      <c r="L62" t="s">
        <v>174</v>
      </c>
      <c r="M62" t="s">
        <v>41</v>
      </c>
      <c r="N62" t="s">
        <v>1363</v>
      </c>
      <c r="O62" t="s">
        <v>694</v>
      </c>
      <c r="P62" t="s">
        <v>736</v>
      </c>
      <c r="Q62"/>
    </row>
    <row r="63" spans="1:17" x14ac:dyDescent="0.2">
      <c r="A63" s="13" t="s">
        <v>703</v>
      </c>
      <c r="B63" t="s">
        <v>1362</v>
      </c>
      <c r="C63" t="s">
        <v>39</v>
      </c>
      <c r="D63" t="s">
        <v>701</v>
      </c>
      <c r="E63" t="s">
        <v>1143</v>
      </c>
      <c r="F63" t="s">
        <v>634</v>
      </c>
      <c r="G63" t="s">
        <v>34</v>
      </c>
      <c r="H63" t="s">
        <v>1361</v>
      </c>
      <c r="I63" t="s">
        <v>1287</v>
      </c>
      <c r="J63" t="s">
        <v>697</v>
      </c>
      <c r="K63" t="s">
        <v>41</v>
      </c>
      <c r="L63" t="s">
        <v>174</v>
      </c>
      <c r="M63" t="s">
        <v>41</v>
      </c>
      <c r="N63"/>
      <c r="O63" t="s">
        <v>694</v>
      </c>
      <c r="P63" t="s">
        <v>736</v>
      </c>
      <c r="Q63"/>
    </row>
    <row r="64" spans="1:17" x14ac:dyDescent="0.2">
      <c r="A64" s="13" t="s">
        <v>703</v>
      </c>
      <c r="B64" t="s">
        <v>1360</v>
      </c>
      <c r="C64" t="s">
        <v>39</v>
      </c>
      <c r="D64" t="s">
        <v>701</v>
      </c>
      <c r="E64" t="s">
        <v>1143</v>
      </c>
      <c r="F64" t="s">
        <v>634</v>
      </c>
      <c r="G64" t="s">
        <v>823</v>
      </c>
      <c r="H64"/>
      <c r="I64" t="s">
        <v>1808</v>
      </c>
      <c r="J64" t="s">
        <v>697</v>
      </c>
      <c r="K64" t="s">
        <v>41</v>
      </c>
      <c r="L64" t="s">
        <v>731</v>
      </c>
      <c r="M64" t="s">
        <v>41</v>
      </c>
      <c r="N64"/>
      <c r="O64" t="s">
        <v>694</v>
      </c>
      <c r="P64" t="s">
        <v>694</v>
      </c>
      <c r="Q64"/>
    </row>
    <row r="65" spans="1:17" x14ac:dyDescent="0.2">
      <c r="A65" s="13" t="s">
        <v>703</v>
      </c>
      <c r="B65" t="s">
        <v>1359</v>
      </c>
      <c r="C65" t="s">
        <v>39</v>
      </c>
      <c r="D65" t="s">
        <v>701</v>
      </c>
      <c r="E65" t="s">
        <v>1143</v>
      </c>
      <c r="F65" t="s">
        <v>634</v>
      </c>
      <c r="G65" t="s">
        <v>34</v>
      </c>
      <c r="H65"/>
      <c r="I65" t="s">
        <v>1808</v>
      </c>
      <c r="J65" t="s">
        <v>697</v>
      </c>
      <c r="K65" t="s">
        <v>41</v>
      </c>
      <c r="L65" t="s">
        <v>696</v>
      </c>
      <c r="M65" t="s">
        <v>41</v>
      </c>
      <c r="N65"/>
      <c r="O65" t="s">
        <v>694</v>
      </c>
      <c r="P65" t="s">
        <v>694</v>
      </c>
      <c r="Q65"/>
    </row>
    <row r="66" spans="1:17" x14ac:dyDescent="0.2">
      <c r="A66" s="13" t="s">
        <v>703</v>
      </c>
      <c r="B66" t="s">
        <v>1358</v>
      </c>
      <c r="C66" t="s">
        <v>39</v>
      </c>
      <c r="D66" t="s">
        <v>701</v>
      </c>
      <c r="E66" t="s">
        <v>1143</v>
      </c>
      <c r="F66" t="s">
        <v>634</v>
      </c>
      <c r="G66" t="s">
        <v>34</v>
      </c>
      <c r="H66"/>
      <c r="I66" t="s">
        <v>1808</v>
      </c>
      <c r="J66" t="s">
        <v>708</v>
      </c>
      <c r="K66" t="s">
        <v>41</v>
      </c>
      <c r="L66" t="s">
        <v>174</v>
      </c>
      <c r="M66" t="s">
        <v>41</v>
      </c>
      <c r="N66"/>
      <c r="O66" t="s">
        <v>694</v>
      </c>
      <c r="P66" t="s">
        <v>694</v>
      </c>
      <c r="Q66"/>
    </row>
    <row r="67" spans="1:17" x14ac:dyDescent="0.2">
      <c r="A67" s="13" t="s">
        <v>703</v>
      </c>
      <c r="B67" t="s">
        <v>1357</v>
      </c>
      <c r="C67" t="s">
        <v>39</v>
      </c>
      <c r="D67" t="s">
        <v>701</v>
      </c>
      <c r="E67" t="s">
        <v>1143</v>
      </c>
      <c r="F67" t="s">
        <v>634</v>
      </c>
      <c r="G67" t="s">
        <v>823</v>
      </c>
      <c r="H67"/>
      <c r="I67" t="s">
        <v>1808</v>
      </c>
      <c r="J67" t="s">
        <v>697</v>
      </c>
      <c r="K67" t="s">
        <v>41</v>
      </c>
      <c r="L67" t="s">
        <v>731</v>
      </c>
      <c r="M67" t="s">
        <v>41</v>
      </c>
      <c r="N67"/>
      <c r="O67" t="s">
        <v>694</v>
      </c>
      <c r="P67" t="s">
        <v>694</v>
      </c>
      <c r="Q67"/>
    </row>
    <row r="68" spans="1:17" x14ac:dyDescent="0.2">
      <c r="A68" s="13" t="s">
        <v>703</v>
      </c>
      <c r="B68" t="s">
        <v>1356</v>
      </c>
      <c r="C68" t="s">
        <v>39</v>
      </c>
      <c r="D68" t="s">
        <v>701</v>
      </c>
      <c r="E68" t="s">
        <v>1143</v>
      </c>
      <c r="F68" t="s">
        <v>634</v>
      </c>
      <c r="G68" t="s">
        <v>34</v>
      </c>
      <c r="H68"/>
      <c r="I68" t="s">
        <v>1808</v>
      </c>
      <c r="J68" t="s">
        <v>697</v>
      </c>
      <c r="K68" t="s">
        <v>41</v>
      </c>
      <c r="L68" t="s">
        <v>174</v>
      </c>
      <c r="M68" t="s">
        <v>41</v>
      </c>
      <c r="N68"/>
      <c r="O68" t="s">
        <v>694</v>
      </c>
      <c r="P68" t="s">
        <v>694</v>
      </c>
      <c r="Q68"/>
    </row>
    <row r="69" spans="1:17" x14ac:dyDescent="0.2">
      <c r="A69" s="13" t="s">
        <v>703</v>
      </c>
      <c r="B69" t="s">
        <v>1355</v>
      </c>
      <c r="C69" t="s">
        <v>39</v>
      </c>
      <c r="D69" t="s">
        <v>701</v>
      </c>
      <c r="E69" t="s">
        <v>1143</v>
      </c>
      <c r="F69" t="s">
        <v>634</v>
      </c>
      <c r="G69" t="s">
        <v>34</v>
      </c>
      <c r="H69" t="s">
        <v>1354</v>
      </c>
      <c r="I69" t="s">
        <v>1781</v>
      </c>
      <c r="J69" t="s">
        <v>708</v>
      </c>
      <c r="K69" t="s">
        <v>41</v>
      </c>
      <c r="L69" t="s">
        <v>731</v>
      </c>
      <c r="M69" t="s">
        <v>41</v>
      </c>
      <c r="N69"/>
      <c r="O69" t="s">
        <v>762</v>
      </c>
      <c r="P69" t="s">
        <v>761</v>
      </c>
      <c r="Q69"/>
    </row>
    <row r="70" spans="1:17" x14ac:dyDescent="0.2">
      <c r="A70" s="13" t="s">
        <v>703</v>
      </c>
      <c r="B70" t="s">
        <v>1353</v>
      </c>
      <c r="C70" t="s">
        <v>39</v>
      </c>
      <c r="D70" t="s">
        <v>701</v>
      </c>
      <c r="E70" t="s">
        <v>1143</v>
      </c>
      <c r="F70" t="s">
        <v>634</v>
      </c>
      <c r="G70" t="s">
        <v>34</v>
      </c>
      <c r="H70" t="s">
        <v>1352</v>
      </c>
      <c r="I70" t="s">
        <v>1781</v>
      </c>
      <c r="J70" t="s">
        <v>708</v>
      </c>
      <c r="K70" t="s">
        <v>41</v>
      </c>
      <c r="L70" t="s">
        <v>731</v>
      </c>
      <c r="M70" t="s">
        <v>41</v>
      </c>
      <c r="N70"/>
      <c r="O70" t="s">
        <v>762</v>
      </c>
      <c r="P70" t="s">
        <v>1302</v>
      </c>
      <c r="Q70"/>
    </row>
    <row r="71" spans="1:17" x14ac:dyDescent="0.2">
      <c r="A71" s="13" t="s">
        <v>703</v>
      </c>
      <c r="B71" t="s">
        <v>1351</v>
      </c>
      <c r="C71" t="s">
        <v>39</v>
      </c>
      <c r="D71" t="s">
        <v>701</v>
      </c>
      <c r="E71" t="s">
        <v>954</v>
      </c>
      <c r="F71" t="s">
        <v>634</v>
      </c>
      <c r="G71" t="s">
        <v>34</v>
      </c>
      <c r="H71" t="s">
        <v>1350</v>
      </c>
      <c r="I71" t="s">
        <v>1781</v>
      </c>
      <c r="J71" t="s">
        <v>708</v>
      </c>
      <c r="K71" t="s">
        <v>41</v>
      </c>
      <c r="L71" t="s">
        <v>731</v>
      </c>
      <c r="M71" t="s">
        <v>41</v>
      </c>
      <c r="N71"/>
      <c r="O71" t="s">
        <v>762</v>
      </c>
      <c r="P71" t="s">
        <v>761</v>
      </c>
      <c r="Q71"/>
    </row>
    <row r="72" spans="1:17" x14ac:dyDescent="0.2">
      <c r="A72" s="13" t="s">
        <v>703</v>
      </c>
      <c r="B72" t="s">
        <v>1349</v>
      </c>
      <c r="C72" t="s">
        <v>39</v>
      </c>
      <c r="D72" t="s">
        <v>701</v>
      </c>
      <c r="E72" t="s">
        <v>1143</v>
      </c>
      <c r="F72" t="s">
        <v>634</v>
      </c>
      <c r="G72" t="s">
        <v>34</v>
      </c>
      <c r="H72" t="s">
        <v>1348</v>
      </c>
      <c r="I72" t="s">
        <v>1781</v>
      </c>
      <c r="J72" t="s">
        <v>697</v>
      </c>
      <c r="K72" t="s">
        <v>41</v>
      </c>
      <c r="L72" t="s">
        <v>731</v>
      </c>
      <c r="M72" t="s">
        <v>41</v>
      </c>
      <c r="N72"/>
      <c r="O72" t="s">
        <v>762</v>
      </c>
      <c r="P72" t="s">
        <v>761</v>
      </c>
      <c r="Q72"/>
    </row>
    <row r="73" spans="1:17" x14ac:dyDescent="0.2">
      <c r="A73" s="13" t="s">
        <v>703</v>
      </c>
      <c r="B73" t="s">
        <v>1347</v>
      </c>
      <c r="C73" t="s">
        <v>39</v>
      </c>
      <c r="D73" t="s">
        <v>701</v>
      </c>
      <c r="E73" t="s">
        <v>753</v>
      </c>
      <c r="F73" t="s">
        <v>634</v>
      </c>
      <c r="G73" t="s">
        <v>34</v>
      </c>
      <c r="H73" t="s">
        <v>1346</v>
      </c>
      <c r="I73" t="s">
        <v>1809</v>
      </c>
      <c r="J73" t="s">
        <v>697</v>
      </c>
      <c r="K73" t="s">
        <v>41</v>
      </c>
      <c r="L73" t="s">
        <v>731</v>
      </c>
      <c r="M73" t="s">
        <v>41</v>
      </c>
      <c r="N73"/>
      <c r="O73" t="s">
        <v>762</v>
      </c>
      <c r="P73" t="s">
        <v>761</v>
      </c>
      <c r="Q73"/>
    </row>
    <row r="74" spans="1:17" x14ac:dyDescent="0.2">
      <c r="A74" s="13" t="s">
        <v>703</v>
      </c>
      <c r="B74" t="s">
        <v>1345</v>
      </c>
      <c r="C74" t="s">
        <v>703</v>
      </c>
      <c r="D74" t="s">
        <v>701</v>
      </c>
      <c r="E74" t="s">
        <v>1143</v>
      </c>
      <c r="F74" t="s">
        <v>634</v>
      </c>
      <c r="G74" t="s">
        <v>34</v>
      </c>
      <c r="H74" t="s">
        <v>1344</v>
      </c>
      <c r="I74" t="s">
        <v>1810</v>
      </c>
      <c r="J74" t="s">
        <v>708</v>
      </c>
      <c r="K74" t="s">
        <v>41</v>
      </c>
      <c r="L74" t="s">
        <v>174</v>
      </c>
      <c r="M74" t="s">
        <v>41</v>
      </c>
      <c r="N74"/>
      <c r="O74" t="s">
        <v>694</v>
      </c>
      <c r="P74" t="s">
        <v>736</v>
      </c>
      <c r="Q74"/>
    </row>
    <row r="75" spans="1:17" x14ac:dyDescent="0.2">
      <c r="A75" s="13" t="s">
        <v>703</v>
      </c>
      <c r="B75" t="s">
        <v>1342</v>
      </c>
      <c r="C75" t="s">
        <v>39</v>
      </c>
      <c r="D75" t="s">
        <v>701</v>
      </c>
      <c r="E75" t="s">
        <v>753</v>
      </c>
      <c r="F75" t="s">
        <v>634</v>
      </c>
      <c r="G75" t="s">
        <v>34</v>
      </c>
      <c r="H75" t="s">
        <v>1154</v>
      </c>
      <c r="I75" t="s">
        <v>703</v>
      </c>
      <c r="J75" t="s">
        <v>697</v>
      </c>
      <c r="K75" t="s">
        <v>41</v>
      </c>
      <c r="L75" t="s">
        <v>373</v>
      </c>
      <c r="M75" t="s">
        <v>41</v>
      </c>
      <c r="N75"/>
      <c r="O75" t="s">
        <v>694</v>
      </c>
      <c r="P75" t="s">
        <v>736</v>
      </c>
      <c r="Q75"/>
    </row>
    <row r="76" spans="1:17" x14ac:dyDescent="0.2">
      <c r="A76" s="13" t="s">
        <v>703</v>
      </c>
      <c r="B76" t="s">
        <v>1341</v>
      </c>
      <c r="C76" t="s">
        <v>39</v>
      </c>
      <c r="D76" t="s">
        <v>701</v>
      </c>
      <c r="E76" t="s">
        <v>753</v>
      </c>
      <c r="F76" t="s">
        <v>655</v>
      </c>
      <c r="G76" t="s">
        <v>710</v>
      </c>
      <c r="H76" t="s">
        <v>1811</v>
      </c>
      <c r="I76" t="s">
        <v>1812</v>
      </c>
      <c r="J76" t="s">
        <v>708</v>
      </c>
      <c r="K76" t="s">
        <v>41</v>
      </c>
      <c r="L76" t="s">
        <v>696</v>
      </c>
      <c r="M76" t="s">
        <v>41</v>
      </c>
      <c r="N76"/>
      <c r="O76" t="s">
        <v>799</v>
      </c>
      <c r="P76" t="s">
        <v>799</v>
      </c>
      <c r="Q76" t="s">
        <v>716</v>
      </c>
    </row>
    <row r="77" spans="1:17" x14ac:dyDescent="0.2">
      <c r="A77" s="13" t="s">
        <v>703</v>
      </c>
      <c r="B77" t="s">
        <v>1340</v>
      </c>
      <c r="C77" t="s">
        <v>703</v>
      </c>
      <c r="D77" t="s">
        <v>701</v>
      </c>
      <c r="E77" t="s">
        <v>753</v>
      </c>
      <c r="F77" t="s">
        <v>634</v>
      </c>
      <c r="G77" t="s">
        <v>34</v>
      </c>
      <c r="H77" t="s">
        <v>1339</v>
      </c>
      <c r="I77" t="s">
        <v>1165</v>
      </c>
      <c r="J77" t="s">
        <v>697</v>
      </c>
      <c r="K77" t="s">
        <v>41</v>
      </c>
      <c r="L77" t="s">
        <v>174</v>
      </c>
      <c r="M77" t="s">
        <v>41</v>
      </c>
      <c r="N77"/>
      <c r="O77" t="s">
        <v>694</v>
      </c>
      <c r="P77" t="s">
        <v>736</v>
      </c>
      <c r="Q77"/>
    </row>
    <row r="78" spans="1:17" x14ac:dyDescent="0.2">
      <c r="A78" s="13" t="s">
        <v>703</v>
      </c>
      <c r="B78" t="s">
        <v>1338</v>
      </c>
      <c r="C78" t="s">
        <v>39</v>
      </c>
      <c r="D78" t="s">
        <v>701</v>
      </c>
      <c r="E78" t="s">
        <v>753</v>
      </c>
      <c r="F78" t="s">
        <v>634</v>
      </c>
      <c r="G78" t="s">
        <v>34</v>
      </c>
      <c r="H78" t="s">
        <v>1337</v>
      </c>
      <c r="I78" t="s">
        <v>1165</v>
      </c>
      <c r="J78" t="s">
        <v>697</v>
      </c>
      <c r="K78" t="s">
        <v>41</v>
      </c>
      <c r="L78" t="s">
        <v>766</v>
      </c>
      <c r="M78" t="s">
        <v>41</v>
      </c>
      <c r="N78"/>
      <c r="O78" t="s">
        <v>694</v>
      </c>
      <c r="P78" t="s">
        <v>736</v>
      </c>
      <c r="Q78"/>
    </row>
    <row r="79" spans="1:17" x14ac:dyDescent="0.2">
      <c r="A79" s="13" t="s">
        <v>703</v>
      </c>
      <c r="B79" t="s">
        <v>1336</v>
      </c>
      <c r="C79" t="s">
        <v>39</v>
      </c>
      <c r="D79" t="s">
        <v>701</v>
      </c>
      <c r="E79" t="s">
        <v>753</v>
      </c>
      <c r="F79" t="s">
        <v>655</v>
      </c>
      <c r="G79" t="s">
        <v>797</v>
      </c>
      <c r="H79" t="s">
        <v>1335</v>
      </c>
      <c r="I79" t="s">
        <v>1813</v>
      </c>
      <c r="J79" t="s">
        <v>708</v>
      </c>
      <c r="K79" t="s">
        <v>41</v>
      </c>
      <c r="L79" t="s">
        <v>696</v>
      </c>
      <c r="M79" t="s">
        <v>41</v>
      </c>
      <c r="N79"/>
      <c r="O79" t="s">
        <v>799</v>
      </c>
      <c r="P79" t="s">
        <v>773</v>
      </c>
      <c r="Q79" t="s">
        <v>725</v>
      </c>
    </row>
    <row r="80" spans="1:17" x14ac:dyDescent="0.2">
      <c r="A80" s="13" t="s">
        <v>703</v>
      </c>
      <c r="B80" t="s">
        <v>530</v>
      </c>
      <c r="C80" t="s">
        <v>39</v>
      </c>
      <c r="D80" t="s">
        <v>701</v>
      </c>
      <c r="E80" t="s">
        <v>711</v>
      </c>
      <c r="F80" t="s">
        <v>655</v>
      </c>
      <c r="G80" t="s">
        <v>1333</v>
      </c>
      <c r="H80" t="s">
        <v>531</v>
      </c>
      <c r="I80" t="s">
        <v>1375</v>
      </c>
      <c r="J80" t="s">
        <v>708</v>
      </c>
      <c r="K80" t="s">
        <v>39</v>
      </c>
      <c r="L80" t="s">
        <v>696</v>
      </c>
      <c r="M80" t="s">
        <v>41</v>
      </c>
      <c r="N80" t="s">
        <v>1334</v>
      </c>
      <c r="O80" t="s">
        <v>799</v>
      </c>
      <c r="P80" t="s">
        <v>705</v>
      </c>
      <c r="Q80" t="s">
        <v>704</v>
      </c>
    </row>
    <row r="81" spans="1:17" x14ac:dyDescent="0.2">
      <c r="A81" s="13" t="s">
        <v>703</v>
      </c>
      <c r="B81" t="s">
        <v>563</v>
      </c>
      <c r="C81" t="s">
        <v>39</v>
      </c>
      <c r="D81" t="s">
        <v>701</v>
      </c>
      <c r="E81" t="s">
        <v>711</v>
      </c>
      <c r="F81" t="s">
        <v>655</v>
      </c>
      <c r="G81" t="s">
        <v>1333</v>
      </c>
      <c r="H81" t="s">
        <v>564</v>
      </c>
      <c r="I81" t="s">
        <v>1375</v>
      </c>
      <c r="J81" t="s">
        <v>697</v>
      </c>
      <c r="K81" t="s">
        <v>39</v>
      </c>
      <c r="L81" t="s">
        <v>696</v>
      </c>
      <c r="M81" t="s">
        <v>41</v>
      </c>
      <c r="N81" t="s">
        <v>1332</v>
      </c>
      <c r="O81" t="s">
        <v>799</v>
      </c>
      <c r="P81" t="s">
        <v>705</v>
      </c>
      <c r="Q81" t="s">
        <v>704</v>
      </c>
    </row>
    <row r="82" spans="1:17" x14ac:dyDescent="0.2">
      <c r="A82" s="13" t="s">
        <v>703</v>
      </c>
      <c r="B82" t="s">
        <v>604</v>
      </c>
      <c r="C82" t="s">
        <v>39</v>
      </c>
      <c r="D82" t="s">
        <v>701</v>
      </c>
      <c r="E82" t="s">
        <v>753</v>
      </c>
      <c r="F82" t="s">
        <v>655</v>
      </c>
      <c r="G82" t="s">
        <v>806</v>
      </c>
      <c r="H82" t="s">
        <v>605</v>
      </c>
      <c r="I82" t="s">
        <v>1814</v>
      </c>
      <c r="J82" t="s">
        <v>697</v>
      </c>
      <c r="K82" t="s">
        <v>41</v>
      </c>
      <c r="L82" t="s">
        <v>373</v>
      </c>
      <c r="M82" t="s">
        <v>41</v>
      </c>
      <c r="N82"/>
      <c r="O82" t="s">
        <v>1161</v>
      </c>
      <c r="P82" t="s">
        <v>1161</v>
      </c>
      <c r="Q82" t="s">
        <v>704</v>
      </c>
    </row>
    <row r="83" spans="1:17" x14ac:dyDescent="0.2">
      <c r="A83" s="13" t="s">
        <v>703</v>
      </c>
      <c r="B83" t="s">
        <v>1331</v>
      </c>
      <c r="C83" t="s">
        <v>39</v>
      </c>
      <c r="D83" t="s">
        <v>701</v>
      </c>
      <c r="E83" t="s">
        <v>723</v>
      </c>
      <c r="F83" t="s">
        <v>655</v>
      </c>
      <c r="G83" t="s">
        <v>775</v>
      </c>
      <c r="H83"/>
      <c r="I83" t="s">
        <v>1815</v>
      </c>
      <c r="J83" t="s">
        <v>708</v>
      </c>
      <c r="K83" t="s">
        <v>41</v>
      </c>
      <c r="L83" t="s">
        <v>696</v>
      </c>
      <c r="M83" t="s">
        <v>41</v>
      </c>
      <c r="N83"/>
      <c r="O83" t="s">
        <v>799</v>
      </c>
      <c r="P83" t="s">
        <v>755</v>
      </c>
      <c r="Q83" t="s">
        <v>704</v>
      </c>
    </row>
    <row r="84" spans="1:17" x14ac:dyDescent="0.2">
      <c r="A84" s="13" t="s">
        <v>703</v>
      </c>
      <c r="B84" t="s">
        <v>1330</v>
      </c>
      <c r="C84" t="s">
        <v>39</v>
      </c>
      <c r="D84" t="s">
        <v>701</v>
      </c>
      <c r="E84" t="s">
        <v>723</v>
      </c>
      <c r="F84" t="s">
        <v>655</v>
      </c>
      <c r="G84" t="s">
        <v>775</v>
      </c>
      <c r="H84"/>
      <c r="I84" t="s">
        <v>1815</v>
      </c>
      <c r="J84" t="s">
        <v>708</v>
      </c>
      <c r="K84" t="s">
        <v>41</v>
      </c>
      <c r="L84" t="s">
        <v>134</v>
      </c>
      <c r="M84" t="s">
        <v>41</v>
      </c>
      <c r="N84"/>
      <c r="O84" t="s">
        <v>799</v>
      </c>
      <c r="P84" t="s">
        <v>755</v>
      </c>
      <c r="Q84" t="s">
        <v>704</v>
      </c>
    </row>
    <row r="85" spans="1:17" x14ac:dyDescent="0.2">
      <c r="A85" s="13" t="s">
        <v>703</v>
      </c>
      <c r="B85" t="s">
        <v>1329</v>
      </c>
      <c r="C85" t="s">
        <v>39</v>
      </c>
      <c r="D85" t="s">
        <v>701</v>
      </c>
      <c r="E85" t="s">
        <v>882</v>
      </c>
      <c r="F85" t="s">
        <v>655</v>
      </c>
      <c r="G85" t="s">
        <v>806</v>
      </c>
      <c r="H85" t="s">
        <v>1328</v>
      </c>
      <c r="I85" t="s">
        <v>1816</v>
      </c>
      <c r="J85" t="s">
        <v>697</v>
      </c>
      <c r="K85" t="s">
        <v>41</v>
      </c>
      <c r="L85" t="s">
        <v>174</v>
      </c>
      <c r="M85" t="s">
        <v>41</v>
      </c>
      <c r="N85" t="s">
        <v>1327</v>
      </c>
      <c r="O85" t="s">
        <v>694</v>
      </c>
      <c r="P85" t="s">
        <v>693</v>
      </c>
      <c r="Q85" t="s">
        <v>704</v>
      </c>
    </row>
    <row r="86" spans="1:17" x14ac:dyDescent="0.2">
      <c r="A86" s="13" t="s">
        <v>703</v>
      </c>
      <c r="B86" t="s">
        <v>1326</v>
      </c>
      <c r="C86" t="s">
        <v>39</v>
      </c>
      <c r="D86" t="s">
        <v>701</v>
      </c>
      <c r="E86" t="s">
        <v>753</v>
      </c>
      <c r="F86" t="s">
        <v>634</v>
      </c>
      <c r="G86" t="s">
        <v>34</v>
      </c>
      <c r="H86" t="s">
        <v>1325</v>
      </c>
      <c r="I86" t="s">
        <v>1343</v>
      </c>
      <c r="J86" t="s">
        <v>708</v>
      </c>
      <c r="K86" t="s">
        <v>41</v>
      </c>
      <c r="L86" t="s">
        <v>731</v>
      </c>
      <c r="M86" t="s">
        <v>41</v>
      </c>
      <c r="N86"/>
      <c r="O86" t="s">
        <v>694</v>
      </c>
      <c r="P86" t="s">
        <v>736</v>
      </c>
      <c r="Q86"/>
    </row>
    <row r="87" spans="1:17" x14ac:dyDescent="0.2">
      <c r="A87" s="13" t="s">
        <v>703</v>
      </c>
      <c r="B87" t="s">
        <v>1324</v>
      </c>
      <c r="C87" t="s">
        <v>39</v>
      </c>
      <c r="D87" t="s">
        <v>701</v>
      </c>
      <c r="E87" t="s">
        <v>1220</v>
      </c>
      <c r="F87" t="s">
        <v>634</v>
      </c>
      <c r="G87" t="s">
        <v>34</v>
      </c>
      <c r="H87"/>
      <c r="I87" t="s">
        <v>1817</v>
      </c>
      <c r="J87" t="s">
        <v>40</v>
      </c>
      <c r="K87" t="s">
        <v>41</v>
      </c>
      <c r="L87" t="s">
        <v>766</v>
      </c>
      <c r="M87" t="s">
        <v>41</v>
      </c>
      <c r="N87"/>
      <c r="O87" t="s">
        <v>1043</v>
      </c>
      <c r="P87" t="s">
        <v>1043</v>
      </c>
      <c r="Q87"/>
    </row>
    <row r="88" spans="1:17" x14ac:dyDescent="0.2">
      <c r="A88" s="13" t="s">
        <v>703</v>
      </c>
      <c r="B88" t="s">
        <v>1323</v>
      </c>
      <c r="C88" t="s">
        <v>39</v>
      </c>
      <c r="D88" t="s">
        <v>701</v>
      </c>
      <c r="E88" t="s">
        <v>753</v>
      </c>
      <c r="F88" t="s">
        <v>655</v>
      </c>
      <c r="G88" t="s">
        <v>974</v>
      </c>
      <c r="H88" t="s">
        <v>1322</v>
      </c>
      <c r="I88" t="s">
        <v>1818</v>
      </c>
      <c r="J88" t="s">
        <v>697</v>
      </c>
      <c r="K88" t="s">
        <v>41</v>
      </c>
      <c r="L88" t="s">
        <v>696</v>
      </c>
      <c r="M88" t="s">
        <v>41</v>
      </c>
      <c r="N88"/>
      <c r="O88" t="s">
        <v>1161</v>
      </c>
      <c r="P88" t="s">
        <v>1161</v>
      </c>
      <c r="Q88" t="s">
        <v>1116</v>
      </c>
    </row>
    <row r="89" spans="1:17" x14ac:dyDescent="0.2">
      <c r="A89" s="13" t="s">
        <v>703</v>
      </c>
      <c r="B89" t="s">
        <v>1321</v>
      </c>
      <c r="C89" t="s">
        <v>39</v>
      </c>
      <c r="D89" t="s">
        <v>701</v>
      </c>
      <c r="E89" t="s">
        <v>1220</v>
      </c>
      <c r="F89" t="s">
        <v>634</v>
      </c>
      <c r="G89" t="s">
        <v>34</v>
      </c>
      <c r="H89"/>
      <c r="I89" t="s">
        <v>1819</v>
      </c>
      <c r="J89" t="s">
        <v>697</v>
      </c>
      <c r="K89" t="s">
        <v>41</v>
      </c>
      <c r="L89" t="s">
        <v>373</v>
      </c>
      <c r="M89" t="s">
        <v>41</v>
      </c>
      <c r="N89"/>
      <c r="O89" t="s">
        <v>1043</v>
      </c>
      <c r="P89" t="s">
        <v>1043</v>
      </c>
      <c r="Q89"/>
    </row>
    <row r="90" spans="1:17" x14ac:dyDescent="0.2">
      <c r="A90" s="13" t="s">
        <v>703</v>
      </c>
      <c r="B90" t="s">
        <v>1320</v>
      </c>
      <c r="C90" t="s">
        <v>39</v>
      </c>
      <c r="D90" t="s">
        <v>701</v>
      </c>
      <c r="E90" t="s">
        <v>1220</v>
      </c>
      <c r="F90" t="s">
        <v>634</v>
      </c>
      <c r="G90" t="s">
        <v>34</v>
      </c>
      <c r="H90"/>
      <c r="I90" t="s">
        <v>1819</v>
      </c>
      <c r="J90" t="s">
        <v>40</v>
      </c>
      <c r="K90" t="s">
        <v>41</v>
      </c>
      <c r="L90" t="s">
        <v>373</v>
      </c>
      <c r="M90" t="s">
        <v>41</v>
      </c>
      <c r="N90"/>
      <c r="O90" t="s">
        <v>1043</v>
      </c>
      <c r="P90" t="s">
        <v>1043</v>
      </c>
      <c r="Q90"/>
    </row>
    <row r="91" spans="1:17" x14ac:dyDescent="0.2">
      <c r="A91" s="13" t="s">
        <v>703</v>
      </c>
      <c r="B91" t="s">
        <v>1319</v>
      </c>
      <c r="C91" t="s">
        <v>39</v>
      </c>
      <c r="D91" t="s">
        <v>701</v>
      </c>
      <c r="E91" t="s">
        <v>753</v>
      </c>
      <c r="F91" t="s">
        <v>634</v>
      </c>
      <c r="G91" t="s">
        <v>34</v>
      </c>
      <c r="H91" t="s">
        <v>1318</v>
      </c>
      <c r="I91" t="s">
        <v>1787</v>
      </c>
      <c r="J91" t="s">
        <v>697</v>
      </c>
      <c r="K91" t="s">
        <v>41</v>
      </c>
      <c r="L91" t="s">
        <v>696</v>
      </c>
      <c r="M91" t="s">
        <v>41</v>
      </c>
      <c r="N91"/>
      <c r="O91" t="s">
        <v>694</v>
      </c>
      <c r="P91" t="s">
        <v>736</v>
      </c>
      <c r="Q91"/>
    </row>
    <row r="92" spans="1:17" x14ac:dyDescent="0.2">
      <c r="A92" s="13" t="s">
        <v>703</v>
      </c>
      <c r="B92" t="s">
        <v>1317</v>
      </c>
      <c r="C92" t="s">
        <v>39</v>
      </c>
      <c r="D92" t="s">
        <v>701</v>
      </c>
      <c r="E92" t="s">
        <v>753</v>
      </c>
      <c r="F92" t="s">
        <v>634</v>
      </c>
      <c r="G92" t="s">
        <v>34</v>
      </c>
      <c r="H92" t="s">
        <v>1316</v>
      </c>
      <c r="I92" t="s">
        <v>1787</v>
      </c>
      <c r="J92" t="s">
        <v>708</v>
      </c>
      <c r="K92" t="s">
        <v>41</v>
      </c>
      <c r="L92" t="s">
        <v>809</v>
      </c>
      <c r="M92" t="s">
        <v>41</v>
      </c>
      <c r="N92"/>
      <c r="O92" t="s">
        <v>694</v>
      </c>
      <c r="P92" t="s">
        <v>736</v>
      </c>
      <c r="Q92"/>
    </row>
    <row r="93" spans="1:17" x14ac:dyDescent="0.2">
      <c r="A93" s="13" t="s">
        <v>703</v>
      </c>
      <c r="B93" t="s">
        <v>1315</v>
      </c>
      <c r="C93" t="s">
        <v>39</v>
      </c>
      <c r="D93" t="s">
        <v>701</v>
      </c>
      <c r="E93" t="s">
        <v>954</v>
      </c>
      <c r="F93" t="s">
        <v>655</v>
      </c>
      <c r="G93" t="s">
        <v>775</v>
      </c>
      <c r="H93" t="s">
        <v>1314</v>
      </c>
      <c r="I93" t="s">
        <v>1820</v>
      </c>
      <c r="J93" t="s">
        <v>708</v>
      </c>
      <c r="K93" t="s">
        <v>41</v>
      </c>
      <c r="L93" t="s">
        <v>696</v>
      </c>
      <c r="M93" t="s">
        <v>41</v>
      </c>
      <c r="N93"/>
      <c r="O93" t="s">
        <v>1161</v>
      </c>
      <c r="P93" t="s">
        <v>1161</v>
      </c>
      <c r="Q93" t="s">
        <v>776</v>
      </c>
    </row>
    <row r="94" spans="1:17" x14ac:dyDescent="0.2">
      <c r="A94" s="13" t="s">
        <v>703</v>
      </c>
      <c r="B94" t="s">
        <v>1313</v>
      </c>
      <c r="C94" t="s">
        <v>39</v>
      </c>
      <c r="D94" t="s">
        <v>701</v>
      </c>
      <c r="E94" t="s">
        <v>1058</v>
      </c>
      <c r="F94" t="s">
        <v>634</v>
      </c>
      <c r="G94" t="s">
        <v>34</v>
      </c>
      <c r="H94" t="s">
        <v>1312</v>
      </c>
      <c r="I94" t="s">
        <v>1821</v>
      </c>
      <c r="J94" t="s">
        <v>697</v>
      </c>
      <c r="K94" t="s">
        <v>41</v>
      </c>
      <c r="L94" t="s">
        <v>731</v>
      </c>
      <c r="M94" t="s">
        <v>41</v>
      </c>
      <c r="N94"/>
      <c r="O94" t="s">
        <v>756</v>
      </c>
      <c r="P94" t="s">
        <v>972</v>
      </c>
      <c r="Q94"/>
    </row>
    <row r="95" spans="1:17" x14ac:dyDescent="0.2">
      <c r="A95" s="13" t="s">
        <v>703</v>
      </c>
      <c r="B95" t="s">
        <v>587</v>
      </c>
      <c r="C95" t="s">
        <v>39</v>
      </c>
      <c r="D95" t="s">
        <v>701</v>
      </c>
      <c r="E95" t="s">
        <v>753</v>
      </c>
      <c r="F95" t="s">
        <v>655</v>
      </c>
      <c r="G95" t="s">
        <v>806</v>
      </c>
      <c r="H95" t="s">
        <v>588</v>
      </c>
      <c r="I95" t="s">
        <v>1822</v>
      </c>
      <c r="J95" t="s">
        <v>708</v>
      </c>
      <c r="K95" t="s">
        <v>41</v>
      </c>
      <c r="L95" t="s">
        <v>174</v>
      </c>
      <c r="M95" t="s">
        <v>41</v>
      </c>
      <c r="N95"/>
      <c r="O95" t="s">
        <v>1161</v>
      </c>
      <c r="P95" t="s">
        <v>1161</v>
      </c>
      <c r="Q95" t="s">
        <v>776</v>
      </c>
    </row>
    <row r="96" spans="1:17" x14ac:dyDescent="0.2">
      <c r="A96" s="13" t="s">
        <v>703</v>
      </c>
      <c r="B96" t="s">
        <v>1311</v>
      </c>
      <c r="C96" t="s">
        <v>39</v>
      </c>
      <c r="D96" t="s">
        <v>701</v>
      </c>
      <c r="E96" t="s">
        <v>711</v>
      </c>
      <c r="F96" t="s">
        <v>634</v>
      </c>
      <c r="G96" t="s">
        <v>34</v>
      </c>
      <c r="H96" t="s">
        <v>1310</v>
      </c>
      <c r="I96" t="s">
        <v>1823</v>
      </c>
      <c r="J96" t="s">
        <v>697</v>
      </c>
      <c r="K96" t="s">
        <v>39</v>
      </c>
      <c r="L96" t="s">
        <v>174</v>
      </c>
      <c r="M96" t="s">
        <v>41</v>
      </c>
      <c r="N96" t="s">
        <v>1309</v>
      </c>
      <c r="O96" t="s">
        <v>762</v>
      </c>
      <c r="P96" t="s">
        <v>1302</v>
      </c>
      <c r="Q96"/>
    </row>
    <row r="97" spans="1:17" x14ac:dyDescent="0.2">
      <c r="A97" s="13" t="s">
        <v>703</v>
      </c>
      <c r="B97" t="s">
        <v>1308</v>
      </c>
      <c r="C97" t="s">
        <v>39</v>
      </c>
      <c r="D97" t="s">
        <v>701</v>
      </c>
      <c r="E97" t="s">
        <v>753</v>
      </c>
      <c r="F97" t="s">
        <v>634</v>
      </c>
      <c r="G97" t="s">
        <v>34</v>
      </c>
      <c r="H97" t="s">
        <v>1307</v>
      </c>
      <c r="I97" t="s">
        <v>1824</v>
      </c>
      <c r="J97" t="s">
        <v>697</v>
      </c>
      <c r="K97" t="s">
        <v>41</v>
      </c>
      <c r="L97" t="s">
        <v>174</v>
      </c>
      <c r="M97" t="s">
        <v>41</v>
      </c>
      <c r="N97" t="s">
        <v>1306</v>
      </c>
      <c r="O97" t="s">
        <v>694</v>
      </c>
      <c r="P97" t="s">
        <v>736</v>
      </c>
      <c r="Q97"/>
    </row>
    <row r="98" spans="1:17" x14ac:dyDescent="0.2">
      <c r="A98" s="13" t="s">
        <v>703</v>
      </c>
      <c r="B98" t="s">
        <v>1305</v>
      </c>
      <c r="C98" t="s">
        <v>39</v>
      </c>
      <c r="D98" t="s">
        <v>701</v>
      </c>
      <c r="E98" t="s">
        <v>711</v>
      </c>
      <c r="F98" t="s">
        <v>634</v>
      </c>
      <c r="G98" t="s">
        <v>34</v>
      </c>
      <c r="H98" t="s">
        <v>1304</v>
      </c>
      <c r="I98" t="s">
        <v>1823</v>
      </c>
      <c r="J98" t="s">
        <v>708</v>
      </c>
      <c r="K98" t="s">
        <v>39</v>
      </c>
      <c r="L98" t="s">
        <v>766</v>
      </c>
      <c r="M98" t="s">
        <v>41</v>
      </c>
      <c r="N98" t="s">
        <v>1303</v>
      </c>
      <c r="O98" t="s">
        <v>762</v>
      </c>
      <c r="P98" t="s">
        <v>1302</v>
      </c>
      <c r="Q98"/>
    </row>
    <row r="99" spans="1:17" x14ac:dyDescent="0.2">
      <c r="A99" s="13" t="s">
        <v>703</v>
      </c>
      <c r="B99" t="s">
        <v>1301</v>
      </c>
      <c r="C99" t="s">
        <v>39</v>
      </c>
      <c r="D99" t="s">
        <v>701</v>
      </c>
      <c r="E99" t="s">
        <v>1143</v>
      </c>
      <c r="F99" t="s">
        <v>634</v>
      </c>
      <c r="G99" t="s">
        <v>34</v>
      </c>
      <c r="H99" t="s">
        <v>1299</v>
      </c>
      <c r="I99" t="s">
        <v>1808</v>
      </c>
      <c r="J99" t="s">
        <v>708</v>
      </c>
      <c r="K99" t="s">
        <v>41</v>
      </c>
      <c r="L99" t="s">
        <v>766</v>
      </c>
      <c r="M99" t="s">
        <v>41</v>
      </c>
      <c r="N99"/>
      <c r="O99" t="s">
        <v>694</v>
      </c>
      <c r="P99" t="s">
        <v>736</v>
      </c>
      <c r="Q99"/>
    </row>
    <row r="100" spans="1:17" x14ac:dyDescent="0.2">
      <c r="A100" s="13" t="s">
        <v>703</v>
      </c>
      <c r="B100" t="s">
        <v>1300</v>
      </c>
      <c r="C100" t="s">
        <v>39</v>
      </c>
      <c r="D100" t="s">
        <v>701</v>
      </c>
      <c r="E100" t="s">
        <v>1143</v>
      </c>
      <c r="F100" t="s">
        <v>634</v>
      </c>
      <c r="G100" t="s">
        <v>34</v>
      </c>
      <c r="H100" t="s">
        <v>1299</v>
      </c>
      <c r="I100" t="s">
        <v>1808</v>
      </c>
      <c r="J100" t="s">
        <v>697</v>
      </c>
      <c r="K100" t="s">
        <v>41</v>
      </c>
      <c r="L100" t="s">
        <v>174</v>
      </c>
      <c r="M100" t="s">
        <v>41</v>
      </c>
      <c r="N100"/>
      <c r="O100" t="s">
        <v>694</v>
      </c>
      <c r="P100" t="s">
        <v>736</v>
      </c>
      <c r="Q100"/>
    </row>
    <row r="101" spans="1:17" x14ac:dyDescent="0.2">
      <c r="A101" s="13" t="s">
        <v>703</v>
      </c>
      <c r="B101" t="s">
        <v>1297</v>
      </c>
      <c r="C101" t="s">
        <v>39</v>
      </c>
      <c r="D101" t="s">
        <v>701</v>
      </c>
      <c r="E101" t="s">
        <v>1195</v>
      </c>
      <c r="F101" t="s">
        <v>634</v>
      </c>
      <c r="G101" t="s">
        <v>34</v>
      </c>
      <c r="H101" t="s">
        <v>1296</v>
      </c>
      <c r="I101" t="s">
        <v>1825</v>
      </c>
      <c r="J101" t="s">
        <v>40</v>
      </c>
      <c r="K101" t="s">
        <v>39</v>
      </c>
      <c r="L101" t="s">
        <v>766</v>
      </c>
      <c r="M101" t="s">
        <v>41</v>
      </c>
      <c r="N101" t="s">
        <v>1295</v>
      </c>
      <c r="O101" t="s">
        <v>694</v>
      </c>
      <c r="P101" t="s">
        <v>736</v>
      </c>
      <c r="Q101"/>
    </row>
    <row r="102" spans="1:17" x14ac:dyDescent="0.2">
      <c r="A102" s="13" t="s">
        <v>703</v>
      </c>
      <c r="B102" t="s">
        <v>1294</v>
      </c>
      <c r="C102" t="s">
        <v>39</v>
      </c>
      <c r="D102" t="s">
        <v>701</v>
      </c>
      <c r="E102" t="s">
        <v>882</v>
      </c>
      <c r="F102" t="s">
        <v>655</v>
      </c>
      <c r="G102" t="s">
        <v>983</v>
      </c>
      <c r="H102" t="s">
        <v>1293</v>
      </c>
      <c r="I102" t="s">
        <v>1826</v>
      </c>
      <c r="J102" t="s">
        <v>697</v>
      </c>
      <c r="K102" t="s">
        <v>41</v>
      </c>
      <c r="L102" t="s">
        <v>809</v>
      </c>
      <c r="M102" t="s">
        <v>41</v>
      </c>
      <c r="N102" t="s">
        <v>1292</v>
      </c>
      <c r="O102" t="s">
        <v>694</v>
      </c>
      <c r="P102" t="s">
        <v>693</v>
      </c>
      <c r="Q102"/>
    </row>
    <row r="103" spans="1:17" x14ac:dyDescent="0.2">
      <c r="A103" s="13" t="s">
        <v>703</v>
      </c>
      <c r="B103" t="s">
        <v>497</v>
      </c>
      <c r="C103" t="s">
        <v>39</v>
      </c>
      <c r="D103" t="s">
        <v>701</v>
      </c>
      <c r="E103" t="s">
        <v>753</v>
      </c>
      <c r="F103" t="s">
        <v>655</v>
      </c>
      <c r="G103" t="s">
        <v>719</v>
      </c>
      <c r="H103" t="s">
        <v>498</v>
      </c>
      <c r="I103" t="s">
        <v>1827</v>
      </c>
      <c r="J103" t="s">
        <v>697</v>
      </c>
      <c r="K103" t="s">
        <v>41</v>
      </c>
      <c r="L103" t="s">
        <v>696</v>
      </c>
      <c r="M103" t="s">
        <v>41</v>
      </c>
      <c r="N103"/>
      <c r="O103" t="s">
        <v>720</v>
      </c>
      <c r="P103" t="s">
        <v>720</v>
      </c>
      <c r="Q103" t="s">
        <v>776</v>
      </c>
    </row>
    <row r="104" spans="1:17" x14ac:dyDescent="0.2">
      <c r="A104" s="13" t="s">
        <v>703</v>
      </c>
      <c r="B104" t="s">
        <v>1291</v>
      </c>
      <c r="C104" t="s">
        <v>39</v>
      </c>
      <c r="D104" t="s">
        <v>701</v>
      </c>
      <c r="E104" t="s">
        <v>723</v>
      </c>
      <c r="F104" t="s">
        <v>655</v>
      </c>
      <c r="G104" t="s">
        <v>710</v>
      </c>
      <c r="H104" t="s">
        <v>1290</v>
      </c>
      <c r="I104" t="s">
        <v>770</v>
      </c>
      <c r="J104" t="s">
        <v>708</v>
      </c>
      <c r="K104" t="s">
        <v>41</v>
      </c>
      <c r="L104" t="s">
        <v>174</v>
      </c>
      <c r="M104" t="s">
        <v>41</v>
      </c>
      <c r="N104"/>
      <c r="O104" t="s">
        <v>799</v>
      </c>
      <c r="P104" t="s">
        <v>786</v>
      </c>
      <c r="Q104" t="s">
        <v>704</v>
      </c>
    </row>
    <row r="105" spans="1:17" x14ac:dyDescent="0.2">
      <c r="A105" s="13" t="s">
        <v>703</v>
      </c>
      <c r="B105" t="s">
        <v>1289</v>
      </c>
      <c r="C105" t="s">
        <v>39</v>
      </c>
      <c r="D105" t="s">
        <v>701</v>
      </c>
      <c r="E105" t="s">
        <v>1195</v>
      </c>
      <c r="F105" t="s">
        <v>634</v>
      </c>
      <c r="G105" t="s">
        <v>34</v>
      </c>
      <c r="H105" t="s">
        <v>1288</v>
      </c>
      <c r="I105" t="s">
        <v>1208</v>
      </c>
      <c r="J105" t="s">
        <v>708</v>
      </c>
      <c r="K105" t="s">
        <v>41</v>
      </c>
      <c r="L105" t="s">
        <v>766</v>
      </c>
      <c r="M105" t="s">
        <v>41</v>
      </c>
      <c r="N105"/>
      <c r="O105" t="s">
        <v>918</v>
      </c>
      <c r="P105" t="s">
        <v>755</v>
      </c>
      <c r="Q105"/>
    </row>
    <row r="106" spans="1:17" x14ac:dyDescent="0.2">
      <c r="A106" s="13" t="s">
        <v>703</v>
      </c>
      <c r="B106" t="s">
        <v>1286</v>
      </c>
      <c r="C106" t="s">
        <v>39</v>
      </c>
      <c r="D106" t="s">
        <v>701</v>
      </c>
      <c r="E106" t="s">
        <v>1285</v>
      </c>
      <c r="F106" t="s">
        <v>634</v>
      </c>
      <c r="G106" t="s">
        <v>823</v>
      </c>
      <c r="H106" t="s">
        <v>1284</v>
      </c>
      <c r="I106" t="s">
        <v>1828</v>
      </c>
      <c r="J106" t="s">
        <v>708</v>
      </c>
      <c r="K106" t="s">
        <v>39</v>
      </c>
      <c r="L106" t="s">
        <v>373</v>
      </c>
      <c r="M106" t="s">
        <v>41</v>
      </c>
      <c r="N106"/>
      <c r="O106" t="s">
        <v>713</v>
      </c>
      <c r="P106" t="s">
        <v>712</v>
      </c>
      <c r="Q106"/>
    </row>
    <row r="107" spans="1:17" x14ac:dyDescent="0.2">
      <c r="A107" s="13" t="s">
        <v>703</v>
      </c>
      <c r="B107" t="s">
        <v>1283</v>
      </c>
      <c r="C107" t="s">
        <v>39</v>
      </c>
      <c r="D107" t="s">
        <v>701</v>
      </c>
      <c r="E107" t="s">
        <v>1143</v>
      </c>
      <c r="F107" t="s">
        <v>634</v>
      </c>
      <c r="G107" t="s">
        <v>34</v>
      </c>
      <c r="H107" t="s">
        <v>1282</v>
      </c>
      <c r="I107" t="s">
        <v>1271</v>
      </c>
      <c r="J107" t="s">
        <v>708</v>
      </c>
      <c r="K107" t="s">
        <v>41</v>
      </c>
      <c r="L107" t="s">
        <v>731</v>
      </c>
      <c r="M107" t="s">
        <v>41</v>
      </c>
      <c r="N107"/>
      <c r="O107" t="s">
        <v>694</v>
      </c>
      <c r="P107" t="s">
        <v>736</v>
      </c>
      <c r="Q107"/>
    </row>
    <row r="108" spans="1:17" x14ac:dyDescent="0.2">
      <c r="A108" s="13" t="s">
        <v>703</v>
      </c>
      <c r="B108" t="s">
        <v>593</v>
      </c>
      <c r="C108" t="s">
        <v>39</v>
      </c>
      <c r="D108" t="s">
        <v>701</v>
      </c>
      <c r="E108" t="s">
        <v>753</v>
      </c>
      <c r="F108" t="s">
        <v>655</v>
      </c>
      <c r="G108" t="s">
        <v>775</v>
      </c>
      <c r="H108" t="s">
        <v>594</v>
      </c>
      <c r="I108" t="s">
        <v>1829</v>
      </c>
      <c r="J108" t="s">
        <v>708</v>
      </c>
      <c r="K108" t="s">
        <v>41</v>
      </c>
      <c r="L108" t="s">
        <v>134</v>
      </c>
      <c r="M108" t="s">
        <v>41</v>
      </c>
      <c r="N108"/>
      <c r="O108" t="s">
        <v>799</v>
      </c>
      <c r="P108" t="s">
        <v>788</v>
      </c>
      <c r="Q108" t="s">
        <v>1246</v>
      </c>
    </row>
    <row r="109" spans="1:17" x14ac:dyDescent="0.2">
      <c r="A109" s="13" t="s">
        <v>703</v>
      </c>
      <c r="B109" t="s">
        <v>544</v>
      </c>
      <c r="C109" t="s">
        <v>39</v>
      </c>
      <c r="D109" t="s">
        <v>701</v>
      </c>
      <c r="E109" t="s">
        <v>753</v>
      </c>
      <c r="F109" t="s">
        <v>655</v>
      </c>
      <c r="G109" t="s">
        <v>775</v>
      </c>
      <c r="H109" t="s">
        <v>545</v>
      </c>
      <c r="I109" t="s">
        <v>1829</v>
      </c>
      <c r="J109" t="s">
        <v>697</v>
      </c>
      <c r="K109" t="s">
        <v>41</v>
      </c>
      <c r="L109" t="s">
        <v>696</v>
      </c>
      <c r="M109" t="s">
        <v>41</v>
      </c>
      <c r="N109"/>
      <c r="O109" t="s">
        <v>799</v>
      </c>
      <c r="P109" t="s">
        <v>788</v>
      </c>
      <c r="Q109" t="s">
        <v>1246</v>
      </c>
    </row>
    <row r="110" spans="1:17" x14ac:dyDescent="0.2">
      <c r="A110" s="13" t="s">
        <v>703</v>
      </c>
      <c r="B110" t="s">
        <v>1281</v>
      </c>
      <c r="C110" t="s">
        <v>39</v>
      </c>
      <c r="D110" t="s">
        <v>701</v>
      </c>
      <c r="E110" t="s">
        <v>882</v>
      </c>
      <c r="F110" t="s">
        <v>634</v>
      </c>
      <c r="G110" t="s">
        <v>34</v>
      </c>
      <c r="H110" t="s">
        <v>1280</v>
      </c>
      <c r="I110" t="s">
        <v>1105</v>
      </c>
      <c r="J110" t="s">
        <v>697</v>
      </c>
      <c r="K110" t="s">
        <v>41</v>
      </c>
      <c r="L110" t="s">
        <v>174</v>
      </c>
      <c r="M110" t="s">
        <v>41</v>
      </c>
      <c r="N110"/>
      <c r="O110" t="s">
        <v>694</v>
      </c>
      <c r="P110" t="s">
        <v>693</v>
      </c>
      <c r="Q110"/>
    </row>
    <row r="111" spans="1:17" x14ac:dyDescent="0.2">
      <c r="A111" s="13" t="s">
        <v>703</v>
      </c>
      <c r="B111" t="s">
        <v>1279</v>
      </c>
      <c r="C111" t="s">
        <v>39</v>
      </c>
      <c r="D111" t="s">
        <v>701</v>
      </c>
      <c r="E111" t="s">
        <v>723</v>
      </c>
      <c r="F111" t="s">
        <v>655</v>
      </c>
      <c r="G111" t="s">
        <v>775</v>
      </c>
      <c r="H111" t="s">
        <v>1278</v>
      </c>
      <c r="I111" t="s">
        <v>1829</v>
      </c>
      <c r="J111" t="s">
        <v>697</v>
      </c>
      <c r="K111" t="s">
        <v>41</v>
      </c>
      <c r="L111" t="s">
        <v>809</v>
      </c>
      <c r="M111" t="s">
        <v>41</v>
      </c>
      <c r="N111"/>
      <c r="O111" t="s">
        <v>1161</v>
      </c>
      <c r="P111" t="s">
        <v>1161</v>
      </c>
      <c r="Q111" t="s">
        <v>716</v>
      </c>
    </row>
    <row r="112" spans="1:17" x14ac:dyDescent="0.2">
      <c r="A112" s="13" t="s">
        <v>703</v>
      </c>
      <c r="B112" t="s">
        <v>1277</v>
      </c>
      <c r="C112" t="s">
        <v>39</v>
      </c>
      <c r="D112" t="s">
        <v>701</v>
      </c>
      <c r="E112" t="s">
        <v>1143</v>
      </c>
      <c r="F112" t="s">
        <v>634</v>
      </c>
      <c r="G112" t="s">
        <v>34</v>
      </c>
      <c r="H112" t="s">
        <v>1276</v>
      </c>
      <c r="I112" t="s">
        <v>1787</v>
      </c>
      <c r="J112" t="s">
        <v>697</v>
      </c>
      <c r="K112" t="s">
        <v>41</v>
      </c>
      <c r="L112" t="s">
        <v>174</v>
      </c>
      <c r="M112" t="s">
        <v>41</v>
      </c>
      <c r="N112"/>
      <c r="O112" t="s">
        <v>694</v>
      </c>
      <c r="P112" t="s">
        <v>736</v>
      </c>
      <c r="Q112"/>
    </row>
    <row r="113" spans="1:17" x14ac:dyDescent="0.2">
      <c r="A113" s="13" t="s">
        <v>703</v>
      </c>
      <c r="B113" t="s">
        <v>1275</v>
      </c>
      <c r="C113" t="s">
        <v>39</v>
      </c>
      <c r="D113" t="s">
        <v>701</v>
      </c>
      <c r="E113" t="s">
        <v>1143</v>
      </c>
      <c r="F113" t="s">
        <v>634</v>
      </c>
      <c r="G113" t="s">
        <v>34</v>
      </c>
      <c r="H113" t="s">
        <v>1274</v>
      </c>
      <c r="I113" t="s">
        <v>1787</v>
      </c>
      <c r="J113" t="s">
        <v>708</v>
      </c>
      <c r="K113" t="s">
        <v>41</v>
      </c>
      <c r="L113" t="s">
        <v>174</v>
      </c>
      <c r="M113" t="s">
        <v>41</v>
      </c>
      <c r="N113"/>
      <c r="O113" t="s">
        <v>694</v>
      </c>
      <c r="P113" t="s">
        <v>736</v>
      </c>
      <c r="Q113"/>
    </row>
    <row r="114" spans="1:17" x14ac:dyDescent="0.2">
      <c r="A114" s="13" t="s">
        <v>703</v>
      </c>
      <c r="B114" t="s">
        <v>1273</v>
      </c>
      <c r="C114" t="s">
        <v>39</v>
      </c>
      <c r="D114" t="s">
        <v>701</v>
      </c>
      <c r="E114" t="s">
        <v>1143</v>
      </c>
      <c r="F114" t="s">
        <v>634</v>
      </c>
      <c r="G114" t="s">
        <v>34</v>
      </c>
      <c r="H114" t="s">
        <v>1272</v>
      </c>
      <c r="I114" t="s">
        <v>1787</v>
      </c>
      <c r="J114" t="s">
        <v>708</v>
      </c>
      <c r="K114" t="s">
        <v>41</v>
      </c>
      <c r="L114" t="s">
        <v>731</v>
      </c>
      <c r="M114" t="s">
        <v>41</v>
      </c>
      <c r="N114"/>
      <c r="O114" t="s">
        <v>694</v>
      </c>
      <c r="P114" t="s">
        <v>736</v>
      </c>
      <c r="Q114"/>
    </row>
    <row r="115" spans="1:17" x14ac:dyDescent="0.2">
      <c r="A115" s="13" t="s">
        <v>703</v>
      </c>
      <c r="B115" t="s">
        <v>1270</v>
      </c>
      <c r="C115" t="s">
        <v>39</v>
      </c>
      <c r="D115" t="s">
        <v>701</v>
      </c>
      <c r="E115" t="s">
        <v>1143</v>
      </c>
      <c r="F115" t="s">
        <v>655</v>
      </c>
      <c r="G115" t="s">
        <v>797</v>
      </c>
      <c r="H115" t="s">
        <v>1264</v>
      </c>
      <c r="I115" t="s">
        <v>1781</v>
      </c>
      <c r="J115" t="s">
        <v>697</v>
      </c>
      <c r="K115" t="s">
        <v>41</v>
      </c>
      <c r="L115" t="s">
        <v>809</v>
      </c>
      <c r="M115" t="s">
        <v>41</v>
      </c>
      <c r="N115"/>
      <c r="O115" t="s">
        <v>694</v>
      </c>
      <c r="P115" t="s">
        <v>736</v>
      </c>
      <c r="Q115"/>
    </row>
    <row r="116" spans="1:17" x14ac:dyDescent="0.2">
      <c r="A116" s="13" t="s">
        <v>703</v>
      </c>
      <c r="B116" t="s">
        <v>1269</v>
      </c>
      <c r="C116" t="s">
        <v>39</v>
      </c>
      <c r="D116" t="s">
        <v>701</v>
      </c>
      <c r="E116" t="s">
        <v>1143</v>
      </c>
      <c r="F116" t="s">
        <v>655</v>
      </c>
      <c r="G116" t="s">
        <v>797</v>
      </c>
      <c r="H116" t="s">
        <v>1264</v>
      </c>
      <c r="I116" t="s">
        <v>1781</v>
      </c>
      <c r="J116" t="s">
        <v>697</v>
      </c>
      <c r="K116" t="s">
        <v>41</v>
      </c>
      <c r="L116" t="s">
        <v>809</v>
      </c>
      <c r="M116" t="s">
        <v>41</v>
      </c>
      <c r="N116"/>
      <c r="O116" t="s">
        <v>694</v>
      </c>
      <c r="P116" t="s">
        <v>736</v>
      </c>
      <c r="Q116"/>
    </row>
    <row r="117" spans="1:17" x14ac:dyDescent="0.2">
      <c r="A117" s="13" t="s">
        <v>703</v>
      </c>
      <c r="B117" t="s">
        <v>1268</v>
      </c>
      <c r="C117" t="s">
        <v>39</v>
      </c>
      <c r="D117" t="s">
        <v>701</v>
      </c>
      <c r="E117" t="s">
        <v>1143</v>
      </c>
      <c r="F117" t="s">
        <v>655</v>
      </c>
      <c r="G117" t="s">
        <v>797</v>
      </c>
      <c r="H117" t="s">
        <v>1264</v>
      </c>
      <c r="I117" t="s">
        <v>1781</v>
      </c>
      <c r="J117" t="s">
        <v>697</v>
      </c>
      <c r="K117" t="s">
        <v>41</v>
      </c>
      <c r="L117" t="s">
        <v>1191</v>
      </c>
      <c r="M117" t="s">
        <v>41</v>
      </c>
      <c r="N117"/>
      <c r="O117" t="s">
        <v>694</v>
      </c>
      <c r="P117" t="s">
        <v>736</v>
      </c>
      <c r="Q117"/>
    </row>
    <row r="118" spans="1:17" x14ac:dyDescent="0.2">
      <c r="A118" s="13" t="s">
        <v>703</v>
      </c>
      <c r="B118" t="s">
        <v>1267</v>
      </c>
      <c r="C118" t="s">
        <v>39</v>
      </c>
      <c r="D118" t="s">
        <v>701</v>
      </c>
      <c r="E118" t="s">
        <v>1143</v>
      </c>
      <c r="F118" t="s">
        <v>655</v>
      </c>
      <c r="G118" t="s">
        <v>797</v>
      </c>
      <c r="H118" t="s">
        <v>1264</v>
      </c>
      <c r="I118" t="s">
        <v>1781</v>
      </c>
      <c r="J118" t="s">
        <v>708</v>
      </c>
      <c r="K118" t="s">
        <v>41</v>
      </c>
      <c r="L118" t="s">
        <v>1263</v>
      </c>
      <c r="M118" t="s">
        <v>41</v>
      </c>
      <c r="N118"/>
      <c r="O118" t="s">
        <v>694</v>
      </c>
      <c r="P118" t="s">
        <v>736</v>
      </c>
      <c r="Q118" t="s">
        <v>1266</v>
      </c>
    </row>
    <row r="119" spans="1:17" x14ac:dyDescent="0.2">
      <c r="A119" s="13" t="s">
        <v>703</v>
      </c>
      <c r="B119" t="s">
        <v>1265</v>
      </c>
      <c r="C119" t="s">
        <v>39</v>
      </c>
      <c r="D119" t="s">
        <v>701</v>
      </c>
      <c r="E119" t="s">
        <v>1143</v>
      </c>
      <c r="F119" t="s">
        <v>655</v>
      </c>
      <c r="G119" t="s">
        <v>797</v>
      </c>
      <c r="H119" t="s">
        <v>1264</v>
      </c>
      <c r="I119" t="s">
        <v>1781</v>
      </c>
      <c r="J119" t="s">
        <v>697</v>
      </c>
      <c r="K119" t="s">
        <v>41</v>
      </c>
      <c r="L119" t="s">
        <v>1263</v>
      </c>
      <c r="M119" t="s">
        <v>41</v>
      </c>
      <c r="N119"/>
      <c r="O119" t="s">
        <v>694</v>
      </c>
      <c r="P119" t="s">
        <v>736</v>
      </c>
      <c r="Q119"/>
    </row>
    <row r="120" spans="1:17" x14ac:dyDescent="0.2">
      <c r="A120" s="13" t="s">
        <v>703</v>
      </c>
      <c r="B120" t="s">
        <v>1262</v>
      </c>
      <c r="C120" t="s">
        <v>39</v>
      </c>
      <c r="D120" t="s">
        <v>701</v>
      </c>
      <c r="E120" t="s">
        <v>1143</v>
      </c>
      <c r="F120" t="s">
        <v>655</v>
      </c>
      <c r="G120" t="s">
        <v>797</v>
      </c>
      <c r="H120" t="s">
        <v>1257</v>
      </c>
      <c r="I120" t="s">
        <v>1781</v>
      </c>
      <c r="J120" t="s">
        <v>708</v>
      </c>
      <c r="K120" t="s">
        <v>41</v>
      </c>
      <c r="L120" t="s">
        <v>373</v>
      </c>
      <c r="M120" t="s">
        <v>41</v>
      </c>
      <c r="N120"/>
      <c r="O120" t="s">
        <v>694</v>
      </c>
      <c r="P120" t="s">
        <v>694</v>
      </c>
      <c r="Q120"/>
    </row>
    <row r="121" spans="1:17" x14ac:dyDescent="0.2">
      <c r="A121" s="13" t="s">
        <v>703</v>
      </c>
      <c r="B121" t="s">
        <v>1261</v>
      </c>
      <c r="C121" t="s">
        <v>39</v>
      </c>
      <c r="D121" t="s">
        <v>701</v>
      </c>
      <c r="E121" t="s">
        <v>1143</v>
      </c>
      <c r="F121" t="s">
        <v>655</v>
      </c>
      <c r="G121" t="s">
        <v>797</v>
      </c>
      <c r="H121" t="s">
        <v>1257</v>
      </c>
      <c r="I121" t="s">
        <v>1781</v>
      </c>
      <c r="J121" t="s">
        <v>708</v>
      </c>
      <c r="K121" t="s">
        <v>41</v>
      </c>
      <c r="L121" t="s">
        <v>696</v>
      </c>
      <c r="M121" t="s">
        <v>41</v>
      </c>
      <c r="N121"/>
      <c r="O121" t="s">
        <v>694</v>
      </c>
      <c r="P121" t="s">
        <v>694</v>
      </c>
      <c r="Q121"/>
    </row>
    <row r="122" spans="1:17" x14ac:dyDescent="0.2">
      <c r="A122" s="13" t="s">
        <v>703</v>
      </c>
      <c r="B122" t="s">
        <v>1260</v>
      </c>
      <c r="C122" t="s">
        <v>39</v>
      </c>
      <c r="D122" t="s">
        <v>701</v>
      </c>
      <c r="E122" t="s">
        <v>1143</v>
      </c>
      <c r="F122" t="s">
        <v>655</v>
      </c>
      <c r="G122" t="s">
        <v>797</v>
      </c>
      <c r="H122" t="s">
        <v>1257</v>
      </c>
      <c r="I122" t="s">
        <v>1781</v>
      </c>
      <c r="J122" t="s">
        <v>708</v>
      </c>
      <c r="K122" t="s">
        <v>41</v>
      </c>
      <c r="L122" t="s">
        <v>174</v>
      </c>
      <c r="M122" t="s">
        <v>41</v>
      </c>
      <c r="N122"/>
      <c r="O122" t="s">
        <v>694</v>
      </c>
      <c r="P122" t="s">
        <v>694</v>
      </c>
      <c r="Q122"/>
    </row>
    <row r="123" spans="1:17" x14ac:dyDescent="0.2">
      <c r="A123" s="13" t="s">
        <v>703</v>
      </c>
      <c r="B123" t="s">
        <v>1259</v>
      </c>
      <c r="C123" t="s">
        <v>39</v>
      </c>
      <c r="D123" t="s">
        <v>701</v>
      </c>
      <c r="E123" t="s">
        <v>1143</v>
      </c>
      <c r="F123" t="s">
        <v>655</v>
      </c>
      <c r="G123" t="s">
        <v>797</v>
      </c>
      <c r="H123" t="s">
        <v>1257</v>
      </c>
      <c r="I123" t="s">
        <v>1781</v>
      </c>
      <c r="J123" t="s">
        <v>708</v>
      </c>
      <c r="K123" t="s">
        <v>41</v>
      </c>
      <c r="L123" t="s">
        <v>174</v>
      </c>
      <c r="M123" t="s">
        <v>41</v>
      </c>
      <c r="N123"/>
      <c r="O123" t="s">
        <v>694</v>
      </c>
      <c r="P123" t="s">
        <v>694</v>
      </c>
      <c r="Q123"/>
    </row>
    <row r="124" spans="1:17" x14ac:dyDescent="0.2">
      <c r="A124" s="13" t="s">
        <v>703</v>
      </c>
      <c r="B124" t="s">
        <v>1258</v>
      </c>
      <c r="C124" t="s">
        <v>39</v>
      </c>
      <c r="D124" t="s">
        <v>701</v>
      </c>
      <c r="E124" t="s">
        <v>1143</v>
      </c>
      <c r="F124" t="s">
        <v>655</v>
      </c>
      <c r="G124" t="s">
        <v>797</v>
      </c>
      <c r="H124" t="s">
        <v>1257</v>
      </c>
      <c r="I124" t="s">
        <v>1781</v>
      </c>
      <c r="J124" t="s">
        <v>697</v>
      </c>
      <c r="K124" t="s">
        <v>41</v>
      </c>
      <c r="L124" t="s">
        <v>731</v>
      </c>
      <c r="M124" t="s">
        <v>41</v>
      </c>
      <c r="N124"/>
      <c r="O124" t="s">
        <v>694</v>
      </c>
      <c r="P124" t="s">
        <v>694</v>
      </c>
      <c r="Q124"/>
    </row>
    <row r="125" spans="1:17" x14ac:dyDescent="0.2">
      <c r="A125" s="13" t="s">
        <v>703</v>
      </c>
      <c r="B125" t="s">
        <v>1256</v>
      </c>
      <c r="C125" t="s">
        <v>39</v>
      </c>
      <c r="D125" t="s">
        <v>701</v>
      </c>
      <c r="E125" t="s">
        <v>759</v>
      </c>
      <c r="F125" t="s">
        <v>634</v>
      </c>
      <c r="G125" t="s">
        <v>34</v>
      </c>
      <c r="H125" t="s">
        <v>1255</v>
      </c>
      <c r="I125" t="s">
        <v>1830</v>
      </c>
      <c r="J125" t="s">
        <v>708</v>
      </c>
      <c r="K125" t="s">
        <v>41</v>
      </c>
      <c r="L125" t="s">
        <v>696</v>
      </c>
      <c r="M125" t="s">
        <v>41</v>
      </c>
      <c r="N125"/>
      <c r="O125" t="s">
        <v>756</v>
      </c>
      <c r="P125" t="s">
        <v>717</v>
      </c>
      <c r="Q125"/>
    </row>
    <row r="126" spans="1:17" x14ac:dyDescent="0.2">
      <c r="A126" s="13" t="s">
        <v>703</v>
      </c>
      <c r="B126" t="s">
        <v>1254</v>
      </c>
      <c r="C126" t="s">
        <v>39</v>
      </c>
      <c r="D126" t="s">
        <v>701</v>
      </c>
      <c r="E126" t="s">
        <v>882</v>
      </c>
      <c r="F126" t="s">
        <v>655</v>
      </c>
      <c r="G126" t="s">
        <v>797</v>
      </c>
      <c r="H126" t="s">
        <v>1253</v>
      </c>
      <c r="I126" t="s">
        <v>1831</v>
      </c>
      <c r="J126" t="s">
        <v>697</v>
      </c>
      <c r="K126" t="s">
        <v>41</v>
      </c>
      <c r="L126" t="s">
        <v>696</v>
      </c>
      <c r="M126" t="s">
        <v>41</v>
      </c>
      <c r="N126" t="s">
        <v>1252</v>
      </c>
      <c r="O126" t="s">
        <v>694</v>
      </c>
      <c r="P126" t="s">
        <v>693</v>
      </c>
      <c r="Q126" t="s">
        <v>704</v>
      </c>
    </row>
    <row r="127" spans="1:17" x14ac:dyDescent="0.2">
      <c r="A127" s="13" t="s">
        <v>703</v>
      </c>
      <c r="B127" t="s">
        <v>557</v>
      </c>
      <c r="C127" t="s">
        <v>39</v>
      </c>
      <c r="D127" t="s">
        <v>701</v>
      </c>
      <c r="E127" t="s">
        <v>753</v>
      </c>
      <c r="F127" t="s">
        <v>655</v>
      </c>
      <c r="G127" t="s">
        <v>797</v>
      </c>
      <c r="H127" t="s">
        <v>1251</v>
      </c>
      <c r="I127" t="s">
        <v>1832</v>
      </c>
      <c r="J127" t="s">
        <v>697</v>
      </c>
      <c r="K127" t="s">
        <v>41</v>
      </c>
      <c r="L127" t="s">
        <v>174</v>
      </c>
      <c r="M127" t="s">
        <v>41</v>
      </c>
      <c r="N127"/>
      <c r="O127" t="s">
        <v>694</v>
      </c>
      <c r="P127" t="s">
        <v>736</v>
      </c>
      <c r="Q127" t="s">
        <v>1010</v>
      </c>
    </row>
    <row r="128" spans="1:17" x14ac:dyDescent="0.2">
      <c r="A128" s="13" t="s">
        <v>703</v>
      </c>
      <c r="B128" t="s">
        <v>1250</v>
      </c>
      <c r="C128" t="s">
        <v>39</v>
      </c>
      <c r="D128" t="s">
        <v>701</v>
      </c>
      <c r="E128" t="s">
        <v>711</v>
      </c>
      <c r="F128" t="s">
        <v>655</v>
      </c>
      <c r="G128" t="s">
        <v>710</v>
      </c>
      <c r="H128" t="s">
        <v>1249</v>
      </c>
      <c r="I128" t="s">
        <v>1421</v>
      </c>
      <c r="J128" t="s">
        <v>708</v>
      </c>
      <c r="K128" t="s">
        <v>39</v>
      </c>
      <c r="L128" t="s">
        <v>174</v>
      </c>
      <c r="M128" t="s">
        <v>41</v>
      </c>
      <c r="N128" t="s">
        <v>1248</v>
      </c>
      <c r="O128" t="s">
        <v>694</v>
      </c>
      <c r="P128" t="s">
        <v>736</v>
      </c>
      <c r="Q128"/>
    </row>
    <row r="129" spans="1:17" x14ac:dyDescent="0.2">
      <c r="A129" s="13" t="s">
        <v>703</v>
      </c>
      <c r="B129" t="s">
        <v>599</v>
      </c>
      <c r="C129" t="s">
        <v>39</v>
      </c>
      <c r="D129" t="s">
        <v>701</v>
      </c>
      <c r="E129" t="s">
        <v>753</v>
      </c>
      <c r="F129" t="s">
        <v>655</v>
      </c>
      <c r="G129" t="s">
        <v>745</v>
      </c>
      <c r="H129" t="s">
        <v>1247</v>
      </c>
      <c r="I129" t="s">
        <v>1200</v>
      </c>
      <c r="J129" t="s">
        <v>697</v>
      </c>
      <c r="K129" t="s">
        <v>41</v>
      </c>
      <c r="L129" t="s">
        <v>696</v>
      </c>
      <c r="M129" t="s">
        <v>41</v>
      </c>
      <c r="N129"/>
      <c r="O129" t="s">
        <v>694</v>
      </c>
      <c r="P129" t="s">
        <v>736</v>
      </c>
      <c r="Q129" t="s">
        <v>1246</v>
      </c>
    </row>
    <row r="130" spans="1:17" x14ac:dyDescent="0.2">
      <c r="A130" s="13" t="s">
        <v>703</v>
      </c>
      <c r="B130" t="s">
        <v>1245</v>
      </c>
      <c r="C130" t="s">
        <v>39</v>
      </c>
      <c r="D130" t="s">
        <v>701</v>
      </c>
      <c r="E130" t="s">
        <v>1220</v>
      </c>
      <c r="F130" t="s">
        <v>857</v>
      </c>
      <c r="G130" t="s">
        <v>856</v>
      </c>
      <c r="H130" t="s">
        <v>1244</v>
      </c>
      <c r="I130" t="s">
        <v>1833</v>
      </c>
      <c r="J130" t="s">
        <v>708</v>
      </c>
      <c r="K130" t="s">
        <v>41</v>
      </c>
      <c r="L130" t="s">
        <v>696</v>
      </c>
      <c r="M130" t="s">
        <v>41</v>
      </c>
      <c r="N130"/>
      <c r="O130" t="s">
        <v>854</v>
      </c>
      <c r="P130" t="s">
        <v>1232</v>
      </c>
      <c r="Q130" t="s">
        <v>1244</v>
      </c>
    </row>
    <row r="131" spans="1:17" x14ac:dyDescent="0.2">
      <c r="A131" s="13" t="s">
        <v>703</v>
      </c>
      <c r="B131" t="s">
        <v>1243</v>
      </c>
      <c r="C131" t="s">
        <v>39</v>
      </c>
      <c r="D131" t="s">
        <v>701</v>
      </c>
      <c r="E131" t="s">
        <v>1220</v>
      </c>
      <c r="F131" t="s">
        <v>857</v>
      </c>
      <c r="G131" t="s">
        <v>856</v>
      </c>
      <c r="H131" t="s">
        <v>1242</v>
      </c>
      <c r="I131" t="s">
        <v>1833</v>
      </c>
      <c r="J131" t="s">
        <v>697</v>
      </c>
      <c r="K131" t="s">
        <v>41</v>
      </c>
      <c r="L131" t="s">
        <v>696</v>
      </c>
      <c r="M131" t="s">
        <v>41</v>
      </c>
      <c r="N131"/>
      <c r="O131" t="s">
        <v>854</v>
      </c>
      <c r="P131" t="s">
        <v>1232</v>
      </c>
      <c r="Q131" t="s">
        <v>1242</v>
      </c>
    </row>
    <row r="132" spans="1:17" x14ac:dyDescent="0.2">
      <c r="A132" s="13" t="s">
        <v>703</v>
      </c>
      <c r="B132" t="s">
        <v>1241</v>
      </c>
      <c r="C132" t="s">
        <v>39</v>
      </c>
      <c r="D132" t="s">
        <v>701</v>
      </c>
      <c r="E132" t="s">
        <v>1220</v>
      </c>
      <c r="F132" t="s">
        <v>857</v>
      </c>
      <c r="G132" t="s">
        <v>856</v>
      </c>
      <c r="H132" t="s">
        <v>1240</v>
      </c>
      <c r="I132" t="s">
        <v>1833</v>
      </c>
      <c r="J132" t="s">
        <v>708</v>
      </c>
      <c r="K132" t="s">
        <v>41</v>
      </c>
      <c r="L132" t="s">
        <v>696</v>
      </c>
      <c r="M132" t="s">
        <v>41</v>
      </c>
      <c r="N132"/>
      <c r="O132" t="s">
        <v>854</v>
      </c>
      <c r="P132" t="s">
        <v>1232</v>
      </c>
      <c r="Q132" t="s">
        <v>1240</v>
      </c>
    </row>
    <row r="133" spans="1:17" x14ac:dyDescent="0.2">
      <c r="A133" s="13" t="s">
        <v>703</v>
      </c>
      <c r="B133" t="s">
        <v>1239</v>
      </c>
      <c r="C133" t="s">
        <v>39</v>
      </c>
      <c r="D133" t="s">
        <v>701</v>
      </c>
      <c r="E133" t="s">
        <v>746</v>
      </c>
      <c r="F133" t="s">
        <v>857</v>
      </c>
      <c r="G133" t="s">
        <v>856</v>
      </c>
      <c r="H133" t="s">
        <v>1238</v>
      </c>
      <c r="I133" t="s">
        <v>1833</v>
      </c>
      <c r="J133" t="s">
        <v>697</v>
      </c>
      <c r="K133" t="s">
        <v>41</v>
      </c>
      <c r="L133" t="s">
        <v>696</v>
      </c>
      <c r="M133" t="s">
        <v>41</v>
      </c>
      <c r="N133"/>
      <c r="O133" t="s">
        <v>854</v>
      </c>
      <c r="P133" t="s">
        <v>1232</v>
      </c>
      <c r="Q133" t="s">
        <v>1238</v>
      </c>
    </row>
    <row r="134" spans="1:17" x14ac:dyDescent="0.2">
      <c r="A134" s="13" t="s">
        <v>703</v>
      </c>
      <c r="B134" t="s">
        <v>1237</v>
      </c>
      <c r="C134" t="s">
        <v>39</v>
      </c>
      <c r="D134" t="s">
        <v>701</v>
      </c>
      <c r="E134" t="s">
        <v>1220</v>
      </c>
      <c r="F134" t="s">
        <v>857</v>
      </c>
      <c r="G134" t="s">
        <v>856</v>
      </c>
      <c r="H134" t="s">
        <v>1236</v>
      </c>
      <c r="I134" t="s">
        <v>1833</v>
      </c>
      <c r="J134" t="s">
        <v>697</v>
      </c>
      <c r="K134" t="s">
        <v>41</v>
      </c>
      <c r="L134" t="s">
        <v>696</v>
      </c>
      <c r="M134" t="s">
        <v>41</v>
      </c>
      <c r="N134"/>
      <c r="O134" t="s">
        <v>854</v>
      </c>
      <c r="P134" t="s">
        <v>1232</v>
      </c>
      <c r="Q134" t="s">
        <v>1236</v>
      </c>
    </row>
    <row r="135" spans="1:17" x14ac:dyDescent="0.2">
      <c r="A135" s="13" t="s">
        <v>703</v>
      </c>
      <c r="B135" t="s">
        <v>1235</v>
      </c>
      <c r="C135" t="s">
        <v>39</v>
      </c>
      <c r="D135" t="s">
        <v>701</v>
      </c>
      <c r="E135" t="s">
        <v>746</v>
      </c>
      <c r="F135" t="s">
        <v>857</v>
      </c>
      <c r="G135" t="s">
        <v>856</v>
      </c>
      <c r="H135" t="s">
        <v>1234</v>
      </c>
      <c r="I135" t="s">
        <v>1833</v>
      </c>
      <c r="J135" t="s">
        <v>40</v>
      </c>
      <c r="K135" t="s">
        <v>41</v>
      </c>
      <c r="L135" t="s">
        <v>373</v>
      </c>
      <c r="M135" t="s">
        <v>41</v>
      </c>
      <c r="N135"/>
      <c r="O135" t="s">
        <v>854</v>
      </c>
      <c r="P135" t="s">
        <v>1232</v>
      </c>
      <c r="Q135" t="s">
        <v>1234</v>
      </c>
    </row>
    <row r="136" spans="1:17" x14ac:dyDescent="0.2">
      <c r="A136" s="13" t="s">
        <v>703</v>
      </c>
      <c r="B136" t="s">
        <v>1233</v>
      </c>
      <c r="C136" t="s">
        <v>39</v>
      </c>
      <c r="D136" t="s">
        <v>701</v>
      </c>
      <c r="E136" t="s">
        <v>746</v>
      </c>
      <c r="F136" t="s">
        <v>857</v>
      </c>
      <c r="G136" t="s">
        <v>856</v>
      </c>
      <c r="H136" t="s">
        <v>1231</v>
      </c>
      <c r="I136" t="s">
        <v>1833</v>
      </c>
      <c r="J136" t="s">
        <v>697</v>
      </c>
      <c r="K136" t="s">
        <v>41</v>
      </c>
      <c r="L136" t="s">
        <v>373</v>
      </c>
      <c r="M136" t="s">
        <v>41</v>
      </c>
      <c r="N136"/>
      <c r="O136" t="s">
        <v>854</v>
      </c>
      <c r="P136" t="s">
        <v>1232</v>
      </c>
      <c r="Q136" t="s">
        <v>1231</v>
      </c>
    </row>
    <row r="137" spans="1:17" x14ac:dyDescent="0.2">
      <c r="A137" s="13" t="s">
        <v>703</v>
      </c>
      <c r="B137" t="s">
        <v>1230</v>
      </c>
      <c r="C137" t="s">
        <v>39</v>
      </c>
      <c r="D137" t="s">
        <v>701</v>
      </c>
      <c r="E137" t="s">
        <v>1220</v>
      </c>
      <c r="F137" t="s">
        <v>857</v>
      </c>
      <c r="G137" t="s">
        <v>856</v>
      </c>
      <c r="H137" t="s">
        <v>1229</v>
      </c>
      <c r="I137" t="s">
        <v>1298</v>
      </c>
      <c r="J137" t="s">
        <v>697</v>
      </c>
      <c r="K137" t="s">
        <v>41</v>
      </c>
      <c r="L137" t="s">
        <v>1028</v>
      </c>
      <c r="M137" t="s">
        <v>41</v>
      </c>
      <c r="N137"/>
      <c r="O137" t="s">
        <v>854</v>
      </c>
      <c r="P137" t="s">
        <v>1219</v>
      </c>
      <c r="Q137" t="s">
        <v>1229</v>
      </c>
    </row>
    <row r="138" spans="1:17" x14ac:dyDescent="0.2">
      <c r="A138" s="13" t="s">
        <v>703</v>
      </c>
      <c r="B138" t="s">
        <v>1228</v>
      </c>
      <c r="C138" t="s">
        <v>39</v>
      </c>
      <c r="D138" t="s">
        <v>701</v>
      </c>
      <c r="E138" t="s">
        <v>1220</v>
      </c>
      <c r="F138" t="s">
        <v>857</v>
      </c>
      <c r="G138" t="s">
        <v>856</v>
      </c>
      <c r="H138" t="s">
        <v>1227</v>
      </c>
      <c r="I138" t="s">
        <v>1298</v>
      </c>
      <c r="J138" t="s">
        <v>708</v>
      </c>
      <c r="K138" t="s">
        <v>41</v>
      </c>
      <c r="L138" t="s">
        <v>373</v>
      </c>
      <c r="M138" t="s">
        <v>41</v>
      </c>
      <c r="N138"/>
      <c r="O138" t="s">
        <v>854</v>
      </c>
      <c r="P138" t="s">
        <v>1219</v>
      </c>
      <c r="Q138" t="s">
        <v>1227</v>
      </c>
    </row>
    <row r="139" spans="1:17" x14ac:dyDescent="0.2">
      <c r="A139" s="13" t="s">
        <v>703</v>
      </c>
      <c r="B139" t="s">
        <v>1226</v>
      </c>
      <c r="C139" t="s">
        <v>39</v>
      </c>
      <c r="D139" t="s">
        <v>701</v>
      </c>
      <c r="E139" t="s">
        <v>1220</v>
      </c>
      <c r="F139" t="s">
        <v>857</v>
      </c>
      <c r="G139" t="s">
        <v>856</v>
      </c>
      <c r="H139" t="s">
        <v>1225</v>
      </c>
      <c r="I139" t="s">
        <v>1298</v>
      </c>
      <c r="J139" t="s">
        <v>697</v>
      </c>
      <c r="K139" t="s">
        <v>41</v>
      </c>
      <c r="L139" t="s">
        <v>373</v>
      </c>
      <c r="M139" t="s">
        <v>41</v>
      </c>
      <c r="N139"/>
      <c r="O139" t="s">
        <v>854</v>
      </c>
      <c r="P139" t="s">
        <v>1219</v>
      </c>
      <c r="Q139" t="s">
        <v>1224</v>
      </c>
    </row>
    <row r="140" spans="1:17" x14ac:dyDescent="0.2">
      <c r="A140" s="13" t="s">
        <v>703</v>
      </c>
      <c r="B140" t="s">
        <v>1223</v>
      </c>
      <c r="C140" t="s">
        <v>39</v>
      </c>
      <c r="D140" t="s">
        <v>701</v>
      </c>
      <c r="E140" t="s">
        <v>1220</v>
      </c>
      <c r="F140" t="s">
        <v>857</v>
      </c>
      <c r="G140" t="s">
        <v>856</v>
      </c>
      <c r="H140" t="s">
        <v>1222</v>
      </c>
      <c r="I140" t="s">
        <v>1298</v>
      </c>
      <c r="J140" t="s">
        <v>708</v>
      </c>
      <c r="K140" t="s">
        <v>41</v>
      </c>
      <c r="L140" t="s">
        <v>373</v>
      </c>
      <c r="M140" t="s">
        <v>41</v>
      </c>
      <c r="N140"/>
      <c r="O140" t="s">
        <v>854</v>
      </c>
      <c r="P140" t="s">
        <v>1219</v>
      </c>
      <c r="Q140" t="s">
        <v>1222</v>
      </c>
    </row>
    <row r="141" spans="1:17" x14ac:dyDescent="0.2">
      <c r="A141" s="13" t="s">
        <v>703</v>
      </c>
      <c r="B141" t="s">
        <v>1221</v>
      </c>
      <c r="C141" t="s">
        <v>39</v>
      </c>
      <c r="D141" t="s">
        <v>701</v>
      </c>
      <c r="E141" t="s">
        <v>1220</v>
      </c>
      <c r="F141" t="s">
        <v>857</v>
      </c>
      <c r="G141" t="s">
        <v>856</v>
      </c>
      <c r="H141" t="s">
        <v>1218</v>
      </c>
      <c r="I141" t="s">
        <v>1298</v>
      </c>
      <c r="J141" t="s">
        <v>697</v>
      </c>
      <c r="K141" t="s">
        <v>41</v>
      </c>
      <c r="L141" t="s">
        <v>174</v>
      </c>
      <c r="M141" t="s">
        <v>41</v>
      </c>
      <c r="N141"/>
      <c r="O141" t="s">
        <v>854</v>
      </c>
      <c r="P141" t="s">
        <v>1219</v>
      </c>
      <c r="Q141" t="s">
        <v>1218</v>
      </c>
    </row>
    <row r="142" spans="1:17" x14ac:dyDescent="0.2">
      <c r="A142" s="13" t="s">
        <v>703</v>
      </c>
      <c r="B142" t="s">
        <v>569</v>
      </c>
      <c r="C142" t="s">
        <v>39</v>
      </c>
      <c r="D142" t="s">
        <v>701</v>
      </c>
      <c r="E142" t="s">
        <v>753</v>
      </c>
      <c r="F142" t="s">
        <v>655</v>
      </c>
      <c r="G142" t="s">
        <v>797</v>
      </c>
      <c r="H142" t="s">
        <v>570</v>
      </c>
      <c r="I142" t="s">
        <v>1834</v>
      </c>
      <c r="J142" t="s">
        <v>697</v>
      </c>
      <c r="K142" t="s">
        <v>41</v>
      </c>
      <c r="L142" t="s">
        <v>373</v>
      </c>
      <c r="M142" t="s">
        <v>41</v>
      </c>
      <c r="N142"/>
      <c r="O142" t="s">
        <v>799</v>
      </c>
      <c r="P142" t="s">
        <v>749</v>
      </c>
      <c r="Q142" t="s">
        <v>704</v>
      </c>
    </row>
    <row r="143" spans="1:17" x14ac:dyDescent="0.2">
      <c r="A143" s="13" t="s">
        <v>703</v>
      </c>
      <c r="B143" t="s">
        <v>581</v>
      </c>
      <c r="C143" t="s">
        <v>39</v>
      </c>
      <c r="D143" t="s">
        <v>701</v>
      </c>
      <c r="E143" t="s">
        <v>753</v>
      </c>
      <c r="F143" t="s">
        <v>655</v>
      </c>
      <c r="G143" t="s">
        <v>797</v>
      </c>
      <c r="H143" t="s">
        <v>582</v>
      </c>
      <c r="I143" t="s">
        <v>1834</v>
      </c>
      <c r="J143" t="s">
        <v>697</v>
      </c>
      <c r="K143" t="s">
        <v>41</v>
      </c>
      <c r="L143" t="s">
        <v>134</v>
      </c>
      <c r="M143" t="s">
        <v>41</v>
      </c>
      <c r="N143"/>
      <c r="O143" t="s">
        <v>799</v>
      </c>
      <c r="P143" t="s">
        <v>749</v>
      </c>
      <c r="Q143" t="s">
        <v>704</v>
      </c>
    </row>
    <row r="144" spans="1:17" x14ac:dyDescent="0.2">
      <c r="A144" s="13" t="s">
        <v>703</v>
      </c>
      <c r="B144" t="s">
        <v>1217</v>
      </c>
      <c r="C144" t="s">
        <v>39</v>
      </c>
      <c r="D144" t="s">
        <v>701</v>
      </c>
      <c r="E144" t="s">
        <v>1143</v>
      </c>
      <c r="F144" t="s">
        <v>634</v>
      </c>
      <c r="G144" t="s">
        <v>34</v>
      </c>
      <c r="H144" t="s">
        <v>1216</v>
      </c>
      <c r="I144" t="s">
        <v>1835</v>
      </c>
      <c r="J144" t="s">
        <v>697</v>
      </c>
      <c r="K144" t="s">
        <v>41</v>
      </c>
      <c r="L144" t="s">
        <v>1215</v>
      </c>
      <c r="M144" t="s">
        <v>41</v>
      </c>
      <c r="N144"/>
      <c r="O144" t="s">
        <v>694</v>
      </c>
      <c r="P144" t="s">
        <v>736</v>
      </c>
      <c r="Q144"/>
    </row>
    <row r="145" spans="1:17" x14ac:dyDescent="0.2">
      <c r="A145" s="13" t="s">
        <v>703</v>
      </c>
      <c r="B145" t="s">
        <v>1214</v>
      </c>
      <c r="C145" t="s">
        <v>39</v>
      </c>
      <c r="D145" t="s">
        <v>701</v>
      </c>
      <c r="E145" t="s">
        <v>1143</v>
      </c>
      <c r="F145" t="s">
        <v>634</v>
      </c>
      <c r="G145" t="s">
        <v>34</v>
      </c>
      <c r="H145" t="s">
        <v>1213</v>
      </c>
      <c r="I145" t="s">
        <v>1835</v>
      </c>
      <c r="J145" t="s">
        <v>708</v>
      </c>
      <c r="K145" t="s">
        <v>41</v>
      </c>
      <c r="L145" t="s">
        <v>174</v>
      </c>
      <c r="M145" t="s">
        <v>41</v>
      </c>
      <c r="N145"/>
      <c r="O145" t="s">
        <v>694</v>
      </c>
      <c r="P145" t="s">
        <v>736</v>
      </c>
      <c r="Q145"/>
    </row>
    <row r="146" spans="1:17" x14ac:dyDescent="0.2">
      <c r="A146" s="13" t="s">
        <v>703</v>
      </c>
      <c r="B146" t="s">
        <v>1212</v>
      </c>
      <c r="C146" t="s">
        <v>39</v>
      </c>
      <c r="D146" t="s">
        <v>701</v>
      </c>
      <c r="E146" t="s">
        <v>1143</v>
      </c>
      <c r="F146" t="s">
        <v>634</v>
      </c>
      <c r="G146" t="s">
        <v>34</v>
      </c>
      <c r="H146" t="s">
        <v>1211</v>
      </c>
      <c r="I146" t="s">
        <v>1835</v>
      </c>
      <c r="J146" t="s">
        <v>708</v>
      </c>
      <c r="K146" t="s">
        <v>41</v>
      </c>
      <c r="L146" t="s">
        <v>174</v>
      </c>
      <c r="M146" t="s">
        <v>41</v>
      </c>
      <c r="N146"/>
      <c r="O146" t="s">
        <v>694</v>
      </c>
      <c r="P146" t="s">
        <v>736</v>
      </c>
      <c r="Q146"/>
    </row>
    <row r="147" spans="1:17" x14ac:dyDescent="0.2">
      <c r="A147" s="13" t="s">
        <v>703</v>
      </c>
      <c r="B147" t="s">
        <v>1210</v>
      </c>
      <c r="C147" t="s">
        <v>39</v>
      </c>
      <c r="D147" t="s">
        <v>701</v>
      </c>
      <c r="E147" t="s">
        <v>1143</v>
      </c>
      <c r="F147" t="s">
        <v>634</v>
      </c>
      <c r="G147" t="s">
        <v>34</v>
      </c>
      <c r="H147" t="s">
        <v>1209</v>
      </c>
      <c r="I147" t="s">
        <v>1835</v>
      </c>
      <c r="J147" t="s">
        <v>708</v>
      </c>
      <c r="K147" t="s">
        <v>41</v>
      </c>
      <c r="L147" t="s">
        <v>731</v>
      </c>
      <c r="M147" t="s">
        <v>41</v>
      </c>
      <c r="N147"/>
      <c r="O147" t="s">
        <v>694</v>
      </c>
      <c r="P147" t="s">
        <v>736</v>
      </c>
      <c r="Q147"/>
    </row>
    <row r="148" spans="1:17" x14ac:dyDescent="0.2">
      <c r="A148" s="13" t="s">
        <v>703</v>
      </c>
      <c r="B148" t="s">
        <v>1207</v>
      </c>
      <c r="C148" t="s">
        <v>39</v>
      </c>
      <c r="D148" t="s">
        <v>701</v>
      </c>
      <c r="E148" t="s">
        <v>753</v>
      </c>
      <c r="F148" t="s">
        <v>655</v>
      </c>
      <c r="G148" t="s">
        <v>719</v>
      </c>
      <c r="H148" t="s">
        <v>1206</v>
      </c>
      <c r="I148" t="s">
        <v>1836</v>
      </c>
      <c r="J148" t="s">
        <v>697</v>
      </c>
      <c r="K148" t="s">
        <v>41</v>
      </c>
      <c r="L148" t="s">
        <v>174</v>
      </c>
      <c r="M148" t="s">
        <v>41</v>
      </c>
      <c r="N148"/>
      <c r="O148" t="s">
        <v>694</v>
      </c>
      <c r="P148" t="s">
        <v>736</v>
      </c>
      <c r="Q148" t="s">
        <v>704</v>
      </c>
    </row>
    <row r="149" spans="1:17" x14ac:dyDescent="0.2">
      <c r="A149" s="13" t="s">
        <v>703</v>
      </c>
      <c r="B149" t="s">
        <v>1205</v>
      </c>
      <c r="C149" t="s">
        <v>39</v>
      </c>
      <c r="D149" t="s">
        <v>701</v>
      </c>
      <c r="E149" t="s">
        <v>882</v>
      </c>
      <c r="F149" t="s">
        <v>634</v>
      </c>
      <c r="G149" t="s">
        <v>34</v>
      </c>
      <c r="H149" t="s">
        <v>1204</v>
      </c>
      <c r="I149" t="s">
        <v>1837</v>
      </c>
      <c r="J149" t="s">
        <v>697</v>
      </c>
      <c r="K149" t="s">
        <v>41</v>
      </c>
      <c r="L149" t="s">
        <v>731</v>
      </c>
      <c r="M149" t="s">
        <v>41</v>
      </c>
      <c r="N149" t="s">
        <v>1203</v>
      </c>
      <c r="O149" t="s">
        <v>694</v>
      </c>
      <c r="P149" t="s">
        <v>693</v>
      </c>
      <c r="Q149"/>
    </row>
    <row r="150" spans="1:17" x14ac:dyDescent="0.2">
      <c r="A150" s="13" t="s">
        <v>703</v>
      </c>
      <c r="B150" t="s">
        <v>1202</v>
      </c>
      <c r="C150" t="s">
        <v>39</v>
      </c>
      <c r="D150" t="s">
        <v>701</v>
      </c>
      <c r="E150" t="s">
        <v>882</v>
      </c>
      <c r="F150" t="s">
        <v>655</v>
      </c>
      <c r="G150" t="s">
        <v>797</v>
      </c>
      <c r="H150" t="s">
        <v>1201</v>
      </c>
      <c r="I150" t="s">
        <v>1838</v>
      </c>
      <c r="J150" t="s">
        <v>697</v>
      </c>
      <c r="K150" t="s">
        <v>41</v>
      </c>
      <c r="L150" t="s">
        <v>731</v>
      </c>
      <c r="M150" t="s">
        <v>41</v>
      </c>
      <c r="N150"/>
      <c r="O150" t="s">
        <v>694</v>
      </c>
      <c r="P150" t="s">
        <v>693</v>
      </c>
      <c r="Q150" t="s">
        <v>704</v>
      </c>
    </row>
    <row r="151" spans="1:17" x14ac:dyDescent="0.2">
      <c r="A151" s="13" t="s">
        <v>703</v>
      </c>
      <c r="B151" t="s">
        <v>518</v>
      </c>
      <c r="C151" t="s">
        <v>39</v>
      </c>
      <c r="D151" t="s">
        <v>701</v>
      </c>
      <c r="E151" t="s">
        <v>954</v>
      </c>
      <c r="F151" t="s">
        <v>655</v>
      </c>
      <c r="G151" t="s">
        <v>797</v>
      </c>
      <c r="H151" t="s">
        <v>1199</v>
      </c>
      <c r="I151" t="s">
        <v>1834</v>
      </c>
      <c r="J151" t="s">
        <v>708</v>
      </c>
      <c r="K151" t="s">
        <v>41</v>
      </c>
      <c r="L151" t="s">
        <v>809</v>
      </c>
      <c r="M151" t="s">
        <v>41</v>
      </c>
      <c r="N151"/>
      <c r="O151" t="s">
        <v>799</v>
      </c>
      <c r="P151" t="s">
        <v>981</v>
      </c>
      <c r="Q151" t="s">
        <v>704</v>
      </c>
    </row>
    <row r="152" spans="1:17" x14ac:dyDescent="0.2">
      <c r="A152" s="13" t="s">
        <v>703</v>
      </c>
      <c r="B152" t="s">
        <v>511</v>
      </c>
      <c r="C152" t="s">
        <v>39</v>
      </c>
      <c r="D152" t="s">
        <v>701</v>
      </c>
      <c r="E152" t="s">
        <v>954</v>
      </c>
      <c r="F152" t="s">
        <v>655</v>
      </c>
      <c r="G152" t="s">
        <v>797</v>
      </c>
      <c r="H152" t="s">
        <v>1198</v>
      </c>
      <c r="I152" t="s">
        <v>1200</v>
      </c>
      <c r="J152" t="s">
        <v>708</v>
      </c>
      <c r="K152" t="s">
        <v>41</v>
      </c>
      <c r="L152" t="s">
        <v>809</v>
      </c>
      <c r="M152" t="s">
        <v>41</v>
      </c>
      <c r="N152"/>
      <c r="O152" t="s">
        <v>799</v>
      </c>
      <c r="P152" t="s">
        <v>981</v>
      </c>
      <c r="Q152" t="s">
        <v>704</v>
      </c>
    </row>
    <row r="153" spans="1:17" x14ac:dyDescent="0.2">
      <c r="A153" s="13" t="s">
        <v>703</v>
      </c>
      <c r="B153" t="s">
        <v>1197</v>
      </c>
      <c r="C153" t="s">
        <v>39</v>
      </c>
      <c r="D153" t="s">
        <v>701</v>
      </c>
      <c r="E153" t="s">
        <v>882</v>
      </c>
      <c r="F153" t="s">
        <v>655</v>
      </c>
      <c r="G153" t="s">
        <v>806</v>
      </c>
      <c r="H153" t="s">
        <v>1196</v>
      </c>
      <c r="I153" t="s">
        <v>1839</v>
      </c>
      <c r="J153" t="s">
        <v>697</v>
      </c>
      <c r="K153" t="s">
        <v>41</v>
      </c>
      <c r="L153" t="s">
        <v>696</v>
      </c>
      <c r="M153" t="s">
        <v>41</v>
      </c>
      <c r="N153"/>
      <c r="O153" t="s">
        <v>694</v>
      </c>
      <c r="P153" t="s">
        <v>693</v>
      </c>
      <c r="Q153"/>
    </row>
    <row r="154" spans="1:17" x14ac:dyDescent="0.2">
      <c r="A154" s="13" t="s">
        <v>703</v>
      </c>
      <c r="B154" t="s">
        <v>503</v>
      </c>
      <c r="C154" t="s">
        <v>39</v>
      </c>
      <c r="D154" t="s">
        <v>701</v>
      </c>
      <c r="E154" t="s">
        <v>1195</v>
      </c>
      <c r="F154" t="s">
        <v>655</v>
      </c>
      <c r="G154" t="s">
        <v>1194</v>
      </c>
      <c r="H154" t="s">
        <v>504</v>
      </c>
      <c r="I154" t="s">
        <v>1840</v>
      </c>
      <c r="J154" t="s">
        <v>697</v>
      </c>
      <c r="K154" t="s">
        <v>41</v>
      </c>
      <c r="L154" t="s">
        <v>696</v>
      </c>
      <c r="M154" t="s">
        <v>41</v>
      </c>
      <c r="N154"/>
      <c r="O154" t="s">
        <v>694</v>
      </c>
      <c r="P154" t="s">
        <v>694</v>
      </c>
      <c r="Q154" t="s">
        <v>716</v>
      </c>
    </row>
    <row r="155" spans="1:17" x14ac:dyDescent="0.2">
      <c r="A155" s="13" t="s">
        <v>703</v>
      </c>
      <c r="B155" t="s">
        <v>505</v>
      </c>
      <c r="C155" t="s">
        <v>39</v>
      </c>
      <c r="D155" t="s">
        <v>701</v>
      </c>
      <c r="E155" t="s">
        <v>711</v>
      </c>
      <c r="F155" t="s">
        <v>655</v>
      </c>
      <c r="G155" t="s">
        <v>1193</v>
      </c>
      <c r="H155" t="s">
        <v>1192</v>
      </c>
      <c r="I155" t="s">
        <v>1841</v>
      </c>
      <c r="J155" t="s">
        <v>708</v>
      </c>
      <c r="K155" t="s">
        <v>39</v>
      </c>
      <c r="L155" t="s">
        <v>1191</v>
      </c>
      <c r="M155" t="s">
        <v>41</v>
      </c>
      <c r="N155" t="s">
        <v>1190</v>
      </c>
      <c r="O155" t="s">
        <v>694</v>
      </c>
      <c r="P155" t="s">
        <v>736</v>
      </c>
      <c r="Q155" t="s">
        <v>716</v>
      </c>
    </row>
    <row r="156" spans="1:17" x14ac:dyDescent="0.2">
      <c r="A156" s="13" t="s">
        <v>703</v>
      </c>
      <c r="B156" t="s">
        <v>492</v>
      </c>
      <c r="C156" t="s">
        <v>39</v>
      </c>
      <c r="D156" t="s">
        <v>701</v>
      </c>
      <c r="E156" t="s">
        <v>711</v>
      </c>
      <c r="F156" t="s">
        <v>655</v>
      </c>
      <c r="G156" t="s">
        <v>806</v>
      </c>
      <c r="H156" t="s">
        <v>493</v>
      </c>
      <c r="I156" t="s">
        <v>1840</v>
      </c>
      <c r="J156" t="s">
        <v>708</v>
      </c>
      <c r="K156" t="s">
        <v>39</v>
      </c>
      <c r="L156" t="s">
        <v>373</v>
      </c>
      <c r="M156" t="s">
        <v>41</v>
      </c>
      <c r="N156" t="s">
        <v>1189</v>
      </c>
      <c r="O156" t="s">
        <v>706</v>
      </c>
      <c r="P156" t="s">
        <v>1048</v>
      </c>
      <c r="Q156" t="s">
        <v>716</v>
      </c>
    </row>
    <row r="157" spans="1:17" x14ac:dyDescent="0.2">
      <c r="A157" s="13" t="s">
        <v>703</v>
      </c>
      <c r="B157" t="s">
        <v>1188</v>
      </c>
      <c r="C157" t="s">
        <v>39</v>
      </c>
      <c r="D157" t="s">
        <v>701</v>
      </c>
      <c r="E157" t="s">
        <v>1143</v>
      </c>
      <c r="F157" t="s">
        <v>634</v>
      </c>
      <c r="G157" t="s">
        <v>34</v>
      </c>
      <c r="H157" t="s">
        <v>1187</v>
      </c>
      <c r="I157" t="s">
        <v>1842</v>
      </c>
      <c r="J157" t="s">
        <v>697</v>
      </c>
      <c r="K157" t="s">
        <v>41</v>
      </c>
      <c r="L157" t="s">
        <v>696</v>
      </c>
      <c r="M157" t="s">
        <v>41</v>
      </c>
      <c r="N157"/>
      <c r="O157" t="s">
        <v>694</v>
      </c>
      <c r="P157" t="s">
        <v>736</v>
      </c>
      <c r="Q157"/>
    </row>
    <row r="158" spans="1:17" x14ac:dyDescent="0.2">
      <c r="A158" s="13" t="s">
        <v>703</v>
      </c>
      <c r="B158" t="s">
        <v>1185</v>
      </c>
      <c r="C158" t="s">
        <v>39</v>
      </c>
      <c r="D158" t="s">
        <v>701</v>
      </c>
      <c r="E158" t="s">
        <v>753</v>
      </c>
      <c r="F158" t="s">
        <v>634</v>
      </c>
      <c r="G158" t="s">
        <v>34</v>
      </c>
      <c r="H158" t="s">
        <v>1184</v>
      </c>
      <c r="I158" t="s">
        <v>1806</v>
      </c>
      <c r="J158" t="s">
        <v>708</v>
      </c>
      <c r="K158" t="s">
        <v>41</v>
      </c>
      <c r="L158" t="s">
        <v>174</v>
      </c>
      <c r="M158" t="s">
        <v>41</v>
      </c>
      <c r="N158"/>
      <c r="O158" t="s">
        <v>918</v>
      </c>
      <c r="P158" t="s">
        <v>717</v>
      </c>
      <c r="Q158"/>
    </row>
    <row r="159" spans="1:17" x14ac:dyDescent="0.2">
      <c r="A159" s="13" t="s">
        <v>703</v>
      </c>
      <c r="B159" t="s">
        <v>1183</v>
      </c>
      <c r="C159" t="s">
        <v>39</v>
      </c>
      <c r="D159" t="s">
        <v>701</v>
      </c>
      <c r="E159" t="s">
        <v>711</v>
      </c>
      <c r="F159" t="s">
        <v>634</v>
      </c>
      <c r="G159" t="s">
        <v>34</v>
      </c>
      <c r="H159" t="s">
        <v>1182</v>
      </c>
      <c r="I159" t="s">
        <v>1798</v>
      </c>
      <c r="J159" t="s">
        <v>697</v>
      </c>
      <c r="K159" t="s">
        <v>39</v>
      </c>
      <c r="L159" t="s">
        <v>174</v>
      </c>
      <c r="M159" t="s">
        <v>41</v>
      </c>
      <c r="N159" t="s">
        <v>1181</v>
      </c>
      <c r="O159" t="s">
        <v>838</v>
      </c>
      <c r="P159" t="s">
        <v>1180</v>
      </c>
      <c r="Q159"/>
    </row>
    <row r="160" spans="1:17" x14ac:dyDescent="0.2">
      <c r="A160" s="13" t="s">
        <v>703</v>
      </c>
      <c r="B160" t="s">
        <v>437</v>
      </c>
      <c r="C160" t="s">
        <v>39</v>
      </c>
      <c r="D160" t="s">
        <v>701</v>
      </c>
      <c r="E160" t="s">
        <v>711</v>
      </c>
      <c r="F160" t="s">
        <v>655</v>
      </c>
      <c r="G160" t="s">
        <v>699</v>
      </c>
      <c r="H160" t="s">
        <v>438</v>
      </c>
      <c r="I160" t="s">
        <v>1843</v>
      </c>
      <c r="J160" t="s">
        <v>708</v>
      </c>
      <c r="K160" t="s">
        <v>39</v>
      </c>
      <c r="L160" t="s">
        <v>1179</v>
      </c>
      <c r="M160" t="s">
        <v>41</v>
      </c>
      <c r="N160" t="s">
        <v>1178</v>
      </c>
      <c r="O160" t="s">
        <v>750</v>
      </c>
      <c r="P160" t="s">
        <v>792</v>
      </c>
      <c r="Q160" t="s">
        <v>776</v>
      </c>
    </row>
    <row r="161" spans="1:17" x14ac:dyDescent="0.2">
      <c r="A161" s="13" t="s">
        <v>703</v>
      </c>
      <c r="B161" t="s">
        <v>1177</v>
      </c>
      <c r="C161" t="s">
        <v>39</v>
      </c>
      <c r="D161" t="s">
        <v>701</v>
      </c>
      <c r="E161" t="s">
        <v>882</v>
      </c>
      <c r="F161" t="s">
        <v>634</v>
      </c>
      <c r="G161" t="s">
        <v>34</v>
      </c>
      <c r="H161" t="s">
        <v>1176</v>
      </c>
      <c r="I161" t="s">
        <v>1844</v>
      </c>
      <c r="J161" t="s">
        <v>708</v>
      </c>
      <c r="K161" t="s">
        <v>41</v>
      </c>
      <c r="L161" t="s">
        <v>174</v>
      </c>
      <c r="M161" t="s">
        <v>41</v>
      </c>
      <c r="N161"/>
      <c r="O161" t="s">
        <v>694</v>
      </c>
      <c r="P161" t="s">
        <v>693</v>
      </c>
      <c r="Q161"/>
    </row>
    <row r="162" spans="1:17" x14ac:dyDescent="0.2">
      <c r="A162" s="13" t="s">
        <v>703</v>
      </c>
      <c r="B162" t="s">
        <v>1175</v>
      </c>
      <c r="C162" t="s">
        <v>39</v>
      </c>
      <c r="D162" t="s">
        <v>701</v>
      </c>
      <c r="E162" t="s">
        <v>882</v>
      </c>
      <c r="F162" t="s">
        <v>634</v>
      </c>
      <c r="G162" t="s">
        <v>34</v>
      </c>
      <c r="H162" t="s">
        <v>1174</v>
      </c>
      <c r="I162" t="s">
        <v>1837</v>
      </c>
      <c r="J162" t="s">
        <v>708</v>
      </c>
      <c r="K162" t="s">
        <v>41</v>
      </c>
      <c r="L162" t="s">
        <v>766</v>
      </c>
      <c r="M162" t="s">
        <v>41</v>
      </c>
      <c r="N162" t="s">
        <v>1173</v>
      </c>
      <c r="O162" t="s">
        <v>694</v>
      </c>
      <c r="P162" t="s">
        <v>693</v>
      </c>
      <c r="Q162"/>
    </row>
    <row r="163" spans="1:17" x14ac:dyDescent="0.2">
      <c r="A163" s="13" t="s">
        <v>703</v>
      </c>
      <c r="B163" t="s">
        <v>1172</v>
      </c>
      <c r="C163" t="s">
        <v>39</v>
      </c>
      <c r="D163" t="s">
        <v>701</v>
      </c>
      <c r="E163" t="s">
        <v>882</v>
      </c>
      <c r="F163" t="s">
        <v>634</v>
      </c>
      <c r="G163" t="s">
        <v>34</v>
      </c>
      <c r="H163" t="s">
        <v>1171</v>
      </c>
      <c r="I163" t="s">
        <v>1837</v>
      </c>
      <c r="J163" t="s">
        <v>708</v>
      </c>
      <c r="K163" t="s">
        <v>41</v>
      </c>
      <c r="L163" t="s">
        <v>696</v>
      </c>
      <c r="M163" t="s">
        <v>41</v>
      </c>
      <c r="N163" t="s">
        <v>1170</v>
      </c>
      <c r="O163" t="s">
        <v>694</v>
      </c>
      <c r="P163" t="s">
        <v>693</v>
      </c>
      <c r="Q163"/>
    </row>
    <row r="164" spans="1:17" x14ac:dyDescent="0.2">
      <c r="A164" s="13" t="s">
        <v>703</v>
      </c>
      <c r="B164" t="s">
        <v>465</v>
      </c>
      <c r="C164" t="s">
        <v>39</v>
      </c>
      <c r="D164" t="s">
        <v>701</v>
      </c>
      <c r="E164" t="s">
        <v>711</v>
      </c>
      <c r="F164" t="s">
        <v>655</v>
      </c>
      <c r="G164" t="s">
        <v>775</v>
      </c>
      <c r="H164" t="s">
        <v>466</v>
      </c>
      <c r="I164" t="s">
        <v>1163</v>
      </c>
      <c r="J164" t="s">
        <v>697</v>
      </c>
      <c r="K164" t="s">
        <v>39</v>
      </c>
      <c r="L164" t="s">
        <v>696</v>
      </c>
      <c r="M164" t="s">
        <v>41</v>
      </c>
      <c r="N164" t="s">
        <v>1169</v>
      </c>
      <c r="O164" t="s">
        <v>706</v>
      </c>
      <c r="P164" t="s">
        <v>788</v>
      </c>
      <c r="Q164" t="s">
        <v>716</v>
      </c>
    </row>
    <row r="165" spans="1:17" x14ac:dyDescent="0.2">
      <c r="A165" s="13" t="s">
        <v>703</v>
      </c>
      <c r="B165" t="s">
        <v>1168</v>
      </c>
      <c r="C165" t="s">
        <v>39</v>
      </c>
      <c r="D165" t="s">
        <v>701</v>
      </c>
      <c r="E165" t="s">
        <v>753</v>
      </c>
      <c r="F165" t="s">
        <v>655</v>
      </c>
      <c r="G165" t="s">
        <v>719</v>
      </c>
      <c r="H165" t="s">
        <v>1167</v>
      </c>
      <c r="I165" t="s">
        <v>1845</v>
      </c>
      <c r="J165" t="s">
        <v>697</v>
      </c>
      <c r="K165" t="s">
        <v>41</v>
      </c>
      <c r="L165" t="s">
        <v>174</v>
      </c>
      <c r="M165" t="s">
        <v>41</v>
      </c>
      <c r="N165"/>
      <c r="O165" t="s">
        <v>694</v>
      </c>
      <c r="P165" t="s">
        <v>736</v>
      </c>
      <c r="Q165"/>
    </row>
    <row r="166" spans="1:17" x14ac:dyDescent="0.2">
      <c r="A166" s="13" t="s">
        <v>703</v>
      </c>
      <c r="B166" t="s">
        <v>404</v>
      </c>
      <c r="C166" t="s">
        <v>39</v>
      </c>
      <c r="D166" t="s">
        <v>701</v>
      </c>
      <c r="E166" t="s">
        <v>711</v>
      </c>
      <c r="F166" t="s">
        <v>634</v>
      </c>
      <c r="G166" t="s">
        <v>34</v>
      </c>
      <c r="H166" t="s">
        <v>1166</v>
      </c>
      <c r="I166" t="s">
        <v>1375</v>
      </c>
      <c r="J166" t="s">
        <v>697</v>
      </c>
      <c r="K166" t="s">
        <v>39</v>
      </c>
      <c r="L166" t="s">
        <v>696</v>
      </c>
      <c r="M166" t="s">
        <v>41</v>
      </c>
      <c r="N166" t="s">
        <v>1164</v>
      </c>
      <c r="O166" t="s">
        <v>694</v>
      </c>
      <c r="P166" t="s">
        <v>736</v>
      </c>
      <c r="Q166"/>
    </row>
    <row r="167" spans="1:17" x14ac:dyDescent="0.2">
      <c r="A167" s="13" t="s">
        <v>703</v>
      </c>
      <c r="B167" t="s">
        <v>611</v>
      </c>
      <c r="C167" t="s">
        <v>39</v>
      </c>
      <c r="D167" t="s">
        <v>701</v>
      </c>
      <c r="E167" t="s">
        <v>711</v>
      </c>
      <c r="F167" t="s">
        <v>655</v>
      </c>
      <c r="G167" t="s">
        <v>797</v>
      </c>
      <c r="H167" t="s">
        <v>612</v>
      </c>
      <c r="I167" t="s">
        <v>1846</v>
      </c>
      <c r="J167" t="s">
        <v>708</v>
      </c>
      <c r="K167" t="s">
        <v>39</v>
      </c>
      <c r="L167" t="s">
        <v>174</v>
      </c>
      <c r="M167" t="s">
        <v>41</v>
      </c>
      <c r="N167" t="s">
        <v>1162</v>
      </c>
      <c r="O167" t="s">
        <v>1161</v>
      </c>
      <c r="P167" t="s">
        <v>1161</v>
      </c>
      <c r="Q167" t="s">
        <v>776</v>
      </c>
    </row>
    <row r="168" spans="1:17" x14ac:dyDescent="0.2">
      <c r="A168" s="13" t="s">
        <v>703</v>
      </c>
      <c r="B168" t="s">
        <v>471</v>
      </c>
      <c r="C168" t="s">
        <v>39</v>
      </c>
      <c r="D168" t="s">
        <v>701</v>
      </c>
      <c r="E168" t="s">
        <v>753</v>
      </c>
      <c r="F168" t="s">
        <v>655</v>
      </c>
      <c r="G168" t="s">
        <v>797</v>
      </c>
      <c r="H168" t="s">
        <v>472</v>
      </c>
      <c r="I168" t="s">
        <v>1847</v>
      </c>
      <c r="J168" t="s">
        <v>697</v>
      </c>
      <c r="K168" t="s">
        <v>41</v>
      </c>
      <c r="L168" t="s">
        <v>373</v>
      </c>
      <c r="M168" t="s">
        <v>41</v>
      </c>
      <c r="N168"/>
      <c r="O168" t="s">
        <v>706</v>
      </c>
      <c r="P168" t="s">
        <v>962</v>
      </c>
      <c r="Q168" t="s">
        <v>716</v>
      </c>
    </row>
    <row r="169" spans="1:17" x14ac:dyDescent="0.2">
      <c r="A169" s="13" t="s">
        <v>703</v>
      </c>
      <c r="B169" t="s">
        <v>431</v>
      </c>
      <c r="C169" t="s">
        <v>39</v>
      </c>
      <c r="D169" t="s">
        <v>701</v>
      </c>
      <c r="E169" t="s">
        <v>711</v>
      </c>
      <c r="F169" t="s">
        <v>655</v>
      </c>
      <c r="G169" t="s">
        <v>806</v>
      </c>
      <c r="H169" t="s">
        <v>432</v>
      </c>
      <c r="I169" t="s">
        <v>1848</v>
      </c>
      <c r="J169" t="s">
        <v>708</v>
      </c>
      <c r="K169" t="s">
        <v>39</v>
      </c>
      <c r="L169" t="s">
        <v>174</v>
      </c>
      <c r="M169" t="s">
        <v>41</v>
      </c>
      <c r="N169" t="s">
        <v>1160</v>
      </c>
      <c r="O169" t="s">
        <v>750</v>
      </c>
      <c r="P169" t="s">
        <v>1127</v>
      </c>
      <c r="Q169" t="s">
        <v>1159</v>
      </c>
    </row>
    <row r="170" spans="1:17" x14ac:dyDescent="0.2">
      <c r="A170" s="13" t="s">
        <v>703</v>
      </c>
      <c r="B170" t="s">
        <v>524</v>
      </c>
      <c r="C170" t="s">
        <v>39</v>
      </c>
      <c r="D170" t="s">
        <v>701</v>
      </c>
      <c r="E170" t="s">
        <v>753</v>
      </c>
      <c r="F170" t="s">
        <v>655</v>
      </c>
      <c r="G170" t="s">
        <v>719</v>
      </c>
      <c r="H170" t="s">
        <v>525</v>
      </c>
      <c r="I170" t="s">
        <v>1849</v>
      </c>
      <c r="J170" t="s">
        <v>697</v>
      </c>
      <c r="K170" t="s">
        <v>41</v>
      </c>
      <c r="L170" t="s">
        <v>696</v>
      </c>
      <c r="M170" t="s">
        <v>41</v>
      </c>
      <c r="N170"/>
      <c r="O170" t="s">
        <v>799</v>
      </c>
      <c r="P170" t="s">
        <v>812</v>
      </c>
      <c r="Q170" t="s">
        <v>704</v>
      </c>
    </row>
    <row r="171" spans="1:17" x14ac:dyDescent="0.2">
      <c r="A171" s="13" t="s">
        <v>703</v>
      </c>
      <c r="B171" t="s">
        <v>1158</v>
      </c>
      <c r="C171" t="s">
        <v>39</v>
      </c>
      <c r="D171" t="s">
        <v>701</v>
      </c>
      <c r="E171" t="s">
        <v>882</v>
      </c>
      <c r="F171" t="s">
        <v>634</v>
      </c>
      <c r="G171" t="s">
        <v>34</v>
      </c>
      <c r="H171" t="s">
        <v>1157</v>
      </c>
      <c r="I171" t="s">
        <v>1850</v>
      </c>
      <c r="J171" t="s">
        <v>697</v>
      </c>
      <c r="K171" t="s">
        <v>41</v>
      </c>
      <c r="L171" t="s">
        <v>174</v>
      </c>
      <c r="M171" t="s">
        <v>41</v>
      </c>
      <c r="N171"/>
      <c r="O171" t="s">
        <v>694</v>
      </c>
      <c r="P171" t="s">
        <v>693</v>
      </c>
      <c r="Q171"/>
    </row>
    <row r="172" spans="1:17" x14ac:dyDescent="0.2">
      <c r="A172" s="13" t="s">
        <v>703</v>
      </c>
      <c r="B172" t="s">
        <v>1156</v>
      </c>
      <c r="C172" t="s">
        <v>39</v>
      </c>
      <c r="D172" t="s">
        <v>701</v>
      </c>
      <c r="E172" t="s">
        <v>1143</v>
      </c>
      <c r="F172" t="s">
        <v>634</v>
      </c>
      <c r="G172" t="s">
        <v>34</v>
      </c>
      <c r="H172" t="s">
        <v>1154</v>
      </c>
      <c r="I172" t="s">
        <v>1851</v>
      </c>
      <c r="J172" t="s">
        <v>708</v>
      </c>
      <c r="K172" t="s">
        <v>41</v>
      </c>
      <c r="L172" t="s">
        <v>766</v>
      </c>
      <c r="M172" t="s">
        <v>41</v>
      </c>
      <c r="N172"/>
      <c r="O172" t="s">
        <v>694</v>
      </c>
      <c r="P172" t="s">
        <v>736</v>
      </c>
      <c r="Q172"/>
    </row>
    <row r="173" spans="1:17" x14ac:dyDescent="0.2">
      <c r="A173" s="13" t="s">
        <v>703</v>
      </c>
      <c r="B173" t="s">
        <v>1155</v>
      </c>
      <c r="C173" t="s">
        <v>39</v>
      </c>
      <c r="D173" t="s">
        <v>701</v>
      </c>
      <c r="E173" t="s">
        <v>1143</v>
      </c>
      <c r="F173" t="s">
        <v>634</v>
      </c>
      <c r="G173" t="s">
        <v>34</v>
      </c>
      <c r="H173" t="s">
        <v>1154</v>
      </c>
      <c r="I173" t="s">
        <v>1851</v>
      </c>
      <c r="J173" t="s">
        <v>708</v>
      </c>
      <c r="K173" t="s">
        <v>41</v>
      </c>
      <c r="L173" t="s">
        <v>766</v>
      </c>
      <c r="M173" t="s">
        <v>41</v>
      </c>
      <c r="N173"/>
      <c r="O173" t="s">
        <v>694</v>
      </c>
      <c r="P173" t="s">
        <v>736</v>
      </c>
      <c r="Q173"/>
    </row>
    <row r="174" spans="1:17" x14ac:dyDescent="0.2">
      <c r="A174" s="13" t="s">
        <v>703</v>
      </c>
      <c r="B174" t="s">
        <v>1152</v>
      </c>
      <c r="C174" t="s">
        <v>39</v>
      </c>
      <c r="D174" t="s">
        <v>701</v>
      </c>
      <c r="E174" t="s">
        <v>1143</v>
      </c>
      <c r="F174" t="s">
        <v>634</v>
      </c>
      <c r="G174" t="s">
        <v>34</v>
      </c>
      <c r="H174" t="s">
        <v>1151</v>
      </c>
      <c r="I174" t="s">
        <v>1271</v>
      </c>
      <c r="J174" t="s">
        <v>697</v>
      </c>
      <c r="K174" t="s">
        <v>41</v>
      </c>
      <c r="L174" t="s">
        <v>174</v>
      </c>
      <c r="M174" t="s">
        <v>41</v>
      </c>
      <c r="N174"/>
      <c r="O174" t="s">
        <v>694</v>
      </c>
      <c r="P174" t="s">
        <v>736</v>
      </c>
      <c r="Q174"/>
    </row>
    <row r="175" spans="1:17" x14ac:dyDescent="0.2">
      <c r="A175" s="13" t="s">
        <v>703</v>
      </c>
      <c r="B175" t="s">
        <v>1150</v>
      </c>
      <c r="C175" t="s">
        <v>39</v>
      </c>
      <c r="D175" t="s">
        <v>701</v>
      </c>
      <c r="E175" t="s">
        <v>711</v>
      </c>
      <c r="F175" t="s">
        <v>634</v>
      </c>
      <c r="G175" t="s">
        <v>34</v>
      </c>
      <c r="H175" t="s">
        <v>1149</v>
      </c>
      <c r="I175" t="s">
        <v>1852</v>
      </c>
      <c r="J175" t="s">
        <v>697</v>
      </c>
      <c r="K175" t="s">
        <v>41</v>
      </c>
      <c r="L175" t="s">
        <v>174</v>
      </c>
      <c r="M175" t="s">
        <v>41</v>
      </c>
      <c r="N175" t="s">
        <v>1148</v>
      </c>
      <c r="O175" t="s">
        <v>838</v>
      </c>
      <c r="P175" t="s">
        <v>1147</v>
      </c>
      <c r="Q175"/>
    </row>
    <row r="176" spans="1:17" x14ac:dyDescent="0.2">
      <c r="A176" s="13" t="s">
        <v>703</v>
      </c>
      <c r="B176" t="s">
        <v>1146</v>
      </c>
      <c r="C176" t="s">
        <v>39</v>
      </c>
      <c r="D176" t="s">
        <v>701</v>
      </c>
      <c r="E176" t="s">
        <v>1143</v>
      </c>
      <c r="F176" t="s">
        <v>634</v>
      </c>
      <c r="G176" t="s">
        <v>823</v>
      </c>
      <c r="H176" t="s">
        <v>1145</v>
      </c>
      <c r="I176" t="s">
        <v>1186</v>
      </c>
      <c r="J176" t="s">
        <v>697</v>
      </c>
      <c r="K176" t="s">
        <v>41</v>
      </c>
      <c r="L176" t="s">
        <v>766</v>
      </c>
      <c r="M176" t="s">
        <v>41</v>
      </c>
      <c r="N176"/>
      <c r="O176" t="s">
        <v>694</v>
      </c>
      <c r="P176" t="s">
        <v>736</v>
      </c>
      <c r="Q176"/>
    </row>
    <row r="177" spans="1:17" x14ac:dyDescent="0.2">
      <c r="A177" s="13" t="s">
        <v>703</v>
      </c>
      <c r="B177" t="s">
        <v>1144</v>
      </c>
      <c r="C177" t="s">
        <v>39</v>
      </c>
      <c r="D177" t="s">
        <v>701</v>
      </c>
      <c r="E177" t="s">
        <v>1143</v>
      </c>
      <c r="F177" t="s">
        <v>634</v>
      </c>
      <c r="G177" t="s">
        <v>823</v>
      </c>
      <c r="H177" t="s">
        <v>1142</v>
      </c>
      <c r="I177" t="s">
        <v>1186</v>
      </c>
      <c r="J177" t="s">
        <v>708</v>
      </c>
      <c r="K177" t="s">
        <v>41</v>
      </c>
      <c r="L177" t="s">
        <v>766</v>
      </c>
      <c r="M177" t="s">
        <v>41</v>
      </c>
      <c r="N177"/>
      <c r="O177" t="s">
        <v>694</v>
      </c>
      <c r="P177" t="s">
        <v>736</v>
      </c>
      <c r="Q177"/>
    </row>
    <row r="178" spans="1:17" x14ac:dyDescent="0.2">
      <c r="A178" s="13" t="s">
        <v>703</v>
      </c>
      <c r="B178" t="s">
        <v>445</v>
      </c>
      <c r="C178" t="s">
        <v>39</v>
      </c>
      <c r="D178" t="s">
        <v>701</v>
      </c>
      <c r="E178" t="s">
        <v>746</v>
      </c>
      <c r="F178" t="s">
        <v>655</v>
      </c>
      <c r="G178" t="s">
        <v>719</v>
      </c>
      <c r="H178" t="s">
        <v>1853</v>
      </c>
      <c r="I178" t="s">
        <v>1854</v>
      </c>
      <c r="J178" t="s">
        <v>697</v>
      </c>
      <c r="K178" t="s">
        <v>39</v>
      </c>
      <c r="L178" t="s">
        <v>696</v>
      </c>
      <c r="M178" t="s">
        <v>41</v>
      </c>
      <c r="N178" t="s">
        <v>1141</v>
      </c>
      <c r="O178" t="s">
        <v>694</v>
      </c>
      <c r="P178" t="s">
        <v>693</v>
      </c>
      <c r="Q178" t="s">
        <v>716</v>
      </c>
    </row>
    <row r="179" spans="1:17" x14ac:dyDescent="0.2">
      <c r="A179" s="13" t="s">
        <v>703</v>
      </c>
      <c r="B179" t="s">
        <v>1140</v>
      </c>
      <c r="C179" t="s">
        <v>39</v>
      </c>
      <c r="D179" t="s">
        <v>701</v>
      </c>
      <c r="E179" t="s">
        <v>882</v>
      </c>
      <c r="F179" t="s">
        <v>634</v>
      </c>
      <c r="G179" t="s">
        <v>34</v>
      </c>
      <c r="H179" t="s">
        <v>1139</v>
      </c>
      <c r="I179" t="s">
        <v>1824</v>
      </c>
      <c r="J179" t="s">
        <v>708</v>
      </c>
      <c r="K179" t="s">
        <v>41</v>
      </c>
      <c r="L179" t="s">
        <v>766</v>
      </c>
      <c r="M179" t="s">
        <v>41</v>
      </c>
      <c r="N179"/>
      <c r="O179" t="s">
        <v>694</v>
      </c>
      <c r="P179" t="s">
        <v>693</v>
      </c>
      <c r="Q179"/>
    </row>
    <row r="180" spans="1:17" x14ac:dyDescent="0.2">
      <c r="A180" s="13" t="s">
        <v>703</v>
      </c>
      <c r="B180" t="s">
        <v>1137</v>
      </c>
      <c r="C180" t="s">
        <v>39</v>
      </c>
      <c r="D180" t="s">
        <v>701</v>
      </c>
      <c r="E180" t="s">
        <v>882</v>
      </c>
      <c r="F180" t="s">
        <v>634</v>
      </c>
      <c r="G180" t="s">
        <v>34</v>
      </c>
      <c r="H180" t="s">
        <v>1136</v>
      </c>
      <c r="I180" t="s">
        <v>1807</v>
      </c>
      <c r="J180" t="s">
        <v>708</v>
      </c>
      <c r="K180" t="s">
        <v>41</v>
      </c>
      <c r="L180" t="s">
        <v>766</v>
      </c>
      <c r="M180" t="s">
        <v>41</v>
      </c>
      <c r="N180"/>
      <c r="O180" t="s">
        <v>694</v>
      </c>
      <c r="P180" t="s">
        <v>693</v>
      </c>
      <c r="Q180"/>
    </row>
    <row r="181" spans="1:17" x14ac:dyDescent="0.2">
      <c r="A181" s="13" t="s">
        <v>703</v>
      </c>
      <c r="B181" t="s">
        <v>1135</v>
      </c>
      <c r="C181" t="s">
        <v>39</v>
      </c>
      <c r="D181" t="s">
        <v>701</v>
      </c>
      <c r="E181" t="s">
        <v>753</v>
      </c>
      <c r="F181" t="s">
        <v>655</v>
      </c>
      <c r="G181" t="s">
        <v>775</v>
      </c>
      <c r="H181" t="s">
        <v>1855</v>
      </c>
      <c r="I181" t="s">
        <v>1856</v>
      </c>
      <c r="J181" t="s">
        <v>708</v>
      </c>
      <c r="K181" t="s">
        <v>41</v>
      </c>
      <c r="L181" t="s">
        <v>174</v>
      </c>
      <c r="M181" t="s">
        <v>41</v>
      </c>
      <c r="N181" t="s">
        <v>1134</v>
      </c>
      <c r="O181" t="s">
        <v>720</v>
      </c>
      <c r="P181" t="s">
        <v>720</v>
      </c>
      <c r="Q181" t="s">
        <v>1116</v>
      </c>
    </row>
    <row r="182" spans="1:17" x14ac:dyDescent="0.2">
      <c r="A182" s="13" t="s">
        <v>703</v>
      </c>
      <c r="B182" t="s">
        <v>1133</v>
      </c>
      <c r="C182" t="s">
        <v>39</v>
      </c>
      <c r="D182" t="s">
        <v>701</v>
      </c>
      <c r="E182" t="s">
        <v>711</v>
      </c>
      <c r="F182" t="s">
        <v>634</v>
      </c>
      <c r="G182" t="s">
        <v>34</v>
      </c>
      <c r="H182" t="s">
        <v>1132</v>
      </c>
      <c r="I182" t="s">
        <v>1857</v>
      </c>
      <c r="J182" t="s">
        <v>708</v>
      </c>
      <c r="K182" t="s">
        <v>39</v>
      </c>
      <c r="L182" t="s">
        <v>174</v>
      </c>
      <c r="M182" t="s">
        <v>41</v>
      </c>
      <c r="N182"/>
      <c r="O182" t="s">
        <v>838</v>
      </c>
      <c r="P182" t="s">
        <v>1131</v>
      </c>
      <c r="Q182"/>
    </row>
    <row r="183" spans="1:17" x14ac:dyDescent="0.2">
      <c r="A183" s="13" t="s">
        <v>703</v>
      </c>
      <c r="B183" t="s">
        <v>1130</v>
      </c>
      <c r="C183" t="s">
        <v>39</v>
      </c>
      <c r="D183" t="s">
        <v>701</v>
      </c>
      <c r="E183" t="s">
        <v>753</v>
      </c>
      <c r="F183" t="s">
        <v>634</v>
      </c>
      <c r="G183" t="s">
        <v>34</v>
      </c>
      <c r="H183" t="s">
        <v>1129</v>
      </c>
      <c r="I183" t="s">
        <v>1807</v>
      </c>
      <c r="J183" t="s">
        <v>708</v>
      </c>
      <c r="K183" t="s">
        <v>41</v>
      </c>
      <c r="L183" t="s">
        <v>174</v>
      </c>
      <c r="M183" t="s">
        <v>41</v>
      </c>
      <c r="N183"/>
      <c r="O183" t="s">
        <v>694</v>
      </c>
      <c r="P183" t="s">
        <v>736</v>
      </c>
      <c r="Q183"/>
    </row>
    <row r="184" spans="1:17" x14ac:dyDescent="0.2">
      <c r="A184" s="13" t="s">
        <v>703</v>
      </c>
      <c r="B184" t="s">
        <v>476</v>
      </c>
      <c r="C184" t="s">
        <v>39</v>
      </c>
      <c r="D184" t="s">
        <v>701</v>
      </c>
      <c r="E184" t="s">
        <v>711</v>
      </c>
      <c r="F184" t="s">
        <v>655</v>
      </c>
      <c r="G184" t="s">
        <v>775</v>
      </c>
      <c r="H184" t="s">
        <v>477</v>
      </c>
      <c r="I184" t="s">
        <v>1858</v>
      </c>
      <c r="J184" t="s">
        <v>697</v>
      </c>
      <c r="K184" t="s">
        <v>39</v>
      </c>
      <c r="L184" t="s">
        <v>809</v>
      </c>
      <c r="M184" t="s">
        <v>41</v>
      </c>
      <c r="N184" t="s">
        <v>1128</v>
      </c>
      <c r="O184" t="s">
        <v>706</v>
      </c>
      <c r="P184" t="s">
        <v>1127</v>
      </c>
      <c r="Q184" t="s">
        <v>785</v>
      </c>
    </row>
    <row r="185" spans="1:17" x14ac:dyDescent="0.2">
      <c r="A185" s="13" t="s">
        <v>703</v>
      </c>
      <c r="B185" t="s">
        <v>1126</v>
      </c>
      <c r="C185" t="s">
        <v>39</v>
      </c>
      <c r="D185" t="s">
        <v>701</v>
      </c>
      <c r="E185" t="s">
        <v>711</v>
      </c>
      <c r="F185" t="s">
        <v>634</v>
      </c>
      <c r="G185" t="s">
        <v>34</v>
      </c>
      <c r="H185" t="s">
        <v>1125</v>
      </c>
      <c r="I185" t="s">
        <v>1094</v>
      </c>
      <c r="J185" t="s">
        <v>697</v>
      </c>
      <c r="K185" t="s">
        <v>39</v>
      </c>
      <c r="L185" t="s">
        <v>174</v>
      </c>
      <c r="M185" t="s">
        <v>41</v>
      </c>
      <c r="N185"/>
      <c r="O185" t="s">
        <v>713</v>
      </c>
      <c r="P185" t="s">
        <v>1124</v>
      </c>
      <c r="Q185"/>
    </row>
    <row r="186" spans="1:17" x14ac:dyDescent="0.2">
      <c r="A186" s="13" t="s">
        <v>703</v>
      </c>
      <c r="B186" t="s">
        <v>425</v>
      </c>
      <c r="C186" t="s">
        <v>39</v>
      </c>
      <c r="D186" t="s">
        <v>701</v>
      </c>
      <c r="E186" t="s">
        <v>711</v>
      </c>
      <c r="F186" t="s">
        <v>655</v>
      </c>
      <c r="G186" t="s">
        <v>797</v>
      </c>
      <c r="H186" t="s">
        <v>426</v>
      </c>
      <c r="I186" t="s">
        <v>1098</v>
      </c>
      <c r="J186" t="s">
        <v>708</v>
      </c>
      <c r="K186" t="s">
        <v>39</v>
      </c>
      <c r="L186" t="s">
        <v>696</v>
      </c>
      <c r="M186" t="s">
        <v>41</v>
      </c>
      <c r="N186" t="s">
        <v>1123</v>
      </c>
      <c r="O186" t="s">
        <v>750</v>
      </c>
      <c r="P186" t="s">
        <v>972</v>
      </c>
      <c r="Q186" t="s">
        <v>704</v>
      </c>
    </row>
    <row r="187" spans="1:17" x14ac:dyDescent="0.2">
      <c r="A187" s="13" t="s">
        <v>703</v>
      </c>
      <c r="B187" t="s">
        <v>1122</v>
      </c>
      <c r="C187" t="s">
        <v>39</v>
      </c>
      <c r="D187" t="s">
        <v>701</v>
      </c>
      <c r="E187" t="s">
        <v>759</v>
      </c>
      <c r="F187" t="s">
        <v>634</v>
      </c>
      <c r="G187" t="s">
        <v>34</v>
      </c>
      <c r="H187" t="s">
        <v>1121</v>
      </c>
      <c r="I187" t="s">
        <v>1102</v>
      </c>
      <c r="J187" t="s">
        <v>697</v>
      </c>
      <c r="K187" t="s">
        <v>39</v>
      </c>
      <c r="L187" t="s">
        <v>174</v>
      </c>
      <c r="M187" t="s">
        <v>41</v>
      </c>
      <c r="N187"/>
      <c r="O187" t="s">
        <v>713</v>
      </c>
      <c r="P187" t="s">
        <v>840</v>
      </c>
      <c r="Q187"/>
    </row>
    <row r="188" spans="1:17" x14ac:dyDescent="0.2">
      <c r="A188" s="13" t="s">
        <v>703</v>
      </c>
      <c r="B188" t="s">
        <v>1120</v>
      </c>
      <c r="C188" t="s">
        <v>39</v>
      </c>
      <c r="D188" t="s">
        <v>701</v>
      </c>
      <c r="E188" t="s">
        <v>723</v>
      </c>
      <c r="F188" t="s">
        <v>655</v>
      </c>
      <c r="G188" t="s">
        <v>797</v>
      </c>
      <c r="H188" t="s">
        <v>1119</v>
      </c>
      <c r="I188" t="s">
        <v>1859</v>
      </c>
      <c r="J188" t="s">
        <v>697</v>
      </c>
      <c r="K188" t="s">
        <v>41</v>
      </c>
      <c r="L188" t="s">
        <v>373</v>
      </c>
      <c r="M188" t="s">
        <v>41</v>
      </c>
      <c r="N188"/>
      <c r="O188" t="s">
        <v>750</v>
      </c>
      <c r="P188" t="s">
        <v>755</v>
      </c>
      <c r="Q188" t="s">
        <v>1116</v>
      </c>
    </row>
    <row r="189" spans="1:17" x14ac:dyDescent="0.2">
      <c r="A189" s="13" t="s">
        <v>703</v>
      </c>
      <c r="B189" t="s">
        <v>1118</v>
      </c>
      <c r="C189" t="s">
        <v>39</v>
      </c>
      <c r="D189" t="s">
        <v>701</v>
      </c>
      <c r="E189" t="s">
        <v>723</v>
      </c>
      <c r="F189" t="s">
        <v>655</v>
      </c>
      <c r="G189" t="s">
        <v>745</v>
      </c>
      <c r="H189" t="s">
        <v>1117</v>
      </c>
      <c r="I189" t="s">
        <v>1788</v>
      </c>
      <c r="J189" t="s">
        <v>697</v>
      </c>
      <c r="K189" t="s">
        <v>41</v>
      </c>
      <c r="L189" t="s">
        <v>373</v>
      </c>
      <c r="M189" t="s">
        <v>41</v>
      </c>
      <c r="N189"/>
      <c r="O189" t="s">
        <v>750</v>
      </c>
      <c r="P189" t="s">
        <v>717</v>
      </c>
      <c r="Q189" t="s">
        <v>1116</v>
      </c>
    </row>
    <row r="190" spans="1:17" x14ac:dyDescent="0.2">
      <c r="A190" s="13" t="s">
        <v>703</v>
      </c>
      <c r="B190" t="s">
        <v>616</v>
      </c>
      <c r="C190" t="s">
        <v>39</v>
      </c>
      <c r="D190" t="s">
        <v>701</v>
      </c>
      <c r="E190" t="s">
        <v>753</v>
      </c>
      <c r="F190" t="s">
        <v>655</v>
      </c>
      <c r="G190" t="s">
        <v>745</v>
      </c>
      <c r="H190" t="s">
        <v>617</v>
      </c>
      <c r="I190" t="s">
        <v>1102</v>
      </c>
      <c r="J190" t="s">
        <v>697</v>
      </c>
      <c r="K190" t="s">
        <v>41</v>
      </c>
      <c r="L190" t="s">
        <v>373</v>
      </c>
      <c r="M190" t="s">
        <v>41</v>
      </c>
      <c r="N190"/>
      <c r="O190" t="s">
        <v>720</v>
      </c>
      <c r="P190" t="s">
        <v>720</v>
      </c>
      <c r="Q190"/>
    </row>
    <row r="191" spans="1:17" x14ac:dyDescent="0.2">
      <c r="A191" s="13" t="s">
        <v>703</v>
      </c>
      <c r="B191" t="s">
        <v>1115</v>
      </c>
      <c r="C191" t="s">
        <v>39</v>
      </c>
      <c r="D191" t="s">
        <v>701</v>
      </c>
      <c r="E191" t="s">
        <v>723</v>
      </c>
      <c r="F191" t="s">
        <v>655</v>
      </c>
      <c r="G191" t="s">
        <v>745</v>
      </c>
      <c r="H191" t="s">
        <v>1114</v>
      </c>
      <c r="I191" t="s">
        <v>1788</v>
      </c>
      <c r="J191" t="s">
        <v>697</v>
      </c>
      <c r="K191" t="s">
        <v>41</v>
      </c>
      <c r="L191" t="s">
        <v>696</v>
      </c>
      <c r="M191" t="s">
        <v>41</v>
      </c>
      <c r="N191"/>
      <c r="O191" t="s">
        <v>750</v>
      </c>
      <c r="P191" t="s">
        <v>1070</v>
      </c>
      <c r="Q191" t="s">
        <v>725</v>
      </c>
    </row>
    <row r="192" spans="1:17" x14ac:dyDescent="0.2">
      <c r="A192" s="13" t="s">
        <v>703</v>
      </c>
      <c r="B192" t="s">
        <v>1113</v>
      </c>
      <c r="C192" t="s">
        <v>39</v>
      </c>
      <c r="D192" t="s">
        <v>701</v>
      </c>
      <c r="E192" t="s">
        <v>753</v>
      </c>
      <c r="F192" t="s">
        <v>655</v>
      </c>
      <c r="G192" t="s">
        <v>745</v>
      </c>
      <c r="H192" t="s">
        <v>1112</v>
      </c>
      <c r="I192" t="s">
        <v>1859</v>
      </c>
      <c r="J192" t="s">
        <v>708</v>
      </c>
      <c r="K192" t="s">
        <v>41</v>
      </c>
      <c r="L192" t="s">
        <v>373</v>
      </c>
      <c r="M192" t="s">
        <v>41</v>
      </c>
      <c r="N192"/>
      <c r="O192" t="s">
        <v>750</v>
      </c>
      <c r="P192" t="s">
        <v>726</v>
      </c>
      <c r="Q192" t="s">
        <v>725</v>
      </c>
    </row>
    <row r="193" spans="1:17" x14ac:dyDescent="0.2">
      <c r="A193" s="13" t="s">
        <v>703</v>
      </c>
      <c r="B193" t="s">
        <v>1110</v>
      </c>
      <c r="C193" t="s">
        <v>39</v>
      </c>
      <c r="D193" t="s">
        <v>701</v>
      </c>
      <c r="E193" t="s">
        <v>753</v>
      </c>
      <c r="F193" t="s">
        <v>655</v>
      </c>
      <c r="G193" t="s">
        <v>797</v>
      </c>
      <c r="H193" t="s">
        <v>1109</v>
      </c>
      <c r="I193" t="s">
        <v>1860</v>
      </c>
      <c r="J193" t="s">
        <v>697</v>
      </c>
      <c r="K193" t="s">
        <v>41</v>
      </c>
      <c r="L193" t="s">
        <v>174</v>
      </c>
      <c r="M193" t="s">
        <v>41</v>
      </c>
      <c r="N193" t="s">
        <v>1108</v>
      </c>
      <c r="O193" t="s">
        <v>694</v>
      </c>
      <c r="P193" t="s">
        <v>736</v>
      </c>
      <c r="Q193" t="s">
        <v>785</v>
      </c>
    </row>
    <row r="194" spans="1:17" x14ac:dyDescent="0.2">
      <c r="A194" s="13" t="s">
        <v>703</v>
      </c>
      <c r="B194" t="s">
        <v>1107</v>
      </c>
      <c r="C194" t="s">
        <v>39</v>
      </c>
      <c r="D194" t="s">
        <v>701</v>
      </c>
      <c r="E194" t="s">
        <v>753</v>
      </c>
      <c r="F194" t="s">
        <v>634</v>
      </c>
      <c r="G194" t="s">
        <v>34</v>
      </c>
      <c r="H194" t="s">
        <v>1106</v>
      </c>
      <c r="I194" t="s">
        <v>1861</v>
      </c>
      <c r="J194" t="s">
        <v>708</v>
      </c>
      <c r="K194" t="s">
        <v>41</v>
      </c>
      <c r="L194" t="s">
        <v>174</v>
      </c>
      <c r="M194" t="s">
        <v>41</v>
      </c>
      <c r="N194"/>
      <c r="O194" t="s">
        <v>694</v>
      </c>
      <c r="P194" t="s">
        <v>736</v>
      </c>
      <c r="Q194"/>
    </row>
    <row r="195" spans="1:17" x14ac:dyDescent="0.2">
      <c r="A195" s="13" t="s">
        <v>703</v>
      </c>
      <c r="B195" t="s">
        <v>486</v>
      </c>
      <c r="C195" t="s">
        <v>39</v>
      </c>
      <c r="D195" t="s">
        <v>701</v>
      </c>
      <c r="E195" t="s">
        <v>711</v>
      </c>
      <c r="F195" t="s">
        <v>655</v>
      </c>
      <c r="G195" t="s">
        <v>797</v>
      </c>
      <c r="H195" t="s">
        <v>487</v>
      </c>
      <c r="I195" t="s">
        <v>1862</v>
      </c>
      <c r="J195" t="s">
        <v>708</v>
      </c>
      <c r="K195" t="s">
        <v>39</v>
      </c>
      <c r="L195" t="s">
        <v>134</v>
      </c>
      <c r="M195" t="s">
        <v>41</v>
      </c>
      <c r="N195" t="s">
        <v>1104</v>
      </c>
      <c r="O195" t="s">
        <v>750</v>
      </c>
      <c r="P195" t="s">
        <v>705</v>
      </c>
      <c r="Q195" t="s">
        <v>716</v>
      </c>
    </row>
    <row r="196" spans="1:17" x14ac:dyDescent="0.2">
      <c r="A196" s="13" t="s">
        <v>703</v>
      </c>
      <c r="B196" t="s">
        <v>385</v>
      </c>
      <c r="C196" t="s">
        <v>39</v>
      </c>
      <c r="D196" t="s">
        <v>701</v>
      </c>
      <c r="E196" t="s">
        <v>711</v>
      </c>
      <c r="F196" t="s">
        <v>655</v>
      </c>
      <c r="G196" t="s">
        <v>797</v>
      </c>
      <c r="H196" t="s">
        <v>386</v>
      </c>
      <c r="I196" t="s">
        <v>1862</v>
      </c>
      <c r="J196" t="s">
        <v>708</v>
      </c>
      <c r="K196" t="s">
        <v>39</v>
      </c>
      <c r="L196" t="s">
        <v>731</v>
      </c>
      <c r="M196" t="s">
        <v>41</v>
      </c>
      <c r="N196" t="s">
        <v>1103</v>
      </c>
      <c r="O196" t="s">
        <v>799</v>
      </c>
      <c r="P196" t="s">
        <v>1070</v>
      </c>
      <c r="Q196" t="s">
        <v>704</v>
      </c>
    </row>
    <row r="197" spans="1:17" x14ac:dyDescent="0.2">
      <c r="A197" s="13" t="s">
        <v>703</v>
      </c>
      <c r="B197" t="s">
        <v>378</v>
      </c>
      <c r="C197" t="s">
        <v>39</v>
      </c>
      <c r="D197" t="s">
        <v>701</v>
      </c>
      <c r="E197" t="s">
        <v>711</v>
      </c>
      <c r="F197" t="s">
        <v>655</v>
      </c>
      <c r="G197" t="s">
        <v>797</v>
      </c>
      <c r="H197" t="s">
        <v>379</v>
      </c>
      <c r="I197" t="s">
        <v>1862</v>
      </c>
      <c r="J197" t="s">
        <v>708</v>
      </c>
      <c r="K197" t="s">
        <v>39</v>
      </c>
      <c r="L197" t="s">
        <v>731</v>
      </c>
      <c r="M197" t="s">
        <v>41</v>
      </c>
      <c r="N197" t="s">
        <v>1101</v>
      </c>
      <c r="O197" t="s">
        <v>799</v>
      </c>
      <c r="P197" t="s">
        <v>717</v>
      </c>
      <c r="Q197" t="s">
        <v>704</v>
      </c>
    </row>
    <row r="198" spans="1:17" x14ac:dyDescent="0.2">
      <c r="A198" s="13" t="s">
        <v>703</v>
      </c>
      <c r="B198" t="s">
        <v>1100</v>
      </c>
      <c r="C198" t="s">
        <v>39</v>
      </c>
      <c r="D198" t="s">
        <v>701</v>
      </c>
      <c r="E198" t="s">
        <v>746</v>
      </c>
      <c r="F198" t="s">
        <v>655</v>
      </c>
      <c r="G198" t="s">
        <v>974</v>
      </c>
      <c r="H198" t="s">
        <v>1099</v>
      </c>
      <c r="I198" t="s">
        <v>1863</v>
      </c>
      <c r="J198" t="s">
        <v>708</v>
      </c>
      <c r="K198" t="s">
        <v>39</v>
      </c>
      <c r="L198" t="s">
        <v>1097</v>
      </c>
      <c r="M198" t="s">
        <v>41</v>
      </c>
      <c r="N198" t="s">
        <v>1096</v>
      </c>
      <c r="O198" t="s">
        <v>694</v>
      </c>
      <c r="P198" t="s">
        <v>693</v>
      </c>
      <c r="Q198" t="s">
        <v>785</v>
      </c>
    </row>
    <row r="199" spans="1:17" x14ac:dyDescent="0.2">
      <c r="A199" s="13" t="s">
        <v>703</v>
      </c>
      <c r="B199" t="s">
        <v>420</v>
      </c>
      <c r="C199" t="s">
        <v>39</v>
      </c>
      <c r="D199" t="s">
        <v>701</v>
      </c>
      <c r="E199" t="s">
        <v>711</v>
      </c>
      <c r="F199" t="s">
        <v>655</v>
      </c>
      <c r="G199" t="s">
        <v>797</v>
      </c>
      <c r="H199" t="s">
        <v>1095</v>
      </c>
      <c r="I199" t="s">
        <v>1864</v>
      </c>
      <c r="J199" t="s">
        <v>708</v>
      </c>
      <c r="K199" t="s">
        <v>39</v>
      </c>
      <c r="L199" t="s">
        <v>696</v>
      </c>
      <c r="M199" t="s">
        <v>41</v>
      </c>
      <c r="N199" t="s">
        <v>1093</v>
      </c>
      <c r="O199" t="s">
        <v>694</v>
      </c>
      <c r="P199" t="s">
        <v>736</v>
      </c>
      <c r="Q199" t="s">
        <v>704</v>
      </c>
    </row>
    <row r="200" spans="1:17" x14ac:dyDescent="0.2">
      <c r="A200" s="13" t="s">
        <v>703</v>
      </c>
      <c r="B200" t="s">
        <v>391</v>
      </c>
      <c r="C200" t="s">
        <v>39</v>
      </c>
      <c r="D200" t="s">
        <v>701</v>
      </c>
      <c r="E200" t="s">
        <v>711</v>
      </c>
      <c r="F200" t="s">
        <v>655</v>
      </c>
      <c r="G200" t="s">
        <v>710</v>
      </c>
      <c r="H200" t="s">
        <v>1092</v>
      </c>
      <c r="I200" t="s">
        <v>1865</v>
      </c>
      <c r="J200" t="s">
        <v>697</v>
      </c>
      <c r="K200" t="s">
        <v>39</v>
      </c>
      <c r="L200" t="s">
        <v>696</v>
      </c>
      <c r="M200" t="s">
        <v>41</v>
      </c>
      <c r="N200" t="s">
        <v>1091</v>
      </c>
      <c r="O200" t="s">
        <v>694</v>
      </c>
      <c r="P200" t="s">
        <v>736</v>
      </c>
      <c r="Q200" t="s">
        <v>725</v>
      </c>
    </row>
    <row r="201" spans="1:17" x14ac:dyDescent="0.2">
      <c r="A201" s="13" t="s">
        <v>703</v>
      </c>
      <c r="B201" t="s">
        <v>1090</v>
      </c>
      <c r="C201" t="s">
        <v>39</v>
      </c>
      <c r="D201" t="s">
        <v>701</v>
      </c>
      <c r="E201" t="s">
        <v>1058</v>
      </c>
      <c r="F201" t="s">
        <v>634</v>
      </c>
      <c r="G201" t="s">
        <v>34</v>
      </c>
      <c r="H201" t="s">
        <v>1089</v>
      </c>
      <c r="I201" t="s">
        <v>1865</v>
      </c>
      <c r="J201" t="s">
        <v>697</v>
      </c>
      <c r="K201" t="s">
        <v>41</v>
      </c>
      <c r="L201" t="s">
        <v>696</v>
      </c>
      <c r="M201" t="s">
        <v>41</v>
      </c>
      <c r="N201"/>
      <c r="O201" t="s">
        <v>1043</v>
      </c>
      <c r="P201" t="s">
        <v>1088</v>
      </c>
      <c r="Q201"/>
    </row>
    <row r="202" spans="1:17" x14ac:dyDescent="0.2">
      <c r="A202" s="13" t="s">
        <v>703</v>
      </c>
      <c r="B202" t="s">
        <v>1087</v>
      </c>
      <c r="C202" t="s">
        <v>39</v>
      </c>
      <c r="D202" t="s">
        <v>701</v>
      </c>
      <c r="E202" t="s">
        <v>882</v>
      </c>
      <c r="F202" t="s">
        <v>634</v>
      </c>
      <c r="G202" t="s">
        <v>34</v>
      </c>
      <c r="H202" t="s">
        <v>1086</v>
      </c>
      <c r="I202" t="s">
        <v>1866</v>
      </c>
      <c r="J202" t="s">
        <v>708</v>
      </c>
      <c r="K202" t="s">
        <v>41</v>
      </c>
      <c r="L202" t="s">
        <v>696</v>
      </c>
      <c r="M202" t="s">
        <v>41</v>
      </c>
      <c r="N202"/>
      <c r="O202" t="s">
        <v>694</v>
      </c>
      <c r="P202" t="s">
        <v>693</v>
      </c>
      <c r="Q202"/>
    </row>
    <row r="203" spans="1:17" x14ac:dyDescent="0.2">
      <c r="A203" s="13" t="s">
        <v>703</v>
      </c>
      <c r="B203" t="s">
        <v>1085</v>
      </c>
      <c r="C203" t="s">
        <v>39</v>
      </c>
      <c r="D203" t="s">
        <v>701</v>
      </c>
      <c r="E203" t="s">
        <v>882</v>
      </c>
      <c r="F203" t="s">
        <v>634</v>
      </c>
      <c r="G203" t="s">
        <v>34</v>
      </c>
      <c r="H203" t="s">
        <v>1084</v>
      </c>
      <c r="I203" t="s">
        <v>1866</v>
      </c>
      <c r="J203" t="s">
        <v>697</v>
      </c>
      <c r="K203" t="s">
        <v>41</v>
      </c>
      <c r="L203" t="s">
        <v>373</v>
      </c>
      <c r="M203" t="s">
        <v>41</v>
      </c>
      <c r="N203"/>
      <c r="O203" t="s">
        <v>694</v>
      </c>
      <c r="P203" t="s">
        <v>693</v>
      </c>
      <c r="Q203"/>
    </row>
    <row r="204" spans="1:17" x14ac:dyDescent="0.2">
      <c r="A204" s="13" t="s">
        <v>703</v>
      </c>
      <c r="B204" t="s">
        <v>1083</v>
      </c>
      <c r="C204" t="s">
        <v>39</v>
      </c>
      <c r="D204" t="s">
        <v>701</v>
      </c>
      <c r="E204" t="s">
        <v>882</v>
      </c>
      <c r="F204" t="s">
        <v>634</v>
      </c>
      <c r="G204" t="s">
        <v>34</v>
      </c>
      <c r="H204" t="s">
        <v>1082</v>
      </c>
      <c r="I204" t="s">
        <v>1866</v>
      </c>
      <c r="J204" t="s">
        <v>697</v>
      </c>
      <c r="K204" t="s">
        <v>41</v>
      </c>
      <c r="L204" t="s">
        <v>174</v>
      </c>
      <c r="M204" t="s">
        <v>41</v>
      </c>
      <c r="N204"/>
      <c r="O204" t="s">
        <v>694</v>
      </c>
      <c r="P204" t="s">
        <v>693</v>
      </c>
      <c r="Q204"/>
    </row>
    <row r="205" spans="1:17" x14ac:dyDescent="0.2">
      <c r="A205" s="13" t="s">
        <v>703</v>
      </c>
      <c r="B205" t="s">
        <v>1081</v>
      </c>
      <c r="C205" t="s">
        <v>39</v>
      </c>
      <c r="D205" t="s">
        <v>701</v>
      </c>
      <c r="E205" t="s">
        <v>882</v>
      </c>
      <c r="F205" t="s">
        <v>634</v>
      </c>
      <c r="G205" t="s">
        <v>34</v>
      </c>
      <c r="H205" t="s">
        <v>1080</v>
      </c>
      <c r="I205" t="s">
        <v>1866</v>
      </c>
      <c r="J205" t="s">
        <v>708</v>
      </c>
      <c r="K205" t="s">
        <v>41</v>
      </c>
      <c r="L205" t="s">
        <v>174</v>
      </c>
      <c r="M205" t="s">
        <v>41</v>
      </c>
      <c r="N205"/>
      <c r="O205" t="s">
        <v>694</v>
      </c>
      <c r="P205" t="s">
        <v>693</v>
      </c>
      <c r="Q205"/>
    </row>
    <row r="206" spans="1:17" x14ac:dyDescent="0.2">
      <c r="A206" s="13" t="s">
        <v>703</v>
      </c>
      <c r="B206" t="s">
        <v>415</v>
      </c>
      <c r="C206" t="s">
        <v>39</v>
      </c>
      <c r="D206" t="s">
        <v>701</v>
      </c>
      <c r="E206" t="s">
        <v>711</v>
      </c>
      <c r="F206" t="s">
        <v>655</v>
      </c>
      <c r="G206" t="s">
        <v>76</v>
      </c>
      <c r="H206" t="s">
        <v>416</v>
      </c>
      <c r="I206" t="s">
        <v>1867</v>
      </c>
      <c r="J206" t="s">
        <v>708</v>
      </c>
      <c r="K206" t="s">
        <v>39</v>
      </c>
      <c r="L206" t="s">
        <v>174</v>
      </c>
      <c r="M206" t="s">
        <v>41</v>
      </c>
      <c r="N206" t="s">
        <v>1079</v>
      </c>
      <c r="O206" t="s">
        <v>750</v>
      </c>
      <c r="P206" t="s">
        <v>1078</v>
      </c>
      <c r="Q206" t="s">
        <v>776</v>
      </c>
    </row>
    <row r="207" spans="1:17" x14ac:dyDescent="0.2">
      <c r="A207" s="13" t="s">
        <v>703</v>
      </c>
      <c r="B207" t="s">
        <v>1077</v>
      </c>
      <c r="C207" t="s">
        <v>39</v>
      </c>
      <c r="D207" t="s">
        <v>701</v>
      </c>
      <c r="E207" t="s">
        <v>753</v>
      </c>
      <c r="F207" t="s">
        <v>634</v>
      </c>
      <c r="G207" t="s">
        <v>34</v>
      </c>
      <c r="H207" t="s">
        <v>1076</v>
      </c>
      <c r="I207" t="s">
        <v>1138</v>
      </c>
      <c r="J207" t="s">
        <v>697</v>
      </c>
      <c r="K207" t="s">
        <v>41</v>
      </c>
      <c r="L207" t="s">
        <v>373</v>
      </c>
      <c r="M207" t="s">
        <v>41</v>
      </c>
      <c r="N207"/>
      <c r="O207" t="s">
        <v>694</v>
      </c>
      <c r="P207" t="s">
        <v>736</v>
      </c>
      <c r="Q207"/>
    </row>
    <row r="208" spans="1:17" x14ac:dyDescent="0.2">
      <c r="A208" s="13" t="s">
        <v>703</v>
      </c>
      <c r="B208" t="s">
        <v>1075</v>
      </c>
      <c r="C208" t="s">
        <v>39</v>
      </c>
      <c r="D208" t="s">
        <v>701</v>
      </c>
      <c r="E208" t="s">
        <v>753</v>
      </c>
      <c r="F208" t="s">
        <v>634</v>
      </c>
      <c r="G208" t="s">
        <v>34</v>
      </c>
      <c r="H208" t="s">
        <v>1074</v>
      </c>
      <c r="I208" t="s">
        <v>1138</v>
      </c>
      <c r="J208" t="s">
        <v>708</v>
      </c>
      <c r="K208" t="s">
        <v>41</v>
      </c>
      <c r="L208" t="s">
        <v>174</v>
      </c>
      <c r="M208" t="s">
        <v>41</v>
      </c>
      <c r="N208"/>
      <c r="O208" t="s">
        <v>694</v>
      </c>
      <c r="P208" t="s">
        <v>736</v>
      </c>
      <c r="Q208"/>
    </row>
    <row r="209" spans="1:17" x14ac:dyDescent="0.2">
      <c r="A209" s="13" t="s">
        <v>703</v>
      </c>
      <c r="B209" t="s">
        <v>1073</v>
      </c>
      <c r="C209" t="s">
        <v>39</v>
      </c>
      <c r="D209" t="s">
        <v>701</v>
      </c>
      <c r="E209" t="s">
        <v>753</v>
      </c>
      <c r="F209" t="s">
        <v>634</v>
      </c>
      <c r="G209" t="s">
        <v>34</v>
      </c>
      <c r="H209" t="s">
        <v>1072</v>
      </c>
      <c r="I209" t="s">
        <v>1868</v>
      </c>
      <c r="J209" t="s">
        <v>708</v>
      </c>
      <c r="K209" t="s">
        <v>41</v>
      </c>
      <c r="L209" t="s">
        <v>174</v>
      </c>
      <c r="M209" t="s">
        <v>41</v>
      </c>
      <c r="N209"/>
      <c r="O209" t="s">
        <v>756</v>
      </c>
      <c r="P209" t="s">
        <v>1070</v>
      </c>
      <c r="Q209"/>
    </row>
    <row r="210" spans="1:17" x14ac:dyDescent="0.2">
      <c r="A210" s="13" t="s">
        <v>703</v>
      </c>
      <c r="B210" t="s">
        <v>1069</v>
      </c>
      <c r="C210" t="s">
        <v>39</v>
      </c>
      <c r="D210" t="s">
        <v>701</v>
      </c>
      <c r="E210" t="s">
        <v>882</v>
      </c>
      <c r="F210" t="s">
        <v>655</v>
      </c>
      <c r="G210" t="s">
        <v>710</v>
      </c>
      <c r="H210" t="s">
        <v>1869</v>
      </c>
      <c r="I210" t="s">
        <v>921</v>
      </c>
      <c r="J210" t="s">
        <v>708</v>
      </c>
      <c r="K210" t="s">
        <v>41</v>
      </c>
      <c r="L210" t="s">
        <v>174</v>
      </c>
      <c r="M210" t="s">
        <v>41</v>
      </c>
      <c r="N210" t="s">
        <v>1068</v>
      </c>
      <c r="O210" t="s">
        <v>720</v>
      </c>
      <c r="P210" t="s">
        <v>720</v>
      </c>
      <c r="Q210"/>
    </row>
    <row r="211" spans="1:17" x14ac:dyDescent="0.2">
      <c r="A211" s="13" t="s">
        <v>703</v>
      </c>
      <c r="B211" t="s">
        <v>1067</v>
      </c>
      <c r="C211" t="s">
        <v>39</v>
      </c>
      <c r="D211" t="s">
        <v>701</v>
      </c>
      <c r="E211" t="s">
        <v>753</v>
      </c>
      <c r="F211" t="s">
        <v>634</v>
      </c>
      <c r="G211" t="s">
        <v>34</v>
      </c>
      <c r="H211" t="s">
        <v>1066</v>
      </c>
      <c r="I211" t="s">
        <v>1870</v>
      </c>
      <c r="J211" t="s">
        <v>708</v>
      </c>
      <c r="K211" t="s">
        <v>41</v>
      </c>
      <c r="L211" t="s">
        <v>174</v>
      </c>
      <c r="M211" t="s">
        <v>41</v>
      </c>
      <c r="N211"/>
      <c r="O211" t="s">
        <v>694</v>
      </c>
      <c r="P211" t="s">
        <v>736</v>
      </c>
      <c r="Q211"/>
    </row>
    <row r="212" spans="1:17" x14ac:dyDescent="0.2">
      <c r="A212" s="13" t="s">
        <v>703</v>
      </c>
      <c r="B212" t="s">
        <v>1065</v>
      </c>
      <c r="C212" t="s">
        <v>39</v>
      </c>
      <c r="D212" t="s">
        <v>701</v>
      </c>
      <c r="E212" t="s">
        <v>753</v>
      </c>
      <c r="F212" t="s">
        <v>634</v>
      </c>
      <c r="G212" t="s">
        <v>34</v>
      </c>
      <c r="H212" t="s">
        <v>1064</v>
      </c>
      <c r="I212" t="s">
        <v>1870</v>
      </c>
      <c r="J212" t="s">
        <v>708</v>
      </c>
      <c r="K212" t="s">
        <v>41</v>
      </c>
      <c r="L212" t="s">
        <v>174</v>
      </c>
      <c r="M212" t="s">
        <v>41</v>
      </c>
      <c r="N212"/>
      <c r="O212" t="s">
        <v>694</v>
      </c>
      <c r="P212" t="s">
        <v>736</v>
      </c>
      <c r="Q212"/>
    </row>
    <row r="213" spans="1:17" x14ac:dyDescent="0.2">
      <c r="A213" s="13" t="s">
        <v>703</v>
      </c>
      <c r="B213" t="s">
        <v>1063</v>
      </c>
      <c r="C213" t="s">
        <v>39</v>
      </c>
      <c r="D213" t="s">
        <v>701</v>
      </c>
      <c r="E213" t="s">
        <v>711</v>
      </c>
      <c r="F213" t="s">
        <v>634</v>
      </c>
      <c r="G213" t="s">
        <v>34</v>
      </c>
      <c r="H213" t="s">
        <v>1062</v>
      </c>
      <c r="I213" t="s">
        <v>1596</v>
      </c>
      <c r="J213" t="s">
        <v>708</v>
      </c>
      <c r="K213" t="s">
        <v>39</v>
      </c>
      <c r="L213" t="s">
        <v>174</v>
      </c>
      <c r="M213" t="s">
        <v>41</v>
      </c>
      <c r="N213"/>
      <c r="O213" t="s">
        <v>984</v>
      </c>
      <c r="P213" t="s">
        <v>749</v>
      </c>
      <c r="Q213"/>
    </row>
    <row r="214" spans="1:17" x14ac:dyDescent="0.2">
      <c r="A214" s="13" t="s">
        <v>703</v>
      </c>
      <c r="B214" t="s">
        <v>1061</v>
      </c>
      <c r="C214" t="s">
        <v>39</v>
      </c>
      <c r="D214" t="s">
        <v>701</v>
      </c>
      <c r="E214" t="s">
        <v>711</v>
      </c>
      <c r="F214" t="s">
        <v>634</v>
      </c>
      <c r="G214" t="s">
        <v>34</v>
      </c>
      <c r="H214" t="s">
        <v>1060</v>
      </c>
      <c r="I214" t="s">
        <v>1871</v>
      </c>
      <c r="J214" t="s">
        <v>708</v>
      </c>
      <c r="K214" t="s">
        <v>39</v>
      </c>
      <c r="L214" t="s">
        <v>731</v>
      </c>
      <c r="M214" t="s">
        <v>41</v>
      </c>
      <c r="N214"/>
      <c r="O214" t="s">
        <v>713</v>
      </c>
      <c r="P214" t="s">
        <v>712</v>
      </c>
      <c r="Q214"/>
    </row>
    <row r="215" spans="1:17" x14ac:dyDescent="0.2">
      <c r="A215" s="13" t="s">
        <v>703</v>
      </c>
      <c r="B215" t="s">
        <v>1059</v>
      </c>
      <c r="C215" t="s">
        <v>39</v>
      </c>
      <c r="D215" t="s">
        <v>701</v>
      </c>
      <c r="E215" t="s">
        <v>1058</v>
      </c>
      <c r="F215" t="s">
        <v>634</v>
      </c>
      <c r="G215" t="s">
        <v>34</v>
      </c>
      <c r="H215" t="s">
        <v>1057</v>
      </c>
      <c r="I215" t="s">
        <v>1872</v>
      </c>
      <c r="J215" t="s">
        <v>697</v>
      </c>
      <c r="K215" t="s">
        <v>41</v>
      </c>
      <c r="L215" t="s">
        <v>174</v>
      </c>
      <c r="M215" t="s">
        <v>41</v>
      </c>
      <c r="N215"/>
      <c r="O215" t="s">
        <v>694</v>
      </c>
      <c r="P215" t="s">
        <v>736</v>
      </c>
      <c r="Q215"/>
    </row>
    <row r="216" spans="1:17" x14ac:dyDescent="0.2">
      <c r="A216" s="13" t="s">
        <v>703</v>
      </c>
      <c r="B216" t="s">
        <v>575</v>
      </c>
      <c r="C216" t="s">
        <v>39</v>
      </c>
      <c r="D216" t="s">
        <v>701</v>
      </c>
      <c r="E216" t="s">
        <v>753</v>
      </c>
      <c r="F216" t="s">
        <v>655</v>
      </c>
      <c r="G216" t="s">
        <v>745</v>
      </c>
      <c r="H216" t="s">
        <v>576</v>
      </c>
      <c r="I216" t="s">
        <v>1873</v>
      </c>
      <c r="J216" t="s">
        <v>708</v>
      </c>
      <c r="K216" t="s">
        <v>41</v>
      </c>
      <c r="L216" t="s">
        <v>174</v>
      </c>
      <c r="M216" t="s">
        <v>41</v>
      </c>
      <c r="N216"/>
      <c r="O216" t="s">
        <v>1053</v>
      </c>
      <c r="P216" t="s">
        <v>1052</v>
      </c>
      <c r="Q216" t="s">
        <v>725</v>
      </c>
    </row>
    <row r="217" spans="1:17" x14ac:dyDescent="0.2">
      <c r="A217" s="13" t="s">
        <v>703</v>
      </c>
      <c r="B217" t="s">
        <v>1056</v>
      </c>
      <c r="C217" t="s">
        <v>39</v>
      </c>
      <c r="D217" t="s">
        <v>701</v>
      </c>
      <c r="E217" t="s">
        <v>882</v>
      </c>
      <c r="F217" t="s">
        <v>634</v>
      </c>
      <c r="G217" t="s">
        <v>34</v>
      </c>
      <c r="H217" t="s">
        <v>1055</v>
      </c>
      <c r="I217" t="s">
        <v>1785</v>
      </c>
      <c r="J217" t="s">
        <v>708</v>
      </c>
      <c r="K217" t="s">
        <v>41</v>
      </c>
      <c r="L217" t="s">
        <v>766</v>
      </c>
      <c r="M217" t="s">
        <v>41</v>
      </c>
      <c r="N217" t="s">
        <v>1054</v>
      </c>
      <c r="O217" t="s">
        <v>694</v>
      </c>
      <c r="P217" t="s">
        <v>693</v>
      </c>
      <c r="Q217"/>
    </row>
    <row r="218" spans="1:17" x14ac:dyDescent="0.2">
      <c r="A218" s="13" t="s">
        <v>703</v>
      </c>
      <c r="B218" t="s">
        <v>538</v>
      </c>
      <c r="C218" t="s">
        <v>39</v>
      </c>
      <c r="D218" t="s">
        <v>701</v>
      </c>
      <c r="E218" t="s">
        <v>753</v>
      </c>
      <c r="F218" t="s">
        <v>655</v>
      </c>
      <c r="G218" t="s">
        <v>974</v>
      </c>
      <c r="H218" t="s">
        <v>539</v>
      </c>
      <c r="I218" t="s">
        <v>1873</v>
      </c>
      <c r="J218" t="s">
        <v>697</v>
      </c>
      <c r="K218" t="s">
        <v>41</v>
      </c>
      <c r="L218" t="s">
        <v>174</v>
      </c>
      <c r="M218" t="s">
        <v>41</v>
      </c>
      <c r="N218"/>
      <c r="O218" t="s">
        <v>1053</v>
      </c>
      <c r="P218" t="s">
        <v>1052</v>
      </c>
      <c r="Q218" t="s">
        <v>1051</v>
      </c>
    </row>
    <row r="219" spans="1:17" x14ac:dyDescent="0.2">
      <c r="A219" s="13" t="s">
        <v>703</v>
      </c>
      <c r="B219" t="s">
        <v>341</v>
      </c>
      <c r="C219" t="s">
        <v>39</v>
      </c>
      <c r="D219" t="s">
        <v>701</v>
      </c>
      <c r="E219" t="s">
        <v>711</v>
      </c>
      <c r="F219" t="s">
        <v>655</v>
      </c>
      <c r="G219" t="s">
        <v>76</v>
      </c>
      <c r="H219" t="s">
        <v>342</v>
      </c>
      <c r="I219" t="s">
        <v>1874</v>
      </c>
      <c r="J219" t="s">
        <v>708</v>
      </c>
      <c r="K219" t="s">
        <v>39</v>
      </c>
      <c r="L219" t="s">
        <v>1050</v>
      </c>
      <c r="M219" t="s">
        <v>41</v>
      </c>
      <c r="N219" t="s">
        <v>1049</v>
      </c>
      <c r="O219" t="s">
        <v>750</v>
      </c>
      <c r="P219" t="s">
        <v>1048</v>
      </c>
      <c r="Q219" t="s">
        <v>785</v>
      </c>
    </row>
    <row r="220" spans="1:17" x14ac:dyDescent="0.2">
      <c r="A220" s="13" t="s">
        <v>703</v>
      </c>
      <c r="B220" t="s">
        <v>365</v>
      </c>
      <c r="C220" t="s">
        <v>39</v>
      </c>
      <c r="D220" t="s">
        <v>701</v>
      </c>
      <c r="E220" t="s">
        <v>711</v>
      </c>
      <c r="F220" t="s">
        <v>655</v>
      </c>
      <c r="G220" t="s">
        <v>85</v>
      </c>
      <c r="H220" t="s">
        <v>1047</v>
      </c>
      <c r="I220" t="s">
        <v>1875</v>
      </c>
      <c r="J220" t="s">
        <v>697</v>
      </c>
      <c r="K220" t="s">
        <v>39</v>
      </c>
      <c r="L220" t="s">
        <v>174</v>
      </c>
      <c r="M220" t="s">
        <v>41</v>
      </c>
      <c r="N220" t="s">
        <v>1046</v>
      </c>
      <c r="O220" t="s">
        <v>694</v>
      </c>
      <c r="P220" t="s">
        <v>736</v>
      </c>
      <c r="Q220" t="s">
        <v>776</v>
      </c>
    </row>
    <row r="221" spans="1:17" x14ac:dyDescent="0.2">
      <c r="A221" s="13" t="s">
        <v>703</v>
      </c>
      <c r="B221" t="s">
        <v>1045</v>
      </c>
      <c r="C221" t="s">
        <v>39</v>
      </c>
      <c r="D221" t="s">
        <v>701</v>
      </c>
      <c r="E221" t="s">
        <v>711</v>
      </c>
      <c r="F221" t="s">
        <v>634</v>
      </c>
      <c r="G221" t="s">
        <v>34</v>
      </c>
      <c r="H221" t="s">
        <v>1044</v>
      </c>
      <c r="I221" t="s">
        <v>1876</v>
      </c>
      <c r="J221" t="s">
        <v>708</v>
      </c>
      <c r="K221" t="s">
        <v>39</v>
      </c>
      <c r="L221" t="s">
        <v>373</v>
      </c>
      <c r="M221" t="s">
        <v>41</v>
      </c>
      <c r="N221"/>
      <c r="O221" t="s">
        <v>1043</v>
      </c>
      <c r="P221" t="s">
        <v>1042</v>
      </c>
      <c r="Q221"/>
    </row>
    <row r="222" spans="1:17" x14ac:dyDescent="0.2">
      <c r="A222" s="13" t="s">
        <v>703</v>
      </c>
      <c r="B222" t="s">
        <v>328</v>
      </c>
      <c r="C222" t="s">
        <v>39</v>
      </c>
      <c r="D222" t="s">
        <v>701</v>
      </c>
      <c r="E222" t="s">
        <v>711</v>
      </c>
      <c r="F222" t="s">
        <v>655</v>
      </c>
      <c r="G222" t="s">
        <v>806</v>
      </c>
      <c r="H222" t="s">
        <v>1041</v>
      </c>
      <c r="I222" t="s">
        <v>1877</v>
      </c>
      <c r="J222" t="s">
        <v>708</v>
      </c>
      <c r="K222" t="s">
        <v>39</v>
      </c>
      <c r="L222" t="s">
        <v>174</v>
      </c>
      <c r="M222" t="s">
        <v>41</v>
      </c>
      <c r="N222" t="s">
        <v>1040</v>
      </c>
      <c r="O222" t="s">
        <v>694</v>
      </c>
      <c r="P222" t="s">
        <v>736</v>
      </c>
      <c r="Q222" t="s">
        <v>776</v>
      </c>
    </row>
    <row r="223" spans="1:17" x14ac:dyDescent="0.2">
      <c r="A223" s="13" t="s">
        <v>703</v>
      </c>
      <c r="B223" t="s">
        <v>1039</v>
      </c>
      <c r="C223" t="s">
        <v>39</v>
      </c>
      <c r="D223" t="s">
        <v>701</v>
      </c>
      <c r="E223" t="s">
        <v>711</v>
      </c>
      <c r="F223" t="s">
        <v>634</v>
      </c>
      <c r="G223" t="s">
        <v>34</v>
      </c>
      <c r="H223" t="s">
        <v>1038</v>
      </c>
      <c r="I223" t="s">
        <v>1878</v>
      </c>
      <c r="J223" t="s">
        <v>697</v>
      </c>
      <c r="K223" t="s">
        <v>39</v>
      </c>
      <c r="L223" t="s">
        <v>174</v>
      </c>
      <c r="M223" t="s">
        <v>41</v>
      </c>
      <c r="N223" t="s">
        <v>1037</v>
      </c>
      <c r="O223" t="s">
        <v>984</v>
      </c>
      <c r="P223" t="s">
        <v>786</v>
      </c>
      <c r="Q223"/>
    </row>
    <row r="224" spans="1:17" x14ac:dyDescent="0.2">
      <c r="A224" s="13" t="s">
        <v>703</v>
      </c>
      <c r="B224" t="s">
        <v>1036</v>
      </c>
      <c r="C224" t="s">
        <v>39</v>
      </c>
      <c r="D224" t="s">
        <v>701</v>
      </c>
      <c r="E224" t="s">
        <v>753</v>
      </c>
      <c r="F224" t="s">
        <v>634</v>
      </c>
      <c r="G224" t="s">
        <v>34</v>
      </c>
      <c r="H224" t="s">
        <v>1035</v>
      </c>
      <c r="I224" t="s">
        <v>1876</v>
      </c>
      <c r="J224" t="s">
        <v>708</v>
      </c>
      <c r="K224" t="s">
        <v>41</v>
      </c>
      <c r="L224" t="s">
        <v>373</v>
      </c>
      <c r="M224" t="s">
        <v>41</v>
      </c>
      <c r="N224"/>
      <c r="O224" t="s">
        <v>984</v>
      </c>
      <c r="P224" t="s">
        <v>761</v>
      </c>
      <c r="Q224"/>
    </row>
    <row r="225" spans="1:17" x14ac:dyDescent="0.2">
      <c r="A225" s="13" t="s">
        <v>703</v>
      </c>
      <c r="B225" t="s">
        <v>1034</v>
      </c>
      <c r="C225" t="s">
        <v>39</v>
      </c>
      <c r="D225" t="s">
        <v>701</v>
      </c>
      <c r="E225" t="s">
        <v>711</v>
      </c>
      <c r="F225" t="s">
        <v>634</v>
      </c>
      <c r="G225" t="s">
        <v>34</v>
      </c>
      <c r="H225" t="s">
        <v>1033</v>
      </c>
      <c r="I225" t="s">
        <v>1879</v>
      </c>
      <c r="J225" t="s">
        <v>708</v>
      </c>
      <c r="K225" t="s">
        <v>39</v>
      </c>
      <c r="L225" t="s">
        <v>174</v>
      </c>
      <c r="M225" t="s">
        <v>41</v>
      </c>
      <c r="N225"/>
      <c r="O225" t="s">
        <v>713</v>
      </c>
      <c r="P225" t="s">
        <v>712</v>
      </c>
      <c r="Q225"/>
    </row>
    <row r="226" spans="1:17" x14ac:dyDescent="0.2">
      <c r="A226" s="13" t="s">
        <v>703</v>
      </c>
      <c r="B226" t="s">
        <v>323</v>
      </c>
      <c r="C226" t="s">
        <v>39</v>
      </c>
      <c r="D226" t="s">
        <v>701</v>
      </c>
      <c r="E226" t="s">
        <v>711</v>
      </c>
      <c r="F226" t="s">
        <v>655</v>
      </c>
      <c r="G226" t="s">
        <v>775</v>
      </c>
      <c r="H226" t="s">
        <v>1032</v>
      </c>
      <c r="I226" t="s">
        <v>1880</v>
      </c>
      <c r="J226" t="s">
        <v>697</v>
      </c>
      <c r="K226" t="s">
        <v>39</v>
      </c>
      <c r="L226" t="s">
        <v>731</v>
      </c>
      <c r="M226" t="s">
        <v>41</v>
      </c>
      <c r="N226" t="s">
        <v>1031</v>
      </c>
      <c r="O226" t="s">
        <v>750</v>
      </c>
      <c r="P226" t="s">
        <v>812</v>
      </c>
      <c r="Q226" t="s">
        <v>776</v>
      </c>
    </row>
    <row r="227" spans="1:17" x14ac:dyDescent="0.2">
      <c r="A227" s="13" t="s">
        <v>703</v>
      </c>
      <c r="B227" t="s">
        <v>550</v>
      </c>
      <c r="C227" t="s">
        <v>39</v>
      </c>
      <c r="D227" t="s">
        <v>701</v>
      </c>
      <c r="E227" t="s">
        <v>711</v>
      </c>
      <c r="F227" t="s">
        <v>655</v>
      </c>
      <c r="G227" t="s">
        <v>1030</v>
      </c>
      <c r="H227" t="s">
        <v>1029</v>
      </c>
      <c r="I227" t="s">
        <v>1881</v>
      </c>
      <c r="J227" t="s">
        <v>708</v>
      </c>
      <c r="K227" t="s">
        <v>39</v>
      </c>
      <c r="L227" t="s">
        <v>1028</v>
      </c>
      <c r="M227" t="s">
        <v>41</v>
      </c>
      <c r="N227" t="s">
        <v>1027</v>
      </c>
      <c r="O227" t="s">
        <v>694</v>
      </c>
      <c r="P227" t="s">
        <v>736</v>
      </c>
      <c r="Q227" t="s">
        <v>704</v>
      </c>
    </row>
    <row r="228" spans="1:17" x14ac:dyDescent="0.2">
      <c r="A228" s="13" t="s">
        <v>703</v>
      </c>
      <c r="B228" t="s">
        <v>1026</v>
      </c>
      <c r="C228" t="s">
        <v>39</v>
      </c>
      <c r="D228" t="s">
        <v>701</v>
      </c>
      <c r="E228" t="s">
        <v>711</v>
      </c>
      <c r="F228" t="s">
        <v>634</v>
      </c>
      <c r="G228" t="s">
        <v>34</v>
      </c>
      <c r="H228" t="s">
        <v>504</v>
      </c>
      <c r="I228" t="s">
        <v>1882</v>
      </c>
      <c r="J228" t="s">
        <v>697</v>
      </c>
      <c r="K228" t="s">
        <v>39</v>
      </c>
      <c r="L228" t="s">
        <v>174</v>
      </c>
      <c r="M228" t="s">
        <v>41</v>
      </c>
      <c r="N228" t="s">
        <v>1025</v>
      </c>
      <c r="O228" t="s">
        <v>838</v>
      </c>
      <c r="P228" t="s">
        <v>1024</v>
      </c>
      <c r="Q228"/>
    </row>
    <row r="229" spans="1:17" x14ac:dyDescent="0.2">
      <c r="A229" s="13" t="s">
        <v>703</v>
      </c>
      <c r="B229" t="s">
        <v>1023</v>
      </c>
      <c r="C229" t="s">
        <v>39</v>
      </c>
      <c r="D229" t="s">
        <v>701</v>
      </c>
      <c r="E229" t="s">
        <v>759</v>
      </c>
      <c r="F229" t="s">
        <v>634</v>
      </c>
      <c r="G229" t="s">
        <v>34</v>
      </c>
      <c r="H229" t="s">
        <v>1022</v>
      </c>
      <c r="I229" t="s">
        <v>1872</v>
      </c>
      <c r="J229" t="s">
        <v>708</v>
      </c>
      <c r="K229" t="s">
        <v>41</v>
      </c>
      <c r="L229" t="s">
        <v>766</v>
      </c>
      <c r="M229" t="s">
        <v>41</v>
      </c>
      <c r="N229"/>
      <c r="O229" t="s">
        <v>756</v>
      </c>
      <c r="P229" t="s">
        <v>792</v>
      </c>
      <c r="Q229"/>
    </row>
    <row r="230" spans="1:17" x14ac:dyDescent="0.2">
      <c r="A230" s="13" t="s">
        <v>703</v>
      </c>
      <c r="B230" t="s">
        <v>1021</v>
      </c>
      <c r="C230" t="s">
        <v>39</v>
      </c>
      <c r="D230" t="s">
        <v>701</v>
      </c>
      <c r="E230" t="s">
        <v>711</v>
      </c>
      <c r="F230" t="s">
        <v>655</v>
      </c>
      <c r="G230" t="s">
        <v>977</v>
      </c>
      <c r="H230" t="s">
        <v>1020</v>
      </c>
      <c r="I230" t="s">
        <v>1883</v>
      </c>
      <c r="J230" t="s">
        <v>697</v>
      </c>
      <c r="K230" t="s">
        <v>39</v>
      </c>
      <c r="L230" t="s">
        <v>696</v>
      </c>
      <c r="M230" t="s">
        <v>41</v>
      </c>
      <c r="N230" t="s">
        <v>1019</v>
      </c>
      <c r="O230" t="s">
        <v>750</v>
      </c>
      <c r="P230" t="s">
        <v>1018</v>
      </c>
      <c r="Q230" t="s">
        <v>776</v>
      </c>
    </row>
    <row r="231" spans="1:17" x14ac:dyDescent="0.2">
      <c r="A231" s="13" t="s">
        <v>703</v>
      </c>
      <c r="B231" t="s">
        <v>1017</v>
      </c>
      <c r="C231" t="s">
        <v>39</v>
      </c>
      <c r="D231" t="s">
        <v>701</v>
      </c>
      <c r="E231" t="s">
        <v>759</v>
      </c>
      <c r="F231" t="s">
        <v>634</v>
      </c>
      <c r="G231" t="s">
        <v>34</v>
      </c>
      <c r="H231" t="s">
        <v>1016</v>
      </c>
      <c r="I231" t="s">
        <v>1071</v>
      </c>
      <c r="J231" t="s">
        <v>708</v>
      </c>
      <c r="K231" t="s">
        <v>39</v>
      </c>
      <c r="L231" t="s">
        <v>766</v>
      </c>
      <c r="M231" t="s">
        <v>41</v>
      </c>
      <c r="N231"/>
      <c r="O231" t="s">
        <v>918</v>
      </c>
      <c r="P231" t="s">
        <v>972</v>
      </c>
      <c r="Q231"/>
    </row>
    <row r="232" spans="1:17" x14ac:dyDescent="0.2">
      <c r="A232" s="13" t="s">
        <v>703</v>
      </c>
      <c r="B232" t="s">
        <v>272</v>
      </c>
      <c r="C232" t="s">
        <v>39</v>
      </c>
      <c r="D232" t="s">
        <v>701</v>
      </c>
      <c r="E232" t="s">
        <v>711</v>
      </c>
      <c r="F232" t="s">
        <v>655</v>
      </c>
      <c r="G232" t="s">
        <v>710</v>
      </c>
      <c r="H232" t="s">
        <v>1015</v>
      </c>
      <c r="I232" t="s">
        <v>817</v>
      </c>
      <c r="J232" t="s">
        <v>697</v>
      </c>
      <c r="K232" t="s">
        <v>39</v>
      </c>
      <c r="L232" t="s">
        <v>696</v>
      </c>
      <c r="M232" t="s">
        <v>41</v>
      </c>
      <c r="N232" t="s">
        <v>1014</v>
      </c>
      <c r="O232" t="s">
        <v>694</v>
      </c>
      <c r="P232" t="s">
        <v>736</v>
      </c>
      <c r="Q232"/>
    </row>
    <row r="233" spans="1:17" x14ac:dyDescent="0.2">
      <c r="A233" s="13" t="s">
        <v>703</v>
      </c>
      <c r="B233" t="s">
        <v>1013</v>
      </c>
      <c r="C233" t="s">
        <v>39</v>
      </c>
      <c r="D233" t="s">
        <v>701</v>
      </c>
      <c r="E233" t="s">
        <v>700</v>
      </c>
      <c r="F233" t="s">
        <v>655</v>
      </c>
      <c r="G233" t="s">
        <v>1009</v>
      </c>
      <c r="H233" t="s">
        <v>1012</v>
      </c>
      <c r="I233" t="s">
        <v>1884</v>
      </c>
      <c r="J233" t="s">
        <v>708</v>
      </c>
      <c r="K233" t="s">
        <v>39</v>
      </c>
      <c r="L233" t="s">
        <v>174</v>
      </c>
      <c r="M233" t="s">
        <v>41</v>
      </c>
      <c r="N233" t="s">
        <v>1011</v>
      </c>
      <c r="O233" t="s">
        <v>694</v>
      </c>
      <c r="P233" t="s">
        <v>693</v>
      </c>
      <c r="Q233" t="s">
        <v>1010</v>
      </c>
    </row>
    <row r="234" spans="1:17" x14ac:dyDescent="0.2">
      <c r="A234" s="13" t="s">
        <v>703</v>
      </c>
      <c r="B234" t="s">
        <v>370</v>
      </c>
      <c r="C234" t="s">
        <v>39</v>
      </c>
      <c r="D234" t="s">
        <v>701</v>
      </c>
      <c r="E234" t="s">
        <v>711</v>
      </c>
      <c r="F234" t="s">
        <v>655</v>
      </c>
      <c r="G234" t="s">
        <v>1009</v>
      </c>
      <c r="H234" t="s">
        <v>1008</v>
      </c>
      <c r="I234" t="s">
        <v>1885</v>
      </c>
      <c r="J234" t="s">
        <v>708</v>
      </c>
      <c r="K234" t="s">
        <v>39</v>
      </c>
      <c r="L234" t="s">
        <v>373</v>
      </c>
      <c r="M234" t="s">
        <v>41</v>
      </c>
      <c r="N234" t="s">
        <v>1007</v>
      </c>
      <c r="O234" t="s">
        <v>694</v>
      </c>
      <c r="P234" t="s">
        <v>736</v>
      </c>
      <c r="Q234" t="s">
        <v>971</v>
      </c>
    </row>
    <row r="235" spans="1:17" x14ac:dyDescent="0.2">
      <c r="A235" s="13" t="s">
        <v>703</v>
      </c>
      <c r="B235" t="s">
        <v>1006</v>
      </c>
      <c r="C235" t="s">
        <v>39</v>
      </c>
      <c r="D235" t="s">
        <v>701</v>
      </c>
      <c r="E235" t="s">
        <v>753</v>
      </c>
      <c r="F235" t="s">
        <v>634</v>
      </c>
      <c r="G235" t="s">
        <v>34</v>
      </c>
      <c r="H235" t="s">
        <v>1005</v>
      </c>
      <c r="I235" t="s">
        <v>1886</v>
      </c>
      <c r="J235" t="s">
        <v>708</v>
      </c>
      <c r="K235" t="s">
        <v>41</v>
      </c>
      <c r="L235" t="s">
        <v>373</v>
      </c>
      <c r="M235" t="s">
        <v>41</v>
      </c>
      <c r="N235"/>
      <c r="O235" t="s">
        <v>838</v>
      </c>
      <c r="P235" t="s">
        <v>997</v>
      </c>
      <c r="Q235"/>
    </row>
    <row r="236" spans="1:17" x14ac:dyDescent="0.2">
      <c r="A236" s="13" t="s">
        <v>703</v>
      </c>
      <c r="B236" t="s">
        <v>1003</v>
      </c>
      <c r="C236" t="s">
        <v>39</v>
      </c>
      <c r="D236" t="s">
        <v>701</v>
      </c>
      <c r="E236" t="s">
        <v>711</v>
      </c>
      <c r="F236" t="s">
        <v>634</v>
      </c>
      <c r="G236" t="s">
        <v>34</v>
      </c>
      <c r="H236" t="s">
        <v>1002</v>
      </c>
      <c r="I236" t="s">
        <v>1887</v>
      </c>
      <c r="J236" t="s">
        <v>697</v>
      </c>
      <c r="K236" t="s">
        <v>39</v>
      </c>
      <c r="L236" t="s">
        <v>174</v>
      </c>
      <c r="M236" t="s">
        <v>41</v>
      </c>
      <c r="N236" t="s">
        <v>1001</v>
      </c>
      <c r="O236" t="s">
        <v>838</v>
      </c>
      <c r="P236" t="s">
        <v>997</v>
      </c>
      <c r="Q236"/>
    </row>
    <row r="237" spans="1:17" x14ac:dyDescent="0.2">
      <c r="A237" s="13" t="s">
        <v>703</v>
      </c>
      <c r="B237" t="s">
        <v>1000</v>
      </c>
      <c r="C237" t="s">
        <v>39</v>
      </c>
      <c r="D237" t="s">
        <v>701</v>
      </c>
      <c r="E237" t="s">
        <v>711</v>
      </c>
      <c r="F237" t="s">
        <v>634</v>
      </c>
      <c r="G237" t="s">
        <v>34</v>
      </c>
      <c r="H237" t="s">
        <v>999</v>
      </c>
      <c r="I237" t="s">
        <v>1887</v>
      </c>
      <c r="J237" t="s">
        <v>708</v>
      </c>
      <c r="K237" t="s">
        <v>39</v>
      </c>
      <c r="L237" t="s">
        <v>174</v>
      </c>
      <c r="M237" t="s">
        <v>41</v>
      </c>
      <c r="N237" t="s">
        <v>998</v>
      </c>
      <c r="O237" t="s">
        <v>838</v>
      </c>
      <c r="P237" t="s">
        <v>997</v>
      </c>
      <c r="Q237"/>
    </row>
    <row r="238" spans="1:17" x14ac:dyDescent="0.2">
      <c r="A238" s="13" t="s">
        <v>703</v>
      </c>
      <c r="B238" t="s">
        <v>233</v>
      </c>
      <c r="C238" t="s">
        <v>39</v>
      </c>
      <c r="D238" t="s">
        <v>701</v>
      </c>
      <c r="E238" t="s">
        <v>711</v>
      </c>
      <c r="F238" t="s">
        <v>655</v>
      </c>
      <c r="G238" t="s">
        <v>775</v>
      </c>
      <c r="H238" t="s">
        <v>234</v>
      </c>
      <c r="I238" t="s">
        <v>1888</v>
      </c>
      <c r="J238" t="s">
        <v>697</v>
      </c>
      <c r="K238" t="s">
        <v>39</v>
      </c>
      <c r="L238" t="s">
        <v>696</v>
      </c>
      <c r="M238" t="s">
        <v>41</v>
      </c>
      <c r="N238" t="s">
        <v>996</v>
      </c>
      <c r="O238" t="s">
        <v>706</v>
      </c>
      <c r="P238" t="s">
        <v>981</v>
      </c>
      <c r="Q238" t="s">
        <v>971</v>
      </c>
    </row>
    <row r="239" spans="1:17" x14ac:dyDescent="0.2">
      <c r="A239" s="13" t="s">
        <v>703</v>
      </c>
      <c r="B239" t="s">
        <v>359</v>
      </c>
      <c r="C239" t="s">
        <v>39</v>
      </c>
      <c r="D239" t="s">
        <v>701</v>
      </c>
      <c r="E239" t="s">
        <v>711</v>
      </c>
      <c r="F239" t="s">
        <v>655</v>
      </c>
      <c r="G239" t="s">
        <v>710</v>
      </c>
      <c r="H239" t="s">
        <v>360</v>
      </c>
      <c r="I239" t="s">
        <v>1889</v>
      </c>
      <c r="J239" t="s">
        <v>708</v>
      </c>
      <c r="K239" t="s">
        <v>39</v>
      </c>
      <c r="L239" t="s">
        <v>174</v>
      </c>
      <c r="M239" t="s">
        <v>41</v>
      </c>
      <c r="N239" t="s">
        <v>995</v>
      </c>
      <c r="O239" t="s">
        <v>992</v>
      </c>
      <c r="P239" t="s">
        <v>792</v>
      </c>
      <c r="Q239" t="s">
        <v>776</v>
      </c>
    </row>
    <row r="240" spans="1:17" x14ac:dyDescent="0.2">
      <c r="A240" s="13" t="s">
        <v>703</v>
      </c>
      <c r="B240" t="s">
        <v>288</v>
      </c>
      <c r="C240" t="s">
        <v>39</v>
      </c>
      <c r="D240" t="s">
        <v>701</v>
      </c>
      <c r="E240" t="s">
        <v>711</v>
      </c>
      <c r="F240" t="s">
        <v>655</v>
      </c>
      <c r="G240" t="s">
        <v>974</v>
      </c>
      <c r="H240" t="s">
        <v>289</v>
      </c>
      <c r="I240" t="s">
        <v>1890</v>
      </c>
      <c r="J240" t="s">
        <v>697</v>
      </c>
      <c r="K240" t="s">
        <v>39</v>
      </c>
      <c r="L240" t="s">
        <v>809</v>
      </c>
      <c r="M240" t="s">
        <v>41</v>
      </c>
      <c r="N240" t="s">
        <v>994</v>
      </c>
      <c r="O240" t="s">
        <v>992</v>
      </c>
      <c r="P240" t="s">
        <v>792</v>
      </c>
      <c r="Q240" t="s">
        <v>776</v>
      </c>
    </row>
    <row r="241" spans="1:17" x14ac:dyDescent="0.2">
      <c r="A241" s="13" t="s">
        <v>703</v>
      </c>
      <c r="B241" t="s">
        <v>318</v>
      </c>
      <c r="C241" t="s">
        <v>39</v>
      </c>
      <c r="D241" t="s">
        <v>701</v>
      </c>
      <c r="E241" t="s">
        <v>711</v>
      </c>
      <c r="F241" t="s">
        <v>655</v>
      </c>
      <c r="G241" t="s">
        <v>710</v>
      </c>
      <c r="H241" t="s">
        <v>1891</v>
      </c>
      <c r="I241" t="s">
        <v>1892</v>
      </c>
      <c r="J241" t="s">
        <v>697</v>
      </c>
      <c r="K241" t="s">
        <v>39</v>
      </c>
      <c r="L241" t="s">
        <v>731</v>
      </c>
      <c r="M241" t="s">
        <v>41</v>
      </c>
      <c r="N241" t="s">
        <v>993</v>
      </c>
      <c r="O241" t="s">
        <v>694</v>
      </c>
      <c r="P241" t="s">
        <v>736</v>
      </c>
      <c r="Q241" t="s">
        <v>716</v>
      </c>
    </row>
    <row r="242" spans="1:17" x14ac:dyDescent="0.2">
      <c r="A242" s="13" t="s">
        <v>703</v>
      </c>
      <c r="B242" t="s">
        <v>336</v>
      </c>
      <c r="C242" t="s">
        <v>39</v>
      </c>
      <c r="D242" t="s">
        <v>701</v>
      </c>
      <c r="E242" t="s">
        <v>711</v>
      </c>
      <c r="F242" t="s">
        <v>655</v>
      </c>
      <c r="G242" t="s">
        <v>806</v>
      </c>
      <c r="H242" t="s">
        <v>337</v>
      </c>
      <c r="I242" t="s">
        <v>1892</v>
      </c>
      <c r="J242" t="s">
        <v>708</v>
      </c>
      <c r="K242" t="s">
        <v>39</v>
      </c>
      <c r="L242" t="s">
        <v>731</v>
      </c>
      <c r="M242" t="s">
        <v>41</v>
      </c>
      <c r="N242" t="s">
        <v>991</v>
      </c>
      <c r="O242" t="s">
        <v>706</v>
      </c>
      <c r="P242" t="s">
        <v>812</v>
      </c>
      <c r="Q242" t="s">
        <v>990</v>
      </c>
    </row>
    <row r="243" spans="1:17" x14ac:dyDescent="0.2">
      <c r="A243" s="13" t="s">
        <v>703</v>
      </c>
      <c r="B243" t="s">
        <v>243</v>
      </c>
      <c r="C243" t="s">
        <v>39</v>
      </c>
      <c r="D243" t="s">
        <v>701</v>
      </c>
      <c r="E243" t="s">
        <v>711</v>
      </c>
      <c r="F243" t="s">
        <v>655</v>
      </c>
      <c r="G243" t="s">
        <v>775</v>
      </c>
      <c r="H243" t="s">
        <v>989</v>
      </c>
      <c r="I243" t="s">
        <v>1893</v>
      </c>
      <c r="J243" t="s">
        <v>697</v>
      </c>
      <c r="K243" t="s">
        <v>39</v>
      </c>
      <c r="L243" t="s">
        <v>731</v>
      </c>
      <c r="M243" t="s">
        <v>41</v>
      </c>
      <c r="N243" t="s">
        <v>988</v>
      </c>
      <c r="O243" t="s">
        <v>694</v>
      </c>
      <c r="P243" t="s">
        <v>736</v>
      </c>
      <c r="Q243" t="s">
        <v>776</v>
      </c>
    </row>
    <row r="244" spans="1:17" x14ac:dyDescent="0.2">
      <c r="A244" s="13" t="s">
        <v>703</v>
      </c>
      <c r="B244" t="s">
        <v>248</v>
      </c>
      <c r="C244" t="s">
        <v>39</v>
      </c>
      <c r="D244" t="s">
        <v>701</v>
      </c>
      <c r="E244" t="s">
        <v>711</v>
      </c>
      <c r="F244" t="s">
        <v>655</v>
      </c>
      <c r="G244" t="s">
        <v>775</v>
      </c>
      <c r="H244" t="s">
        <v>249</v>
      </c>
      <c r="I244" t="s">
        <v>1894</v>
      </c>
      <c r="J244" t="s">
        <v>697</v>
      </c>
      <c r="K244" t="s">
        <v>39</v>
      </c>
      <c r="L244" t="s">
        <v>174</v>
      </c>
      <c r="M244" t="s">
        <v>41</v>
      </c>
      <c r="N244" t="s">
        <v>987</v>
      </c>
      <c r="O244" t="s">
        <v>799</v>
      </c>
      <c r="P244" t="s">
        <v>792</v>
      </c>
      <c r="Q244" t="s">
        <v>776</v>
      </c>
    </row>
    <row r="245" spans="1:17" x14ac:dyDescent="0.2">
      <c r="A245" s="13" t="s">
        <v>703</v>
      </c>
      <c r="B245" t="s">
        <v>986</v>
      </c>
      <c r="C245" t="s">
        <v>39</v>
      </c>
      <c r="D245" t="s">
        <v>701</v>
      </c>
      <c r="E245" t="s">
        <v>753</v>
      </c>
      <c r="F245" t="s">
        <v>634</v>
      </c>
      <c r="G245" t="s">
        <v>34</v>
      </c>
      <c r="H245" t="s">
        <v>985</v>
      </c>
      <c r="I245" t="s">
        <v>1895</v>
      </c>
      <c r="J245" t="s">
        <v>708</v>
      </c>
      <c r="K245" t="s">
        <v>41</v>
      </c>
      <c r="L245" t="s">
        <v>174</v>
      </c>
      <c r="M245" t="s">
        <v>41</v>
      </c>
      <c r="N245"/>
      <c r="O245" t="s">
        <v>984</v>
      </c>
      <c r="P245" t="s">
        <v>761</v>
      </c>
      <c r="Q245"/>
    </row>
    <row r="246" spans="1:17" x14ac:dyDescent="0.2">
      <c r="A246" s="13" t="s">
        <v>703</v>
      </c>
      <c r="B246" t="s">
        <v>221</v>
      </c>
      <c r="C246" t="s">
        <v>39</v>
      </c>
      <c r="D246" t="s">
        <v>701</v>
      </c>
      <c r="E246" t="s">
        <v>711</v>
      </c>
      <c r="F246" t="s">
        <v>655</v>
      </c>
      <c r="G246" t="s">
        <v>983</v>
      </c>
      <c r="H246" t="s">
        <v>222</v>
      </c>
      <c r="I246" t="s">
        <v>1896</v>
      </c>
      <c r="J246" t="s">
        <v>697</v>
      </c>
      <c r="K246" t="s">
        <v>39</v>
      </c>
      <c r="L246" t="s">
        <v>696</v>
      </c>
      <c r="M246" t="s">
        <v>41</v>
      </c>
      <c r="N246" t="s">
        <v>982</v>
      </c>
      <c r="O246" t="s">
        <v>750</v>
      </c>
      <c r="P246" t="s">
        <v>981</v>
      </c>
      <c r="Q246" t="s">
        <v>772</v>
      </c>
    </row>
    <row r="247" spans="1:17" x14ac:dyDescent="0.2">
      <c r="A247" s="13" t="s">
        <v>703</v>
      </c>
      <c r="B247" t="s">
        <v>228</v>
      </c>
      <c r="C247" t="s">
        <v>39</v>
      </c>
      <c r="D247" t="s">
        <v>701</v>
      </c>
      <c r="E247" t="s">
        <v>711</v>
      </c>
      <c r="F247" t="s">
        <v>655</v>
      </c>
      <c r="G247" t="s">
        <v>710</v>
      </c>
      <c r="H247" t="s">
        <v>980</v>
      </c>
      <c r="I247" t="s">
        <v>1897</v>
      </c>
      <c r="J247" t="s">
        <v>708</v>
      </c>
      <c r="K247" t="s">
        <v>39</v>
      </c>
      <c r="L247" t="s">
        <v>174</v>
      </c>
      <c r="M247" t="s">
        <v>41</v>
      </c>
      <c r="N247" t="s">
        <v>979</v>
      </c>
      <c r="O247" t="s">
        <v>694</v>
      </c>
      <c r="P247" t="s">
        <v>736</v>
      </c>
      <c r="Q247" t="s">
        <v>704</v>
      </c>
    </row>
    <row r="248" spans="1:17" x14ac:dyDescent="0.2">
      <c r="A248" s="13" t="s">
        <v>703</v>
      </c>
      <c r="B248" t="s">
        <v>978</v>
      </c>
      <c r="C248" t="s">
        <v>39</v>
      </c>
      <c r="D248" t="s">
        <v>701</v>
      </c>
      <c r="E248" t="s">
        <v>711</v>
      </c>
      <c r="F248" t="s">
        <v>655</v>
      </c>
      <c r="G248" t="s">
        <v>977</v>
      </c>
      <c r="H248" t="s">
        <v>976</v>
      </c>
      <c r="I248" t="s">
        <v>1898</v>
      </c>
      <c r="J248" t="s">
        <v>708</v>
      </c>
      <c r="K248" t="s">
        <v>39</v>
      </c>
      <c r="L248" t="s">
        <v>696</v>
      </c>
      <c r="M248" t="s">
        <v>41</v>
      </c>
      <c r="N248" t="s">
        <v>975</v>
      </c>
      <c r="O248" t="s">
        <v>694</v>
      </c>
      <c r="P248" t="s">
        <v>736</v>
      </c>
      <c r="Q248"/>
    </row>
    <row r="249" spans="1:17" x14ac:dyDescent="0.2">
      <c r="A249" s="13" t="s">
        <v>703</v>
      </c>
      <c r="B249" t="s">
        <v>238</v>
      </c>
      <c r="C249" t="s">
        <v>39</v>
      </c>
      <c r="D249" t="s">
        <v>701</v>
      </c>
      <c r="E249" t="s">
        <v>711</v>
      </c>
      <c r="F249" t="s">
        <v>655</v>
      </c>
      <c r="G249" t="s">
        <v>974</v>
      </c>
      <c r="H249" t="s">
        <v>239</v>
      </c>
      <c r="I249" t="s">
        <v>1899</v>
      </c>
      <c r="J249" t="s">
        <v>708</v>
      </c>
      <c r="K249" t="s">
        <v>39</v>
      </c>
      <c r="L249" t="s">
        <v>174</v>
      </c>
      <c r="M249" t="s">
        <v>41</v>
      </c>
      <c r="N249" t="s">
        <v>973</v>
      </c>
      <c r="O249" t="s">
        <v>706</v>
      </c>
      <c r="P249" t="s">
        <v>972</v>
      </c>
      <c r="Q249" t="s">
        <v>971</v>
      </c>
    </row>
    <row r="250" spans="1:17" x14ac:dyDescent="0.2">
      <c r="A250" s="13" t="s">
        <v>703</v>
      </c>
      <c r="B250" t="s">
        <v>970</v>
      </c>
      <c r="C250" t="s">
        <v>39</v>
      </c>
      <c r="D250" t="s">
        <v>701</v>
      </c>
      <c r="E250" t="s">
        <v>711</v>
      </c>
      <c r="F250" t="s">
        <v>634</v>
      </c>
      <c r="G250" t="s">
        <v>34</v>
      </c>
      <c r="H250" t="s">
        <v>969</v>
      </c>
      <c r="I250" t="s">
        <v>1900</v>
      </c>
      <c r="J250" t="s">
        <v>708</v>
      </c>
      <c r="K250" t="s">
        <v>39</v>
      </c>
      <c r="L250" t="s">
        <v>766</v>
      </c>
      <c r="M250" t="s">
        <v>41</v>
      </c>
      <c r="N250"/>
      <c r="O250" t="s">
        <v>756</v>
      </c>
      <c r="P250" t="s">
        <v>798</v>
      </c>
      <c r="Q250"/>
    </row>
    <row r="251" spans="1:17" x14ac:dyDescent="0.2">
      <c r="A251" s="13" t="s">
        <v>703</v>
      </c>
      <c r="B251" t="s">
        <v>968</v>
      </c>
      <c r="C251" t="s">
        <v>39</v>
      </c>
      <c r="D251" t="s">
        <v>701</v>
      </c>
      <c r="E251" t="s">
        <v>711</v>
      </c>
      <c r="F251" t="s">
        <v>634</v>
      </c>
      <c r="G251" t="s">
        <v>34</v>
      </c>
      <c r="H251" t="s">
        <v>967</v>
      </c>
      <c r="I251" t="s">
        <v>921</v>
      </c>
      <c r="J251" t="s">
        <v>697</v>
      </c>
      <c r="K251" t="s">
        <v>39</v>
      </c>
      <c r="L251" t="s">
        <v>373</v>
      </c>
      <c r="M251" t="s">
        <v>41</v>
      </c>
      <c r="N251" t="s">
        <v>966</v>
      </c>
      <c r="O251" t="s">
        <v>838</v>
      </c>
      <c r="P251" t="s">
        <v>965</v>
      </c>
      <c r="Q251"/>
    </row>
    <row r="252" spans="1:17" x14ac:dyDescent="0.2">
      <c r="A252" s="13" t="s">
        <v>703</v>
      </c>
      <c r="B252" t="s">
        <v>964</v>
      </c>
      <c r="C252" t="s">
        <v>39</v>
      </c>
      <c r="D252" t="s">
        <v>701</v>
      </c>
      <c r="E252" t="s">
        <v>753</v>
      </c>
      <c r="F252" t="s">
        <v>655</v>
      </c>
      <c r="G252" t="s">
        <v>797</v>
      </c>
      <c r="H252" t="s">
        <v>963</v>
      </c>
      <c r="I252" t="s">
        <v>959</v>
      </c>
      <c r="J252" t="s">
        <v>697</v>
      </c>
      <c r="K252" t="s">
        <v>41</v>
      </c>
      <c r="L252" t="s">
        <v>696</v>
      </c>
      <c r="M252" t="s">
        <v>41</v>
      </c>
      <c r="N252"/>
      <c r="O252" t="s">
        <v>750</v>
      </c>
      <c r="P252" t="s">
        <v>962</v>
      </c>
      <c r="Q252" t="s">
        <v>785</v>
      </c>
    </row>
    <row r="253" spans="1:17" x14ac:dyDescent="0.2">
      <c r="A253" s="13" t="s">
        <v>703</v>
      </c>
      <c r="B253" t="s">
        <v>961</v>
      </c>
      <c r="C253" t="s">
        <v>39</v>
      </c>
      <c r="D253" t="s">
        <v>701</v>
      </c>
      <c r="E253" t="s">
        <v>711</v>
      </c>
      <c r="F253" t="s">
        <v>634</v>
      </c>
      <c r="G253" t="s">
        <v>34</v>
      </c>
      <c r="H253" t="s">
        <v>960</v>
      </c>
      <c r="I253" t="s">
        <v>1901</v>
      </c>
      <c r="J253" t="s">
        <v>697</v>
      </c>
      <c r="K253" t="s">
        <v>39</v>
      </c>
      <c r="L253" t="s">
        <v>731</v>
      </c>
      <c r="M253" t="s">
        <v>41</v>
      </c>
      <c r="N253" t="s">
        <v>958</v>
      </c>
      <c r="O253" t="s">
        <v>694</v>
      </c>
      <c r="P253" t="s">
        <v>736</v>
      </c>
      <c r="Q253"/>
    </row>
    <row r="254" spans="1:17" x14ac:dyDescent="0.2">
      <c r="A254" s="13" t="s">
        <v>703</v>
      </c>
      <c r="B254" t="s">
        <v>957</v>
      </c>
      <c r="C254" t="s">
        <v>39</v>
      </c>
      <c r="D254" t="s">
        <v>701</v>
      </c>
      <c r="E254" t="s">
        <v>711</v>
      </c>
      <c r="F254" t="s">
        <v>634</v>
      </c>
      <c r="G254" t="s">
        <v>34</v>
      </c>
      <c r="H254" t="s">
        <v>956</v>
      </c>
      <c r="I254" t="s">
        <v>1902</v>
      </c>
      <c r="J254" t="s">
        <v>697</v>
      </c>
      <c r="K254" t="s">
        <v>39</v>
      </c>
      <c r="L254" t="s">
        <v>373</v>
      </c>
      <c r="M254" t="s">
        <v>41</v>
      </c>
      <c r="N254"/>
      <c r="O254" t="s">
        <v>762</v>
      </c>
      <c r="P254" t="s">
        <v>761</v>
      </c>
      <c r="Q254"/>
    </row>
    <row r="255" spans="1:17" x14ac:dyDescent="0.2">
      <c r="A255" s="13" t="s">
        <v>703</v>
      </c>
      <c r="B255" t="s">
        <v>955</v>
      </c>
      <c r="C255" t="s">
        <v>39</v>
      </c>
      <c r="D255" t="s">
        <v>701</v>
      </c>
      <c r="E255" t="s">
        <v>954</v>
      </c>
      <c r="F255" t="s">
        <v>634</v>
      </c>
      <c r="G255" t="s">
        <v>34</v>
      </c>
      <c r="H255" t="s">
        <v>953</v>
      </c>
      <c r="I255" t="s">
        <v>1004</v>
      </c>
      <c r="J255" t="s">
        <v>708</v>
      </c>
      <c r="K255" t="s">
        <v>41</v>
      </c>
      <c r="L255" t="s">
        <v>373</v>
      </c>
      <c r="M255" t="s">
        <v>41</v>
      </c>
      <c r="N255"/>
      <c r="O255" t="s">
        <v>694</v>
      </c>
      <c r="P255" t="s">
        <v>736</v>
      </c>
      <c r="Q255"/>
    </row>
    <row r="256" spans="1:17" x14ac:dyDescent="0.2">
      <c r="A256" s="13" t="s">
        <v>703</v>
      </c>
      <c r="B256" t="s">
        <v>952</v>
      </c>
      <c r="C256" t="s">
        <v>39</v>
      </c>
      <c r="D256" t="s">
        <v>701</v>
      </c>
      <c r="E256" t="s">
        <v>753</v>
      </c>
      <c r="F256" t="s">
        <v>634</v>
      </c>
      <c r="G256" t="s">
        <v>34</v>
      </c>
      <c r="H256" t="s">
        <v>951</v>
      </c>
      <c r="I256" t="s">
        <v>817</v>
      </c>
      <c r="J256" t="s">
        <v>708</v>
      </c>
      <c r="K256" t="s">
        <v>41</v>
      </c>
      <c r="L256" t="s">
        <v>174</v>
      </c>
      <c r="M256" t="s">
        <v>41</v>
      </c>
      <c r="N256"/>
      <c r="O256" t="s">
        <v>694</v>
      </c>
      <c r="P256" t="s">
        <v>736</v>
      </c>
      <c r="Q256"/>
    </row>
    <row r="257" spans="1:17" x14ac:dyDescent="0.2">
      <c r="A257" s="13" t="s">
        <v>703</v>
      </c>
      <c r="B257" t="s">
        <v>950</v>
      </c>
      <c r="C257" t="s">
        <v>39</v>
      </c>
      <c r="D257" t="s">
        <v>701</v>
      </c>
      <c r="E257" t="s">
        <v>753</v>
      </c>
      <c r="F257" t="s">
        <v>634</v>
      </c>
      <c r="G257" t="s">
        <v>34</v>
      </c>
      <c r="H257" t="s">
        <v>949</v>
      </c>
      <c r="I257" t="s">
        <v>817</v>
      </c>
      <c r="J257" t="s">
        <v>708</v>
      </c>
      <c r="K257" t="s">
        <v>41</v>
      </c>
      <c r="L257" t="s">
        <v>174</v>
      </c>
      <c r="M257" t="s">
        <v>41</v>
      </c>
      <c r="N257"/>
      <c r="O257" t="s">
        <v>694</v>
      </c>
      <c r="P257" t="s">
        <v>736</v>
      </c>
      <c r="Q257"/>
    </row>
    <row r="258" spans="1:17" x14ac:dyDescent="0.2">
      <c r="A258" s="13" t="s">
        <v>703</v>
      </c>
      <c r="B258" t="s">
        <v>948</v>
      </c>
      <c r="C258" t="s">
        <v>39</v>
      </c>
      <c r="D258" t="s">
        <v>701</v>
      </c>
      <c r="E258" t="s">
        <v>711</v>
      </c>
      <c r="F258" t="s">
        <v>634</v>
      </c>
      <c r="G258" t="s">
        <v>34</v>
      </c>
      <c r="H258" t="s">
        <v>947</v>
      </c>
      <c r="I258" t="s">
        <v>1903</v>
      </c>
      <c r="J258" t="s">
        <v>697</v>
      </c>
      <c r="K258" t="s">
        <v>39</v>
      </c>
      <c r="L258" t="s">
        <v>731</v>
      </c>
      <c r="M258" t="s">
        <v>41</v>
      </c>
      <c r="N258" t="s">
        <v>946</v>
      </c>
      <c r="O258" t="s">
        <v>838</v>
      </c>
      <c r="P258" t="s">
        <v>945</v>
      </c>
      <c r="Q258"/>
    </row>
    <row r="259" spans="1:17" x14ac:dyDescent="0.2">
      <c r="A259" s="13" t="s">
        <v>703</v>
      </c>
      <c r="B259" t="s">
        <v>454</v>
      </c>
      <c r="C259" t="s">
        <v>39</v>
      </c>
      <c r="D259" t="s">
        <v>701</v>
      </c>
      <c r="E259" t="s">
        <v>711</v>
      </c>
      <c r="F259" t="s">
        <v>634</v>
      </c>
      <c r="G259" t="s">
        <v>34</v>
      </c>
      <c r="H259" t="s">
        <v>455</v>
      </c>
      <c r="I259" t="s">
        <v>1904</v>
      </c>
      <c r="J259" t="s">
        <v>708</v>
      </c>
      <c r="K259" t="s">
        <v>39</v>
      </c>
      <c r="L259" t="s">
        <v>731</v>
      </c>
      <c r="M259" t="s">
        <v>41</v>
      </c>
      <c r="N259" t="s">
        <v>944</v>
      </c>
      <c r="O259" t="s">
        <v>838</v>
      </c>
      <c r="P259" t="s">
        <v>942</v>
      </c>
      <c r="Q259"/>
    </row>
    <row r="260" spans="1:17" x14ac:dyDescent="0.2">
      <c r="A260" s="13" t="s">
        <v>703</v>
      </c>
      <c r="B260" t="s">
        <v>451</v>
      </c>
      <c r="C260" t="s">
        <v>39</v>
      </c>
      <c r="D260" t="s">
        <v>701</v>
      </c>
      <c r="E260" t="s">
        <v>711</v>
      </c>
      <c r="F260" t="s">
        <v>634</v>
      </c>
      <c r="G260" t="s">
        <v>34</v>
      </c>
      <c r="H260" t="s">
        <v>452</v>
      </c>
      <c r="I260" t="s">
        <v>1904</v>
      </c>
      <c r="J260" t="s">
        <v>697</v>
      </c>
      <c r="K260" t="s">
        <v>39</v>
      </c>
      <c r="L260" t="s">
        <v>731</v>
      </c>
      <c r="M260" t="s">
        <v>41</v>
      </c>
      <c r="N260" t="s">
        <v>943</v>
      </c>
      <c r="O260" t="s">
        <v>838</v>
      </c>
      <c r="P260" t="s">
        <v>942</v>
      </c>
      <c r="Q260"/>
    </row>
    <row r="261" spans="1:17" x14ac:dyDescent="0.2">
      <c r="A261" s="13" t="s">
        <v>703</v>
      </c>
      <c r="B261" t="s">
        <v>941</v>
      </c>
      <c r="C261" t="s">
        <v>39</v>
      </c>
      <c r="D261" t="s">
        <v>701</v>
      </c>
      <c r="E261" t="s">
        <v>711</v>
      </c>
      <c r="F261" t="s">
        <v>634</v>
      </c>
      <c r="G261" t="s">
        <v>34</v>
      </c>
      <c r="H261" t="s">
        <v>940</v>
      </c>
      <c r="I261" t="s">
        <v>925</v>
      </c>
      <c r="J261" t="s">
        <v>708</v>
      </c>
      <c r="K261" t="s">
        <v>39</v>
      </c>
      <c r="L261" t="s">
        <v>174</v>
      </c>
      <c r="M261" t="s">
        <v>41</v>
      </c>
      <c r="N261"/>
      <c r="O261" t="s">
        <v>713</v>
      </c>
      <c r="P261" t="s">
        <v>712</v>
      </c>
      <c r="Q261"/>
    </row>
    <row r="262" spans="1:17" x14ac:dyDescent="0.2">
      <c r="A262" s="13" t="s">
        <v>703</v>
      </c>
      <c r="B262" t="s">
        <v>400</v>
      </c>
      <c r="C262" t="s">
        <v>39</v>
      </c>
      <c r="D262" t="s">
        <v>701</v>
      </c>
      <c r="E262" t="s">
        <v>711</v>
      </c>
      <c r="F262" t="s">
        <v>634</v>
      </c>
      <c r="G262" t="s">
        <v>34</v>
      </c>
      <c r="H262" t="s">
        <v>401</v>
      </c>
      <c r="I262" t="s">
        <v>1904</v>
      </c>
      <c r="J262" t="s">
        <v>708</v>
      </c>
      <c r="K262" t="s">
        <v>39</v>
      </c>
      <c r="L262" t="s">
        <v>766</v>
      </c>
      <c r="M262" t="s">
        <v>41</v>
      </c>
      <c r="N262" t="s">
        <v>939</v>
      </c>
      <c r="O262" t="s">
        <v>838</v>
      </c>
      <c r="P262" t="s">
        <v>936</v>
      </c>
      <c r="Q262"/>
    </row>
    <row r="263" spans="1:17" x14ac:dyDescent="0.2">
      <c r="A263" s="13" t="s">
        <v>703</v>
      </c>
      <c r="B263" t="s">
        <v>397</v>
      </c>
      <c r="C263" t="s">
        <v>39</v>
      </c>
      <c r="D263" t="s">
        <v>701</v>
      </c>
      <c r="E263" t="s">
        <v>711</v>
      </c>
      <c r="F263" t="s">
        <v>634</v>
      </c>
      <c r="G263" t="s">
        <v>34</v>
      </c>
      <c r="H263" t="s">
        <v>398</v>
      </c>
      <c r="I263" t="s">
        <v>1904</v>
      </c>
      <c r="J263" t="s">
        <v>697</v>
      </c>
      <c r="K263" t="s">
        <v>39</v>
      </c>
      <c r="L263" t="s">
        <v>938</v>
      </c>
      <c r="M263" t="s">
        <v>41</v>
      </c>
      <c r="N263" t="s">
        <v>937</v>
      </c>
      <c r="O263" t="s">
        <v>838</v>
      </c>
      <c r="P263" t="s">
        <v>936</v>
      </c>
      <c r="Q263"/>
    </row>
    <row r="264" spans="1:17" x14ac:dyDescent="0.2">
      <c r="A264" s="13" t="s">
        <v>703</v>
      </c>
      <c r="B264" t="s">
        <v>935</v>
      </c>
      <c r="C264" t="s">
        <v>39</v>
      </c>
      <c r="D264" t="s">
        <v>701</v>
      </c>
      <c r="E264" t="s">
        <v>711</v>
      </c>
      <c r="F264" t="s">
        <v>634</v>
      </c>
      <c r="G264" t="s">
        <v>34</v>
      </c>
      <c r="H264" t="s">
        <v>934</v>
      </c>
      <c r="I264" t="s">
        <v>1904</v>
      </c>
      <c r="J264" t="s">
        <v>708</v>
      </c>
      <c r="K264" t="s">
        <v>39</v>
      </c>
      <c r="L264" t="s">
        <v>766</v>
      </c>
      <c r="M264" t="s">
        <v>41</v>
      </c>
      <c r="N264" t="s">
        <v>933</v>
      </c>
      <c r="O264" t="s">
        <v>838</v>
      </c>
      <c r="P264" t="s">
        <v>932</v>
      </c>
      <c r="Q264"/>
    </row>
    <row r="265" spans="1:17" x14ac:dyDescent="0.2">
      <c r="A265" s="13" t="s">
        <v>703</v>
      </c>
      <c r="B265" t="s">
        <v>931</v>
      </c>
      <c r="C265" t="s">
        <v>39</v>
      </c>
      <c r="D265" t="s">
        <v>701</v>
      </c>
      <c r="E265" t="s">
        <v>882</v>
      </c>
      <c r="F265" t="s">
        <v>655</v>
      </c>
      <c r="G265" t="s">
        <v>930</v>
      </c>
      <c r="H265" t="s">
        <v>929</v>
      </c>
      <c r="I265" t="s">
        <v>1905</v>
      </c>
      <c r="J265" t="s">
        <v>697</v>
      </c>
      <c r="K265" t="s">
        <v>41</v>
      </c>
      <c r="L265" t="s">
        <v>134</v>
      </c>
      <c r="M265" t="s">
        <v>41</v>
      </c>
      <c r="N265"/>
      <c r="O265" t="s">
        <v>694</v>
      </c>
      <c r="P265" t="s">
        <v>693</v>
      </c>
      <c r="Q265" t="s">
        <v>716</v>
      </c>
    </row>
    <row r="266" spans="1:17" x14ac:dyDescent="0.2">
      <c r="A266" s="13" t="s">
        <v>703</v>
      </c>
      <c r="B266" t="s">
        <v>928</v>
      </c>
      <c r="C266" t="s">
        <v>39</v>
      </c>
      <c r="D266" t="s">
        <v>701</v>
      </c>
      <c r="E266" t="s">
        <v>711</v>
      </c>
      <c r="F266" t="s">
        <v>634</v>
      </c>
      <c r="G266" t="s">
        <v>34</v>
      </c>
      <c r="H266" t="s">
        <v>927</v>
      </c>
      <c r="I266" t="s">
        <v>1906</v>
      </c>
      <c r="J266" t="s">
        <v>697</v>
      </c>
      <c r="K266" t="s">
        <v>39</v>
      </c>
      <c r="L266" t="s">
        <v>373</v>
      </c>
      <c r="M266" t="s">
        <v>41</v>
      </c>
      <c r="N266"/>
      <c r="O266" t="s">
        <v>713</v>
      </c>
      <c r="P266" t="s">
        <v>712</v>
      </c>
      <c r="Q266"/>
    </row>
    <row r="267" spans="1:17" x14ac:dyDescent="0.2">
      <c r="A267" s="13" t="s">
        <v>703</v>
      </c>
      <c r="B267" t="s">
        <v>457</v>
      </c>
      <c r="C267" t="s">
        <v>39</v>
      </c>
      <c r="D267" t="s">
        <v>701</v>
      </c>
      <c r="E267" t="s">
        <v>711</v>
      </c>
      <c r="F267" t="s">
        <v>634</v>
      </c>
      <c r="G267" t="s">
        <v>34</v>
      </c>
      <c r="H267" t="s">
        <v>926</v>
      </c>
      <c r="I267" t="s">
        <v>1907</v>
      </c>
      <c r="J267" t="s">
        <v>708</v>
      </c>
      <c r="K267" t="s">
        <v>39</v>
      </c>
      <c r="L267" t="s">
        <v>174</v>
      </c>
      <c r="M267" t="s">
        <v>41</v>
      </c>
      <c r="N267" t="s">
        <v>924</v>
      </c>
      <c r="O267" t="s">
        <v>694</v>
      </c>
      <c r="P267" t="s">
        <v>736</v>
      </c>
      <c r="Q267"/>
    </row>
    <row r="268" spans="1:17" x14ac:dyDescent="0.2">
      <c r="A268" s="13" t="s">
        <v>703</v>
      </c>
      <c r="B268" t="s">
        <v>923</v>
      </c>
      <c r="C268" t="s">
        <v>39</v>
      </c>
      <c r="D268" t="s">
        <v>701</v>
      </c>
      <c r="E268" t="s">
        <v>858</v>
      </c>
      <c r="F268" t="s">
        <v>857</v>
      </c>
      <c r="G268" t="s">
        <v>856</v>
      </c>
      <c r="H268" t="s">
        <v>922</v>
      </c>
      <c r="I268" t="s">
        <v>1004</v>
      </c>
      <c r="J268" t="s">
        <v>697</v>
      </c>
      <c r="K268" t="s">
        <v>41</v>
      </c>
      <c r="L268" t="s">
        <v>174</v>
      </c>
      <c r="M268" t="s">
        <v>41</v>
      </c>
      <c r="N268"/>
      <c r="O268" t="s">
        <v>694</v>
      </c>
      <c r="P268" t="s">
        <v>694</v>
      </c>
      <c r="Q268"/>
    </row>
    <row r="269" spans="1:17" x14ac:dyDescent="0.2">
      <c r="A269" s="13" t="s">
        <v>703</v>
      </c>
      <c r="B269" t="s">
        <v>920</v>
      </c>
      <c r="C269" t="s">
        <v>39</v>
      </c>
      <c r="D269" t="s">
        <v>701</v>
      </c>
      <c r="E269" t="s">
        <v>759</v>
      </c>
      <c r="F269" t="s">
        <v>634</v>
      </c>
      <c r="G269" t="s">
        <v>34</v>
      </c>
      <c r="H269" t="s">
        <v>919</v>
      </c>
      <c r="I269" t="s">
        <v>1908</v>
      </c>
      <c r="J269" t="s">
        <v>697</v>
      </c>
      <c r="K269" t="s">
        <v>41</v>
      </c>
      <c r="L269" t="s">
        <v>731</v>
      </c>
      <c r="M269" t="s">
        <v>41</v>
      </c>
      <c r="N269"/>
      <c r="O269" t="s">
        <v>918</v>
      </c>
      <c r="P269" t="s">
        <v>788</v>
      </c>
      <c r="Q269"/>
    </row>
    <row r="270" spans="1:17" x14ac:dyDescent="0.2">
      <c r="A270" s="13" t="s">
        <v>703</v>
      </c>
      <c r="B270" t="s">
        <v>917</v>
      </c>
      <c r="C270" t="s">
        <v>39</v>
      </c>
      <c r="D270" t="s">
        <v>701</v>
      </c>
      <c r="E270" t="s">
        <v>882</v>
      </c>
      <c r="F270" t="s">
        <v>634</v>
      </c>
      <c r="G270" t="s">
        <v>34</v>
      </c>
      <c r="H270" t="s">
        <v>916</v>
      </c>
      <c r="I270" t="s">
        <v>1909</v>
      </c>
      <c r="J270" t="s">
        <v>708</v>
      </c>
      <c r="K270" t="s">
        <v>41</v>
      </c>
      <c r="L270" t="s">
        <v>174</v>
      </c>
      <c r="M270" t="s">
        <v>41</v>
      </c>
      <c r="N270" t="s">
        <v>915</v>
      </c>
      <c r="O270" t="s">
        <v>694</v>
      </c>
      <c r="P270" t="s">
        <v>693</v>
      </c>
      <c r="Q270"/>
    </row>
    <row r="271" spans="1:17" x14ac:dyDescent="0.2">
      <c r="A271" s="13" t="s">
        <v>703</v>
      </c>
      <c r="B271" t="s">
        <v>178</v>
      </c>
      <c r="C271" t="s">
        <v>39</v>
      </c>
      <c r="D271" t="s">
        <v>701</v>
      </c>
      <c r="E271" t="s">
        <v>700</v>
      </c>
      <c r="F271" t="s">
        <v>655</v>
      </c>
      <c r="G271" t="s">
        <v>797</v>
      </c>
      <c r="H271" t="s">
        <v>914</v>
      </c>
      <c r="I271" t="s">
        <v>909</v>
      </c>
      <c r="J271" t="s">
        <v>697</v>
      </c>
      <c r="K271" t="s">
        <v>39</v>
      </c>
      <c r="L271" t="s">
        <v>373</v>
      </c>
      <c r="M271" t="s">
        <v>41</v>
      </c>
      <c r="N271" t="s">
        <v>913</v>
      </c>
      <c r="O271" t="s">
        <v>694</v>
      </c>
      <c r="P271" t="s">
        <v>693</v>
      </c>
      <c r="Q271" t="s">
        <v>785</v>
      </c>
    </row>
    <row r="272" spans="1:17" x14ac:dyDescent="0.2">
      <c r="A272" s="13" t="s">
        <v>703</v>
      </c>
      <c r="B272" t="s">
        <v>183</v>
      </c>
      <c r="C272" t="s">
        <v>39</v>
      </c>
      <c r="D272" t="s">
        <v>701</v>
      </c>
      <c r="E272" t="s">
        <v>711</v>
      </c>
      <c r="F272" t="s">
        <v>655</v>
      </c>
      <c r="G272" t="s">
        <v>710</v>
      </c>
      <c r="H272" t="s">
        <v>184</v>
      </c>
      <c r="I272" t="s">
        <v>1910</v>
      </c>
      <c r="J272" t="s">
        <v>708</v>
      </c>
      <c r="K272" t="s">
        <v>39</v>
      </c>
      <c r="L272" t="s">
        <v>696</v>
      </c>
      <c r="M272" t="s">
        <v>41</v>
      </c>
      <c r="N272" t="s">
        <v>912</v>
      </c>
      <c r="O272" t="s">
        <v>706</v>
      </c>
      <c r="P272" t="s">
        <v>755</v>
      </c>
      <c r="Q272" t="s">
        <v>716</v>
      </c>
    </row>
    <row r="273" spans="1:17" x14ac:dyDescent="0.2">
      <c r="A273" s="13" t="s">
        <v>703</v>
      </c>
      <c r="B273" t="s">
        <v>911</v>
      </c>
      <c r="C273" t="s">
        <v>39</v>
      </c>
      <c r="D273" t="s">
        <v>701</v>
      </c>
      <c r="E273" t="s">
        <v>711</v>
      </c>
      <c r="F273" t="s">
        <v>634</v>
      </c>
      <c r="G273" t="s">
        <v>34</v>
      </c>
      <c r="H273" t="s">
        <v>910</v>
      </c>
      <c r="I273" t="s">
        <v>1911</v>
      </c>
      <c r="J273" t="s">
        <v>697</v>
      </c>
      <c r="K273" t="s">
        <v>39</v>
      </c>
      <c r="L273" t="s">
        <v>373</v>
      </c>
      <c r="M273" t="s">
        <v>41</v>
      </c>
      <c r="N273"/>
      <c r="O273" t="s">
        <v>908</v>
      </c>
      <c r="P273" t="s">
        <v>907</v>
      </c>
      <c r="Q273"/>
    </row>
    <row r="274" spans="1:17" x14ac:dyDescent="0.2">
      <c r="A274" s="13" t="s">
        <v>703</v>
      </c>
      <c r="B274" t="s">
        <v>906</v>
      </c>
      <c r="C274" t="s">
        <v>39</v>
      </c>
      <c r="D274" t="s">
        <v>701</v>
      </c>
      <c r="E274" t="s">
        <v>711</v>
      </c>
      <c r="F274" t="s">
        <v>634</v>
      </c>
      <c r="G274" t="s">
        <v>34</v>
      </c>
      <c r="H274" t="s">
        <v>905</v>
      </c>
      <c r="I274" t="s">
        <v>1912</v>
      </c>
      <c r="J274" t="s">
        <v>697</v>
      </c>
      <c r="K274" t="s">
        <v>39</v>
      </c>
      <c r="L274" t="s">
        <v>174</v>
      </c>
      <c r="M274" t="s">
        <v>41</v>
      </c>
      <c r="N274" t="s">
        <v>904</v>
      </c>
      <c r="O274" t="s">
        <v>838</v>
      </c>
      <c r="P274" t="s">
        <v>903</v>
      </c>
      <c r="Q274"/>
    </row>
    <row r="275" spans="1:17" x14ac:dyDescent="0.2">
      <c r="A275" s="13" t="s">
        <v>703</v>
      </c>
      <c r="B275" t="s">
        <v>902</v>
      </c>
      <c r="C275" t="s">
        <v>39</v>
      </c>
      <c r="D275" t="s">
        <v>701</v>
      </c>
      <c r="E275" t="s">
        <v>711</v>
      </c>
      <c r="F275" t="s">
        <v>634</v>
      </c>
      <c r="G275" t="s">
        <v>34</v>
      </c>
      <c r="H275" t="s">
        <v>901</v>
      </c>
      <c r="I275" t="s">
        <v>1913</v>
      </c>
      <c r="J275" t="s">
        <v>697</v>
      </c>
      <c r="K275" t="s">
        <v>39</v>
      </c>
      <c r="L275" t="s">
        <v>373</v>
      </c>
      <c r="M275" t="s">
        <v>41</v>
      </c>
      <c r="N275" t="s">
        <v>900</v>
      </c>
      <c r="O275" t="s">
        <v>838</v>
      </c>
      <c r="P275" t="s">
        <v>894</v>
      </c>
      <c r="Q275"/>
    </row>
    <row r="276" spans="1:17" x14ac:dyDescent="0.2">
      <c r="A276" s="13" t="s">
        <v>703</v>
      </c>
      <c r="B276" t="s">
        <v>899</v>
      </c>
      <c r="C276" t="s">
        <v>39</v>
      </c>
      <c r="D276" t="s">
        <v>701</v>
      </c>
      <c r="E276" t="s">
        <v>753</v>
      </c>
      <c r="F276" t="s">
        <v>634</v>
      </c>
      <c r="G276" t="s">
        <v>34</v>
      </c>
      <c r="H276" t="s">
        <v>898</v>
      </c>
      <c r="I276" t="s">
        <v>1913</v>
      </c>
      <c r="J276" t="s">
        <v>708</v>
      </c>
      <c r="K276" t="s">
        <v>41</v>
      </c>
      <c r="L276" t="s">
        <v>174</v>
      </c>
      <c r="M276" t="s">
        <v>41</v>
      </c>
      <c r="N276"/>
      <c r="O276" t="s">
        <v>694</v>
      </c>
      <c r="P276" t="s">
        <v>736</v>
      </c>
      <c r="Q276"/>
    </row>
    <row r="277" spans="1:17" x14ac:dyDescent="0.2">
      <c r="A277" s="13" t="s">
        <v>703</v>
      </c>
      <c r="B277" t="s">
        <v>897</v>
      </c>
      <c r="C277" t="s">
        <v>39</v>
      </c>
      <c r="D277" t="s">
        <v>701</v>
      </c>
      <c r="E277" t="s">
        <v>711</v>
      </c>
      <c r="F277" t="s">
        <v>634</v>
      </c>
      <c r="G277" t="s">
        <v>34</v>
      </c>
      <c r="H277" t="s">
        <v>896</v>
      </c>
      <c r="I277" t="s">
        <v>1913</v>
      </c>
      <c r="J277" t="s">
        <v>708</v>
      </c>
      <c r="K277" t="s">
        <v>39</v>
      </c>
      <c r="L277" t="s">
        <v>373</v>
      </c>
      <c r="M277" t="s">
        <v>41</v>
      </c>
      <c r="N277" t="s">
        <v>895</v>
      </c>
      <c r="O277" t="s">
        <v>838</v>
      </c>
      <c r="P277" t="s">
        <v>894</v>
      </c>
      <c r="Q277"/>
    </row>
    <row r="278" spans="1:17" x14ac:dyDescent="0.2">
      <c r="A278" s="13" t="s">
        <v>703</v>
      </c>
      <c r="B278" t="s">
        <v>893</v>
      </c>
      <c r="C278" t="s">
        <v>39</v>
      </c>
      <c r="D278" t="s">
        <v>701</v>
      </c>
      <c r="E278" t="s">
        <v>711</v>
      </c>
      <c r="F278" t="s">
        <v>634</v>
      </c>
      <c r="G278" t="s">
        <v>34</v>
      </c>
      <c r="H278" t="s">
        <v>892</v>
      </c>
      <c r="I278" t="s">
        <v>1913</v>
      </c>
      <c r="J278" t="s">
        <v>697</v>
      </c>
      <c r="K278" t="s">
        <v>39</v>
      </c>
      <c r="L278" t="s">
        <v>373</v>
      </c>
      <c r="M278" t="s">
        <v>41</v>
      </c>
      <c r="N278" t="s">
        <v>891</v>
      </c>
      <c r="O278" t="s">
        <v>756</v>
      </c>
      <c r="P278" t="s">
        <v>786</v>
      </c>
      <c r="Q278"/>
    </row>
    <row r="279" spans="1:17" x14ac:dyDescent="0.2">
      <c r="A279" s="13" t="s">
        <v>703</v>
      </c>
      <c r="B279" t="s">
        <v>890</v>
      </c>
      <c r="C279" t="s">
        <v>39</v>
      </c>
      <c r="D279" t="s">
        <v>701</v>
      </c>
      <c r="E279" t="s">
        <v>711</v>
      </c>
      <c r="F279" t="s">
        <v>634</v>
      </c>
      <c r="G279" t="s">
        <v>34</v>
      </c>
      <c r="H279" t="s">
        <v>889</v>
      </c>
      <c r="I279" t="s">
        <v>1913</v>
      </c>
      <c r="J279" t="s">
        <v>697</v>
      </c>
      <c r="K279" t="s">
        <v>39</v>
      </c>
      <c r="L279" t="s">
        <v>174</v>
      </c>
      <c r="M279" t="s">
        <v>41</v>
      </c>
      <c r="N279" t="s">
        <v>888</v>
      </c>
      <c r="O279" t="s">
        <v>838</v>
      </c>
      <c r="P279" t="s">
        <v>884</v>
      </c>
      <c r="Q279"/>
    </row>
    <row r="280" spans="1:17" x14ac:dyDescent="0.2">
      <c r="A280" s="13" t="s">
        <v>703</v>
      </c>
      <c r="B280" t="s">
        <v>887</v>
      </c>
      <c r="C280" t="s">
        <v>39</v>
      </c>
      <c r="D280" t="s">
        <v>701</v>
      </c>
      <c r="E280" t="s">
        <v>711</v>
      </c>
      <c r="F280" t="s">
        <v>634</v>
      </c>
      <c r="G280" t="s">
        <v>34</v>
      </c>
      <c r="H280" t="s">
        <v>886</v>
      </c>
      <c r="I280" t="s">
        <v>1913</v>
      </c>
      <c r="J280" t="s">
        <v>697</v>
      </c>
      <c r="K280" t="s">
        <v>39</v>
      </c>
      <c r="L280" t="s">
        <v>174</v>
      </c>
      <c r="M280" t="s">
        <v>41</v>
      </c>
      <c r="N280" t="s">
        <v>885</v>
      </c>
      <c r="O280" t="s">
        <v>838</v>
      </c>
      <c r="P280" t="s">
        <v>884</v>
      </c>
      <c r="Q280"/>
    </row>
    <row r="281" spans="1:17" x14ac:dyDescent="0.2">
      <c r="A281" s="13" t="s">
        <v>703</v>
      </c>
      <c r="B281" t="s">
        <v>883</v>
      </c>
      <c r="C281" t="s">
        <v>39</v>
      </c>
      <c r="D281" t="s">
        <v>701</v>
      </c>
      <c r="E281" t="s">
        <v>882</v>
      </c>
      <c r="F281" t="s">
        <v>634</v>
      </c>
      <c r="G281" t="s">
        <v>34</v>
      </c>
      <c r="H281" t="s">
        <v>881</v>
      </c>
      <c r="I281" t="s">
        <v>1914</v>
      </c>
      <c r="J281" t="s">
        <v>708</v>
      </c>
      <c r="K281" t="s">
        <v>41</v>
      </c>
      <c r="L281" t="s">
        <v>373</v>
      </c>
      <c r="M281" t="s">
        <v>41</v>
      </c>
      <c r="N281"/>
      <c r="O281" t="s">
        <v>694</v>
      </c>
      <c r="P281" t="s">
        <v>693</v>
      </c>
      <c r="Q281"/>
    </row>
    <row r="282" spans="1:17" x14ac:dyDescent="0.2">
      <c r="A282" s="13" t="s">
        <v>703</v>
      </c>
      <c r="B282" t="s">
        <v>153</v>
      </c>
      <c r="C282" t="s">
        <v>39</v>
      </c>
      <c r="D282" t="s">
        <v>701</v>
      </c>
      <c r="E282" t="s">
        <v>711</v>
      </c>
      <c r="F282" t="s">
        <v>655</v>
      </c>
      <c r="G282" t="s">
        <v>719</v>
      </c>
      <c r="H282" t="s">
        <v>154</v>
      </c>
      <c r="I282" t="s">
        <v>1915</v>
      </c>
      <c r="J282" t="s">
        <v>697</v>
      </c>
      <c r="K282" t="s">
        <v>39</v>
      </c>
      <c r="L282" t="s">
        <v>731</v>
      </c>
      <c r="M282" t="s">
        <v>41</v>
      </c>
      <c r="N282" t="s">
        <v>880</v>
      </c>
      <c r="O282" t="s">
        <v>706</v>
      </c>
      <c r="P282" t="s">
        <v>749</v>
      </c>
      <c r="Q282" t="s">
        <v>704</v>
      </c>
    </row>
    <row r="283" spans="1:17" x14ac:dyDescent="0.2">
      <c r="A283" s="13" t="s">
        <v>703</v>
      </c>
      <c r="B283" t="s">
        <v>879</v>
      </c>
      <c r="C283" t="s">
        <v>39</v>
      </c>
      <c r="D283" t="s">
        <v>701</v>
      </c>
      <c r="E283" t="s">
        <v>753</v>
      </c>
      <c r="F283" t="s">
        <v>634</v>
      </c>
      <c r="G283" t="s">
        <v>34</v>
      </c>
      <c r="H283" t="s">
        <v>878</v>
      </c>
      <c r="I283" t="s">
        <v>1916</v>
      </c>
      <c r="J283" t="s">
        <v>708</v>
      </c>
      <c r="K283" t="s">
        <v>41</v>
      </c>
      <c r="L283" t="s">
        <v>696</v>
      </c>
      <c r="M283" t="s">
        <v>41</v>
      </c>
      <c r="N283"/>
      <c r="O283" t="s">
        <v>694</v>
      </c>
      <c r="P283" t="s">
        <v>736</v>
      </c>
      <c r="Q283"/>
    </row>
    <row r="284" spans="1:17" x14ac:dyDescent="0.2">
      <c r="A284" s="13" t="s">
        <v>703</v>
      </c>
      <c r="B284" t="s">
        <v>877</v>
      </c>
      <c r="C284" t="s">
        <v>39</v>
      </c>
      <c r="D284" t="s">
        <v>701</v>
      </c>
      <c r="E284" t="s">
        <v>858</v>
      </c>
      <c r="F284" t="s">
        <v>857</v>
      </c>
      <c r="G284" t="s">
        <v>856</v>
      </c>
      <c r="H284" t="s">
        <v>876</v>
      </c>
      <c r="I284" t="s">
        <v>703</v>
      </c>
      <c r="J284" t="s">
        <v>40</v>
      </c>
      <c r="K284" t="s">
        <v>41</v>
      </c>
      <c r="L284" t="s">
        <v>174</v>
      </c>
      <c r="M284" t="s">
        <v>41</v>
      </c>
      <c r="N284"/>
      <c r="O284" t="s">
        <v>854</v>
      </c>
      <c r="P284" t="s">
        <v>853</v>
      </c>
      <c r="Q284"/>
    </row>
    <row r="285" spans="1:17" x14ac:dyDescent="0.2">
      <c r="A285" s="13" t="s">
        <v>703</v>
      </c>
      <c r="B285" t="s">
        <v>875</v>
      </c>
      <c r="C285" t="s">
        <v>39</v>
      </c>
      <c r="D285" t="s">
        <v>701</v>
      </c>
      <c r="E285" t="s">
        <v>858</v>
      </c>
      <c r="F285" t="s">
        <v>857</v>
      </c>
      <c r="G285" t="s">
        <v>856</v>
      </c>
      <c r="H285" t="s">
        <v>874</v>
      </c>
      <c r="I285" t="s">
        <v>703</v>
      </c>
      <c r="J285" t="s">
        <v>40</v>
      </c>
      <c r="K285" t="s">
        <v>41</v>
      </c>
      <c r="L285" t="s">
        <v>696</v>
      </c>
      <c r="M285" t="s">
        <v>41</v>
      </c>
      <c r="N285"/>
      <c r="O285" t="s">
        <v>854</v>
      </c>
      <c r="P285" t="s">
        <v>853</v>
      </c>
      <c r="Q285"/>
    </row>
    <row r="286" spans="1:17" x14ac:dyDescent="0.2">
      <c r="A286" s="13" t="s">
        <v>703</v>
      </c>
      <c r="B286" t="s">
        <v>873</v>
      </c>
      <c r="C286" t="s">
        <v>39</v>
      </c>
      <c r="D286" t="s">
        <v>701</v>
      </c>
      <c r="E286" t="s">
        <v>858</v>
      </c>
      <c r="F286" t="s">
        <v>857</v>
      </c>
      <c r="G286" t="s">
        <v>856</v>
      </c>
      <c r="H286" t="s">
        <v>872</v>
      </c>
      <c r="I286" t="s">
        <v>703</v>
      </c>
      <c r="J286" t="s">
        <v>40</v>
      </c>
      <c r="K286" t="s">
        <v>41</v>
      </c>
      <c r="L286" t="s">
        <v>731</v>
      </c>
      <c r="M286" t="s">
        <v>41</v>
      </c>
      <c r="N286"/>
      <c r="O286" t="s">
        <v>854</v>
      </c>
      <c r="P286" t="s">
        <v>853</v>
      </c>
      <c r="Q286"/>
    </row>
    <row r="287" spans="1:17" x14ac:dyDescent="0.2">
      <c r="A287" s="13" t="s">
        <v>703</v>
      </c>
      <c r="B287" t="s">
        <v>871</v>
      </c>
      <c r="C287" t="s">
        <v>39</v>
      </c>
      <c r="D287" t="s">
        <v>701</v>
      </c>
      <c r="E287" t="s">
        <v>858</v>
      </c>
      <c r="F287" t="s">
        <v>857</v>
      </c>
      <c r="G287" t="s">
        <v>856</v>
      </c>
      <c r="H287" t="s">
        <v>870</v>
      </c>
      <c r="I287" t="s">
        <v>703</v>
      </c>
      <c r="J287" t="s">
        <v>40</v>
      </c>
      <c r="K287" t="s">
        <v>41</v>
      </c>
      <c r="L287" t="s">
        <v>373</v>
      </c>
      <c r="M287" t="s">
        <v>41</v>
      </c>
      <c r="N287"/>
      <c r="O287" t="s">
        <v>854</v>
      </c>
      <c r="P287" t="s">
        <v>853</v>
      </c>
      <c r="Q287"/>
    </row>
    <row r="288" spans="1:17" x14ac:dyDescent="0.2">
      <c r="A288" s="13" t="s">
        <v>703</v>
      </c>
      <c r="B288" t="s">
        <v>869</v>
      </c>
      <c r="C288" t="s">
        <v>39</v>
      </c>
      <c r="D288" t="s">
        <v>701</v>
      </c>
      <c r="E288" t="s">
        <v>858</v>
      </c>
      <c r="F288" t="s">
        <v>857</v>
      </c>
      <c r="G288" t="s">
        <v>856</v>
      </c>
      <c r="H288" t="s">
        <v>868</v>
      </c>
      <c r="I288" t="s">
        <v>703</v>
      </c>
      <c r="J288" t="s">
        <v>40</v>
      </c>
      <c r="K288" t="s">
        <v>41</v>
      </c>
      <c r="L288" t="s">
        <v>174</v>
      </c>
      <c r="M288" t="s">
        <v>41</v>
      </c>
      <c r="N288"/>
      <c r="O288" t="s">
        <v>854</v>
      </c>
      <c r="P288" t="s">
        <v>853</v>
      </c>
      <c r="Q288"/>
    </row>
    <row r="289" spans="1:17" x14ac:dyDescent="0.2">
      <c r="A289" s="13" t="s">
        <v>703</v>
      </c>
      <c r="B289" t="s">
        <v>867</v>
      </c>
      <c r="C289" t="s">
        <v>39</v>
      </c>
      <c r="D289" t="s">
        <v>701</v>
      </c>
      <c r="E289" t="s">
        <v>858</v>
      </c>
      <c r="F289" t="s">
        <v>857</v>
      </c>
      <c r="G289" t="s">
        <v>856</v>
      </c>
      <c r="H289" t="s">
        <v>866</v>
      </c>
      <c r="I289" t="s">
        <v>703</v>
      </c>
      <c r="J289" t="s">
        <v>40</v>
      </c>
      <c r="K289" t="s">
        <v>41</v>
      </c>
      <c r="L289" t="s">
        <v>696</v>
      </c>
      <c r="M289" t="s">
        <v>41</v>
      </c>
      <c r="N289"/>
      <c r="O289" t="s">
        <v>854</v>
      </c>
      <c r="P289" t="s">
        <v>853</v>
      </c>
      <c r="Q289"/>
    </row>
    <row r="290" spans="1:17" x14ac:dyDescent="0.2">
      <c r="A290" s="13" t="s">
        <v>703</v>
      </c>
      <c r="B290" t="s">
        <v>865</v>
      </c>
      <c r="C290" t="s">
        <v>39</v>
      </c>
      <c r="D290" t="s">
        <v>701</v>
      </c>
      <c r="E290" t="s">
        <v>858</v>
      </c>
      <c r="F290" t="s">
        <v>857</v>
      </c>
      <c r="G290" t="s">
        <v>856</v>
      </c>
      <c r="H290" t="s">
        <v>864</v>
      </c>
      <c r="I290" t="s">
        <v>703</v>
      </c>
      <c r="J290" t="s">
        <v>40</v>
      </c>
      <c r="K290" t="s">
        <v>41</v>
      </c>
      <c r="L290" t="s">
        <v>373</v>
      </c>
      <c r="M290" t="s">
        <v>41</v>
      </c>
      <c r="N290"/>
      <c r="O290" t="s">
        <v>854</v>
      </c>
      <c r="P290" t="s">
        <v>853</v>
      </c>
      <c r="Q290"/>
    </row>
    <row r="291" spans="1:17" x14ac:dyDescent="0.2">
      <c r="A291" s="13" t="s">
        <v>703</v>
      </c>
      <c r="B291" t="s">
        <v>863</v>
      </c>
      <c r="C291" t="s">
        <v>39</v>
      </c>
      <c r="D291" t="s">
        <v>701</v>
      </c>
      <c r="E291" t="s">
        <v>858</v>
      </c>
      <c r="F291" t="s">
        <v>857</v>
      </c>
      <c r="G291" t="s">
        <v>856</v>
      </c>
      <c r="H291" t="s">
        <v>862</v>
      </c>
      <c r="I291" t="s">
        <v>703</v>
      </c>
      <c r="J291" t="s">
        <v>40</v>
      </c>
      <c r="K291" t="s">
        <v>41</v>
      </c>
      <c r="L291" t="s">
        <v>373</v>
      </c>
      <c r="M291" t="s">
        <v>41</v>
      </c>
      <c r="N291"/>
      <c r="O291" t="s">
        <v>854</v>
      </c>
      <c r="P291" t="s">
        <v>853</v>
      </c>
      <c r="Q291"/>
    </row>
    <row r="292" spans="1:17" x14ac:dyDescent="0.2">
      <c r="A292" s="13" t="s">
        <v>703</v>
      </c>
      <c r="B292" t="s">
        <v>861</v>
      </c>
      <c r="C292" t="s">
        <v>39</v>
      </c>
      <c r="D292" t="s">
        <v>701</v>
      </c>
      <c r="E292" t="s">
        <v>858</v>
      </c>
      <c r="F292" t="s">
        <v>857</v>
      </c>
      <c r="G292" t="s">
        <v>856</v>
      </c>
      <c r="H292" t="s">
        <v>860</v>
      </c>
      <c r="I292" t="s">
        <v>703</v>
      </c>
      <c r="J292" t="s">
        <v>40</v>
      </c>
      <c r="K292" t="s">
        <v>41</v>
      </c>
      <c r="L292" t="s">
        <v>373</v>
      </c>
      <c r="M292" t="s">
        <v>41</v>
      </c>
      <c r="N292"/>
      <c r="O292" t="s">
        <v>854</v>
      </c>
      <c r="P292" t="s">
        <v>853</v>
      </c>
      <c r="Q292"/>
    </row>
    <row r="293" spans="1:17" x14ac:dyDescent="0.2">
      <c r="A293" s="13" t="s">
        <v>703</v>
      </c>
      <c r="B293" t="s">
        <v>859</v>
      </c>
      <c r="C293" t="s">
        <v>39</v>
      </c>
      <c r="D293" t="s">
        <v>701</v>
      </c>
      <c r="E293" t="s">
        <v>858</v>
      </c>
      <c r="F293" t="s">
        <v>857</v>
      </c>
      <c r="G293" t="s">
        <v>856</v>
      </c>
      <c r="H293" t="s">
        <v>855</v>
      </c>
      <c r="I293" t="s">
        <v>703</v>
      </c>
      <c r="J293" t="s">
        <v>40</v>
      </c>
      <c r="K293" t="s">
        <v>41</v>
      </c>
      <c r="L293" t="s">
        <v>174</v>
      </c>
      <c r="M293" t="s">
        <v>41</v>
      </c>
      <c r="N293"/>
      <c r="O293" t="s">
        <v>854</v>
      </c>
      <c r="P293" t="s">
        <v>853</v>
      </c>
      <c r="Q293"/>
    </row>
    <row r="294" spans="1:17" x14ac:dyDescent="0.2">
      <c r="A294" s="13" t="s">
        <v>703</v>
      </c>
      <c r="B294" t="s">
        <v>283</v>
      </c>
      <c r="C294" t="s">
        <v>39</v>
      </c>
      <c r="D294" t="s">
        <v>701</v>
      </c>
      <c r="E294" t="s">
        <v>711</v>
      </c>
      <c r="F294" t="s">
        <v>634</v>
      </c>
      <c r="G294" t="s">
        <v>34</v>
      </c>
      <c r="H294" t="s">
        <v>284</v>
      </c>
      <c r="I294" t="s">
        <v>1912</v>
      </c>
      <c r="J294" t="s">
        <v>708</v>
      </c>
      <c r="K294" t="s">
        <v>39</v>
      </c>
      <c r="L294" t="s">
        <v>174</v>
      </c>
      <c r="M294" t="s">
        <v>41</v>
      </c>
      <c r="N294" t="s">
        <v>852</v>
      </c>
      <c r="O294" t="s">
        <v>838</v>
      </c>
      <c r="P294" t="s">
        <v>850</v>
      </c>
      <c r="Q294"/>
    </row>
    <row r="295" spans="1:17" x14ac:dyDescent="0.2">
      <c r="A295" s="13" t="s">
        <v>703</v>
      </c>
      <c r="B295" t="s">
        <v>267</v>
      </c>
      <c r="C295" t="s">
        <v>39</v>
      </c>
      <c r="D295" t="s">
        <v>701</v>
      </c>
      <c r="E295" t="s">
        <v>711</v>
      </c>
      <c r="F295" t="s">
        <v>634</v>
      </c>
      <c r="G295" t="s">
        <v>34</v>
      </c>
      <c r="H295" t="s">
        <v>268</v>
      </c>
      <c r="I295" t="s">
        <v>1912</v>
      </c>
      <c r="J295" t="s">
        <v>708</v>
      </c>
      <c r="K295" t="s">
        <v>39</v>
      </c>
      <c r="L295" t="s">
        <v>373</v>
      </c>
      <c r="M295" t="s">
        <v>41</v>
      </c>
      <c r="N295" t="s">
        <v>851</v>
      </c>
      <c r="O295" t="s">
        <v>838</v>
      </c>
      <c r="P295" t="s">
        <v>850</v>
      </c>
      <c r="Q295"/>
    </row>
    <row r="296" spans="1:17" x14ac:dyDescent="0.2">
      <c r="A296" s="13" t="s">
        <v>703</v>
      </c>
      <c r="B296" t="s">
        <v>279</v>
      </c>
      <c r="C296" t="s">
        <v>39</v>
      </c>
      <c r="D296" t="s">
        <v>701</v>
      </c>
      <c r="E296" t="s">
        <v>711</v>
      </c>
      <c r="F296" t="s">
        <v>634</v>
      </c>
      <c r="G296" t="s">
        <v>34</v>
      </c>
      <c r="H296" t="s">
        <v>280</v>
      </c>
      <c r="I296" t="s">
        <v>1912</v>
      </c>
      <c r="J296" t="s">
        <v>708</v>
      </c>
      <c r="K296" t="s">
        <v>39</v>
      </c>
      <c r="L296" t="s">
        <v>174</v>
      </c>
      <c r="M296" t="s">
        <v>41</v>
      </c>
      <c r="N296" t="s">
        <v>849</v>
      </c>
      <c r="O296" t="s">
        <v>838</v>
      </c>
      <c r="P296" t="s">
        <v>847</v>
      </c>
      <c r="Q296"/>
    </row>
    <row r="297" spans="1:17" x14ac:dyDescent="0.2">
      <c r="A297" s="13" t="s">
        <v>703</v>
      </c>
      <c r="B297" t="s">
        <v>301</v>
      </c>
      <c r="C297" t="s">
        <v>39</v>
      </c>
      <c r="D297" t="s">
        <v>701</v>
      </c>
      <c r="E297" t="s">
        <v>711</v>
      </c>
      <c r="F297" t="s">
        <v>634</v>
      </c>
      <c r="G297" t="s">
        <v>34</v>
      </c>
      <c r="H297" t="s">
        <v>302</v>
      </c>
      <c r="I297" t="s">
        <v>1912</v>
      </c>
      <c r="J297" t="s">
        <v>708</v>
      </c>
      <c r="K297" t="s">
        <v>39</v>
      </c>
      <c r="L297" t="s">
        <v>373</v>
      </c>
      <c r="M297" t="s">
        <v>41</v>
      </c>
      <c r="N297" t="s">
        <v>848</v>
      </c>
      <c r="O297" t="s">
        <v>838</v>
      </c>
      <c r="P297" t="s">
        <v>847</v>
      </c>
      <c r="Q297"/>
    </row>
    <row r="298" spans="1:17" x14ac:dyDescent="0.2">
      <c r="A298" s="13" t="s">
        <v>703</v>
      </c>
      <c r="B298" t="s">
        <v>306</v>
      </c>
      <c r="C298" t="s">
        <v>39</v>
      </c>
      <c r="D298" t="s">
        <v>701</v>
      </c>
      <c r="E298" t="s">
        <v>711</v>
      </c>
      <c r="F298" t="s">
        <v>634</v>
      </c>
      <c r="G298" t="s">
        <v>34</v>
      </c>
      <c r="H298" t="s">
        <v>307</v>
      </c>
      <c r="I298" t="s">
        <v>1917</v>
      </c>
      <c r="J298" t="s">
        <v>697</v>
      </c>
      <c r="K298" t="s">
        <v>39</v>
      </c>
      <c r="L298" t="s">
        <v>174</v>
      </c>
      <c r="M298" t="s">
        <v>41</v>
      </c>
      <c r="N298" t="s">
        <v>846</v>
      </c>
      <c r="O298" t="s">
        <v>838</v>
      </c>
      <c r="P298" t="s">
        <v>845</v>
      </c>
      <c r="Q298"/>
    </row>
    <row r="299" spans="1:17" x14ac:dyDescent="0.2">
      <c r="A299" s="13" t="s">
        <v>703</v>
      </c>
      <c r="B299" t="s">
        <v>844</v>
      </c>
      <c r="C299" t="s">
        <v>39</v>
      </c>
      <c r="D299" t="s">
        <v>701</v>
      </c>
      <c r="E299" t="s">
        <v>753</v>
      </c>
      <c r="F299" t="s">
        <v>634</v>
      </c>
      <c r="G299" t="s">
        <v>34</v>
      </c>
      <c r="H299" t="s">
        <v>843</v>
      </c>
      <c r="I299" t="s">
        <v>1918</v>
      </c>
      <c r="J299" t="s">
        <v>40</v>
      </c>
      <c r="K299" t="s">
        <v>41</v>
      </c>
      <c r="L299" t="s">
        <v>174</v>
      </c>
      <c r="M299" t="s">
        <v>41</v>
      </c>
      <c r="N299"/>
      <c r="O299" t="s">
        <v>694</v>
      </c>
      <c r="P299" t="s">
        <v>736</v>
      </c>
      <c r="Q299"/>
    </row>
    <row r="300" spans="1:17" x14ac:dyDescent="0.2">
      <c r="A300" s="13" t="s">
        <v>703</v>
      </c>
      <c r="B300" t="s">
        <v>842</v>
      </c>
      <c r="C300" t="s">
        <v>39</v>
      </c>
      <c r="D300" t="s">
        <v>701</v>
      </c>
      <c r="E300" t="s">
        <v>711</v>
      </c>
      <c r="F300" t="s">
        <v>634</v>
      </c>
      <c r="G300" t="s">
        <v>823</v>
      </c>
      <c r="H300" t="s">
        <v>841</v>
      </c>
      <c r="I300" t="s">
        <v>1919</v>
      </c>
      <c r="J300" t="s">
        <v>697</v>
      </c>
      <c r="K300" t="s">
        <v>39</v>
      </c>
      <c r="L300" t="s">
        <v>174</v>
      </c>
      <c r="M300" t="s">
        <v>41</v>
      </c>
      <c r="N300"/>
      <c r="O300" t="s">
        <v>713</v>
      </c>
      <c r="P300" t="s">
        <v>840</v>
      </c>
      <c r="Q300"/>
    </row>
    <row r="301" spans="1:17" x14ac:dyDescent="0.2">
      <c r="A301" s="13" t="s">
        <v>703</v>
      </c>
      <c r="B301" t="s">
        <v>294</v>
      </c>
      <c r="C301" t="s">
        <v>39</v>
      </c>
      <c r="D301" t="s">
        <v>701</v>
      </c>
      <c r="E301" t="s">
        <v>711</v>
      </c>
      <c r="F301" t="s">
        <v>634</v>
      </c>
      <c r="G301" t="s">
        <v>34</v>
      </c>
      <c r="H301" t="s">
        <v>295</v>
      </c>
      <c r="I301" t="s">
        <v>1920</v>
      </c>
      <c r="J301" t="s">
        <v>697</v>
      </c>
      <c r="K301" t="s">
        <v>39</v>
      </c>
      <c r="L301" t="s">
        <v>174</v>
      </c>
      <c r="M301" t="s">
        <v>41</v>
      </c>
      <c r="N301" t="s">
        <v>839</v>
      </c>
      <c r="O301" t="s">
        <v>838</v>
      </c>
      <c r="P301" t="s">
        <v>837</v>
      </c>
      <c r="Q301"/>
    </row>
    <row r="302" spans="1:17" x14ac:dyDescent="0.2">
      <c r="A302" s="13" t="s">
        <v>703</v>
      </c>
      <c r="B302" t="s">
        <v>836</v>
      </c>
      <c r="C302" t="s">
        <v>39</v>
      </c>
      <c r="D302" t="s">
        <v>701</v>
      </c>
      <c r="E302" t="s">
        <v>753</v>
      </c>
      <c r="F302" t="s">
        <v>634</v>
      </c>
      <c r="G302" t="s">
        <v>34</v>
      </c>
      <c r="H302" t="s">
        <v>835</v>
      </c>
      <c r="I302" t="s">
        <v>1921</v>
      </c>
      <c r="J302" t="s">
        <v>708</v>
      </c>
      <c r="K302" t="s">
        <v>41</v>
      </c>
      <c r="L302" t="s">
        <v>174</v>
      </c>
      <c r="M302" t="s">
        <v>41</v>
      </c>
      <c r="N302"/>
      <c r="O302" t="s">
        <v>694</v>
      </c>
      <c r="P302" t="s">
        <v>736</v>
      </c>
      <c r="Q302"/>
    </row>
    <row r="303" spans="1:17" x14ac:dyDescent="0.2">
      <c r="A303" s="13" t="s">
        <v>703</v>
      </c>
      <c r="B303" t="s">
        <v>834</v>
      </c>
      <c r="C303" t="s">
        <v>39</v>
      </c>
      <c r="D303" t="s">
        <v>701</v>
      </c>
      <c r="E303" t="s">
        <v>753</v>
      </c>
      <c r="F303" t="s">
        <v>634</v>
      </c>
      <c r="G303" t="s">
        <v>34</v>
      </c>
      <c r="H303" t="s">
        <v>833</v>
      </c>
      <c r="I303" t="s">
        <v>1922</v>
      </c>
      <c r="J303" t="s">
        <v>708</v>
      </c>
      <c r="K303" t="s">
        <v>41</v>
      </c>
      <c r="L303" t="s">
        <v>174</v>
      </c>
      <c r="M303" t="s">
        <v>41</v>
      </c>
      <c r="N303"/>
      <c r="O303" t="s">
        <v>762</v>
      </c>
      <c r="P303" t="s">
        <v>761</v>
      </c>
      <c r="Q303"/>
    </row>
    <row r="304" spans="1:17" x14ac:dyDescent="0.2">
      <c r="A304" s="13" t="s">
        <v>703</v>
      </c>
      <c r="B304" t="s">
        <v>832</v>
      </c>
      <c r="C304" t="s">
        <v>39</v>
      </c>
      <c r="D304" t="s">
        <v>701</v>
      </c>
      <c r="E304" t="s">
        <v>711</v>
      </c>
      <c r="F304" t="s">
        <v>634</v>
      </c>
      <c r="G304" t="s">
        <v>34</v>
      </c>
      <c r="H304" t="s">
        <v>831</v>
      </c>
      <c r="I304" t="s">
        <v>828</v>
      </c>
      <c r="J304" t="s">
        <v>697</v>
      </c>
      <c r="K304" t="s">
        <v>39</v>
      </c>
      <c r="L304" t="s">
        <v>174</v>
      </c>
      <c r="M304" t="s">
        <v>41</v>
      </c>
      <c r="N304"/>
      <c r="O304" t="s">
        <v>713</v>
      </c>
      <c r="P304" t="s">
        <v>712</v>
      </c>
      <c r="Q304"/>
    </row>
    <row r="305" spans="1:17" x14ac:dyDescent="0.2">
      <c r="A305" s="13" t="s">
        <v>703</v>
      </c>
      <c r="B305" t="s">
        <v>830</v>
      </c>
      <c r="C305" t="s">
        <v>39</v>
      </c>
      <c r="D305" t="s">
        <v>701</v>
      </c>
      <c r="E305" t="s">
        <v>711</v>
      </c>
      <c r="F305" t="s">
        <v>634</v>
      </c>
      <c r="G305" t="s">
        <v>823</v>
      </c>
      <c r="H305" t="s">
        <v>829</v>
      </c>
      <c r="I305" t="s">
        <v>1923</v>
      </c>
      <c r="J305" t="s">
        <v>708</v>
      </c>
      <c r="K305" t="s">
        <v>39</v>
      </c>
      <c r="L305" t="s">
        <v>174</v>
      </c>
      <c r="M305" t="s">
        <v>41</v>
      </c>
      <c r="N305" t="s">
        <v>827</v>
      </c>
      <c r="O305" t="s">
        <v>694</v>
      </c>
      <c r="P305" t="s">
        <v>736</v>
      </c>
      <c r="Q305"/>
    </row>
    <row r="306" spans="1:17" x14ac:dyDescent="0.2">
      <c r="A306" s="13" t="s">
        <v>703</v>
      </c>
      <c r="B306" t="s">
        <v>139</v>
      </c>
      <c r="C306" t="s">
        <v>39</v>
      </c>
      <c r="D306" t="s">
        <v>701</v>
      </c>
      <c r="E306" t="s">
        <v>711</v>
      </c>
      <c r="F306" t="s">
        <v>655</v>
      </c>
      <c r="G306" t="s">
        <v>699</v>
      </c>
      <c r="H306" t="s">
        <v>826</v>
      </c>
      <c r="I306" t="s">
        <v>1924</v>
      </c>
      <c r="J306" t="s">
        <v>708</v>
      </c>
      <c r="K306" t="s">
        <v>39</v>
      </c>
      <c r="L306" t="s">
        <v>373</v>
      </c>
      <c r="M306" t="s">
        <v>41</v>
      </c>
      <c r="N306" t="s">
        <v>825</v>
      </c>
      <c r="O306" t="s">
        <v>694</v>
      </c>
      <c r="P306" t="s">
        <v>736</v>
      </c>
      <c r="Q306" t="s">
        <v>716</v>
      </c>
    </row>
    <row r="307" spans="1:17" x14ac:dyDescent="0.2">
      <c r="A307" s="13" t="s">
        <v>703</v>
      </c>
      <c r="B307" t="s">
        <v>824</v>
      </c>
      <c r="C307" t="s">
        <v>39</v>
      </c>
      <c r="D307" t="s">
        <v>701</v>
      </c>
      <c r="E307" t="s">
        <v>711</v>
      </c>
      <c r="F307" t="s">
        <v>634</v>
      </c>
      <c r="G307" t="s">
        <v>823</v>
      </c>
      <c r="H307" t="s">
        <v>822</v>
      </c>
      <c r="I307" t="s">
        <v>1925</v>
      </c>
      <c r="J307" t="s">
        <v>697</v>
      </c>
      <c r="K307" t="s">
        <v>39</v>
      </c>
      <c r="L307" t="s">
        <v>174</v>
      </c>
      <c r="M307" t="s">
        <v>41</v>
      </c>
      <c r="N307" t="s">
        <v>821</v>
      </c>
      <c r="O307" t="s">
        <v>713</v>
      </c>
      <c r="P307" t="s">
        <v>729</v>
      </c>
      <c r="Q307"/>
    </row>
    <row r="308" spans="1:17" x14ac:dyDescent="0.2">
      <c r="A308" s="13" t="s">
        <v>703</v>
      </c>
      <c r="B308" t="s">
        <v>217</v>
      </c>
      <c r="C308" t="s">
        <v>39</v>
      </c>
      <c r="D308" t="s">
        <v>701</v>
      </c>
      <c r="E308" t="s">
        <v>711</v>
      </c>
      <c r="F308" t="s">
        <v>634</v>
      </c>
      <c r="G308" t="s">
        <v>34</v>
      </c>
      <c r="H308" t="s">
        <v>820</v>
      </c>
      <c r="I308" t="s">
        <v>1926</v>
      </c>
      <c r="J308" t="s">
        <v>708</v>
      </c>
      <c r="K308" t="s">
        <v>39</v>
      </c>
      <c r="L308" t="s">
        <v>174</v>
      </c>
      <c r="M308" t="s">
        <v>41</v>
      </c>
      <c r="N308" t="s">
        <v>819</v>
      </c>
      <c r="O308" t="s">
        <v>694</v>
      </c>
      <c r="P308" t="s">
        <v>736</v>
      </c>
      <c r="Q308"/>
    </row>
    <row r="309" spans="1:17" x14ac:dyDescent="0.2">
      <c r="A309" s="13" t="s">
        <v>703</v>
      </c>
      <c r="B309" t="s">
        <v>212</v>
      </c>
      <c r="C309" t="s">
        <v>39</v>
      </c>
      <c r="D309" t="s">
        <v>701</v>
      </c>
      <c r="E309" t="s">
        <v>711</v>
      </c>
      <c r="F309" t="s">
        <v>634</v>
      </c>
      <c r="G309" t="s">
        <v>34</v>
      </c>
      <c r="H309" t="s">
        <v>818</v>
      </c>
      <c r="I309" t="s">
        <v>1926</v>
      </c>
      <c r="J309" t="s">
        <v>697</v>
      </c>
      <c r="K309" t="s">
        <v>39</v>
      </c>
      <c r="L309" t="s">
        <v>174</v>
      </c>
      <c r="M309" t="s">
        <v>41</v>
      </c>
      <c r="N309" t="s">
        <v>816</v>
      </c>
      <c r="O309" t="s">
        <v>694</v>
      </c>
      <c r="P309" t="s">
        <v>736</v>
      </c>
      <c r="Q309"/>
    </row>
    <row r="310" spans="1:17" x14ac:dyDescent="0.2">
      <c r="A310" s="13" t="s">
        <v>703</v>
      </c>
      <c r="B310" t="s">
        <v>165</v>
      </c>
      <c r="C310" t="s">
        <v>39</v>
      </c>
      <c r="D310" t="s">
        <v>701</v>
      </c>
      <c r="E310" t="s">
        <v>711</v>
      </c>
      <c r="F310" t="s">
        <v>655</v>
      </c>
      <c r="G310" t="s">
        <v>699</v>
      </c>
      <c r="H310" t="s">
        <v>166</v>
      </c>
      <c r="I310" t="s">
        <v>1927</v>
      </c>
      <c r="J310" t="s">
        <v>708</v>
      </c>
      <c r="K310" t="s">
        <v>39</v>
      </c>
      <c r="L310" t="s">
        <v>696</v>
      </c>
      <c r="M310" t="s">
        <v>41</v>
      </c>
      <c r="N310" t="s">
        <v>815</v>
      </c>
      <c r="O310" t="s">
        <v>706</v>
      </c>
      <c r="P310" t="s">
        <v>786</v>
      </c>
      <c r="Q310" t="s">
        <v>814</v>
      </c>
    </row>
    <row r="311" spans="1:17" x14ac:dyDescent="0.2">
      <c r="A311" s="13" t="s">
        <v>703</v>
      </c>
      <c r="B311" t="s">
        <v>173</v>
      </c>
      <c r="C311" t="s">
        <v>39</v>
      </c>
      <c r="D311" t="s">
        <v>701</v>
      </c>
      <c r="E311" t="s">
        <v>746</v>
      </c>
      <c r="F311" t="s">
        <v>655</v>
      </c>
      <c r="G311" t="s">
        <v>710</v>
      </c>
      <c r="H311" t="s">
        <v>1928</v>
      </c>
      <c r="I311" t="s">
        <v>1929</v>
      </c>
      <c r="J311" t="s">
        <v>708</v>
      </c>
      <c r="K311" t="s">
        <v>39</v>
      </c>
      <c r="L311" t="s">
        <v>174</v>
      </c>
      <c r="M311" t="s">
        <v>41</v>
      </c>
      <c r="N311" t="s">
        <v>813</v>
      </c>
      <c r="O311" t="s">
        <v>694</v>
      </c>
      <c r="P311" t="s">
        <v>693</v>
      </c>
      <c r="Q311" t="s">
        <v>704</v>
      </c>
    </row>
    <row r="312" spans="1:17" x14ac:dyDescent="0.2">
      <c r="A312" s="13" t="s">
        <v>703</v>
      </c>
      <c r="B312" t="s">
        <v>254</v>
      </c>
      <c r="C312" t="s">
        <v>39</v>
      </c>
      <c r="D312" t="s">
        <v>701</v>
      </c>
      <c r="E312" t="s">
        <v>711</v>
      </c>
      <c r="F312" t="s">
        <v>655</v>
      </c>
      <c r="G312" t="s">
        <v>699</v>
      </c>
      <c r="H312" t="s">
        <v>255</v>
      </c>
      <c r="I312" t="s">
        <v>1930</v>
      </c>
      <c r="J312" t="s">
        <v>708</v>
      </c>
      <c r="K312" t="s">
        <v>39</v>
      </c>
      <c r="L312" t="s">
        <v>174</v>
      </c>
      <c r="M312" t="s">
        <v>41</v>
      </c>
      <c r="N312" t="s">
        <v>811</v>
      </c>
      <c r="O312" t="s">
        <v>750</v>
      </c>
      <c r="P312" t="s">
        <v>798</v>
      </c>
      <c r="Q312" t="s">
        <v>704</v>
      </c>
    </row>
    <row r="313" spans="1:17" x14ac:dyDescent="0.2">
      <c r="A313" s="13" t="s">
        <v>703</v>
      </c>
      <c r="B313" t="s">
        <v>260</v>
      </c>
      <c r="C313" t="s">
        <v>39</v>
      </c>
      <c r="D313" t="s">
        <v>701</v>
      </c>
      <c r="E313" t="s">
        <v>711</v>
      </c>
      <c r="F313" t="s">
        <v>655</v>
      </c>
      <c r="G313" t="s">
        <v>806</v>
      </c>
      <c r="H313" t="s">
        <v>810</v>
      </c>
      <c r="I313" t="s">
        <v>1931</v>
      </c>
      <c r="J313" t="s">
        <v>708</v>
      </c>
      <c r="K313" t="s">
        <v>39</v>
      </c>
      <c r="L313" t="s">
        <v>809</v>
      </c>
      <c r="M313" t="s">
        <v>41</v>
      </c>
      <c r="N313" t="s">
        <v>808</v>
      </c>
      <c r="O313" t="s">
        <v>694</v>
      </c>
      <c r="P313" t="s">
        <v>736</v>
      </c>
      <c r="Q313" t="s">
        <v>716</v>
      </c>
    </row>
    <row r="314" spans="1:17" x14ac:dyDescent="0.2">
      <c r="A314" s="13" t="s">
        <v>703</v>
      </c>
      <c r="B314" t="s">
        <v>159</v>
      </c>
      <c r="C314" t="s">
        <v>39</v>
      </c>
      <c r="D314" t="s">
        <v>701</v>
      </c>
      <c r="E314" t="s">
        <v>711</v>
      </c>
      <c r="F314" t="s">
        <v>655</v>
      </c>
      <c r="G314" t="s">
        <v>699</v>
      </c>
      <c r="H314" t="s">
        <v>160</v>
      </c>
      <c r="I314" t="s">
        <v>1932</v>
      </c>
      <c r="J314" t="s">
        <v>697</v>
      </c>
      <c r="K314" t="s">
        <v>39</v>
      </c>
      <c r="L314" t="s">
        <v>728</v>
      </c>
      <c r="M314" t="s">
        <v>41</v>
      </c>
      <c r="N314" t="s">
        <v>807</v>
      </c>
      <c r="O314" t="s">
        <v>750</v>
      </c>
      <c r="P314" t="s">
        <v>773</v>
      </c>
      <c r="Q314" t="s">
        <v>716</v>
      </c>
    </row>
    <row r="315" spans="1:17" x14ac:dyDescent="0.2">
      <c r="A315" s="13" t="s">
        <v>703</v>
      </c>
      <c r="B315" t="s">
        <v>146</v>
      </c>
      <c r="C315" t="s">
        <v>39</v>
      </c>
      <c r="D315" t="s">
        <v>701</v>
      </c>
      <c r="E315" t="s">
        <v>711</v>
      </c>
      <c r="F315" t="s">
        <v>655</v>
      </c>
      <c r="G315" t="s">
        <v>719</v>
      </c>
      <c r="H315" t="s">
        <v>147</v>
      </c>
      <c r="I315" t="s">
        <v>709</v>
      </c>
      <c r="J315" t="s">
        <v>708</v>
      </c>
      <c r="K315" t="s">
        <v>39</v>
      </c>
      <c r="L315" t="s">
        <v>696</v>
      </c>
      <c r="M315" t="s">
        <v>41</v>
      </c>
      <c r="N315" t="s">
        <v>805</v>
      </c>
      <c r="O315" t="s">
        <v>706</v>
      </c>
      <c r="P315" t="s">
        <v>798</v>
      </c>
      <c r="Q315" t="s">
        <v>704</v>
      </c>
    </row>
    <row r="316" spans="1:17" x14ac:dyDescent="0.2">
      <c r="A316" s="13" t="s">
        <v>703</v>
      </c>
      <c r="B316" t="s">
        <v>121</v>
      </c>
      <c r="C316" t="s">
        <v>39</v>
      </c>
      <c r="D316" t="s">
        <v>701</v>
      </c>
      <c r="E316" t="s">
        <v>711</v>
      </c>
      <c r="F316" t="s">
        <v>655</v>
      </c>
      <c r="G316" t="s">
        <v>699</v>
      </c>
      <c r="H316" t="s">
        <v>804</v>
      </c>
      <c r="I316" t="s">
        <v>1933</v>
      </c>
      <c r="J316" t="s">
        <v>708</v>
      </c>
      <c r="K316" t="s">
        <v>39</v>
      </c>
      <c r="L316" t="s">
        <v>696</v>
      </c>
      <c r="M316" t="s">
        <v>41</v>
      </c>
      <c r="N316" t="s">
        <v>803</v>
      </c>
      <c r="O316" t="s">
        <v>694</v>
      </c>
      <c r="P316" t="s">
        <v>736</v>
      </c>
      <c r="Q316" t="s">
        <v>772</v>
      </c>
    </row>
    <row r="317" spans="1:17" x14ac:dyDescent="0.2">
      <c r="A317" s="13" t="s">
        <v>703</v>
      </c>
      <c r="B317" t="s">
        <v>314</v>
      </c>
      <c r="C317" t="s">
        <v>39</v>
      </c>
      <c r="D317" t="s">
        <v>701</v>
      </c>
      <c r="E317" t="s">
        <v>711</v>
      </c>
      <c r="F317" t="s">
        <v>634</v>
      </c>
      <c r="G317" t="s">
        <v>34</v>
      </c>
      <c r="H317" t="s">
        <v>315</v>
      </c>
      <c r="I317" t="s">
        <v>1934</v>
      </c>
      <c r="J317" t="s">
        <v>708</v>
      </c>
      <c r="K317" t="s">
        <v>39</v>
      </c>
      <c r="L317" t="s">
        <v>174</v>
      </c>
      <c r="M317" t="s">
        <v>41</v>
      </c>
      <c r="N317"/>
      <c r="O317" t="s">
        <v>713</v>
      </c>
      <c r="P317" t="s">
        <v>712</v>
      </c>
      <c r="Q317"/>
    </row>
    <row r="318" spans="1:17" x14ac:dyDescent="0.2">
      <c r="A318" s="13" t="s">
        <v>703</v>
      </c>
      <c r="B318" t="s">
        <v>190</v>
      </c>
      <c r="C318" t="s">
        <v>39</v>
      </c>
      <c r="D318" t="s">
        <v>701</v>
      </c>
      <c r="E318" t="s">
        <v>801</v>
      </c>
      <c r="F318" t="s">
        <v>655</v>
      </c>
      <c r="G318" t="s">
        <v>775</v>
      </c>
      <c r="H318" t="s">
        <v>191</v>
      </c>
      <c r="I318" t="s">
        <v>1935</v>
      </c>
      <c r="J318" t="s">
        <v>708</v>
      </c>
      <c r="K318" t="s">
        <v>39</v>
      </c>
      <c r="L318" t="s">
        <v>174</v>
      </c>
      <c r="M318" t="s">
        <v>41</v>
      </c>
      <c r="N318" t="s">
        <v>800</v>
      </c>
      <c r="O318" t="s">
        <v>799</v>
      </c>
      <c r="P318" t="s">
        <v>798</v>
      </c>
      <c r="Q318" t="s">
        <v>772</v>
      </c>
    </row>
    <row r="319" spans="1:17" x14ac:dyDescent="0.2">
      <c r="A319" s="13" t="s">
        <v>703</v>
      </c>
      <c r="B319" t="s">
        <v>108</v>
      </c>
      <c r="C319" t="s">
        <v>39</v>
      </c>
      <c r="D319" t="s">
        <v>701</v>
      </c>
      <c r="E319" t="s">
        <v>711</v>
      </c>
      <c r="F319" t="s">
        <v>655</v>
      </c>
      <c r="G319" t="s">
        <v>797</v>
      </c>
      <c r="H319" t="s">
        <v>109</v>
      </c>
      <c r="I319" t="s">
        <v>1936</v>
      </c>
      <c r="J319" t="s">
        <v>697</v>
      </c>
      <c r="K319" t="s">
        <v>39</v>
      </c>
      <c r="L319" t="s">
        <v>696</v>
      </c>
      <c r="M319" t="s">
        <v>41</v>
      </c>
      <c r="N319" t="s">
        <v>796</v>
      </c>
      <c r="O319" t="s">
        <v>706</v>
      </c>
      <c r="P319" t="s">
        <v>777</v>
      </c>
      <c r="Q319" t="s">
        <v>716</v>
      </c>
    </row>
    <row r="320" spans="1:17" x14ac:dyDescent="0.2">
      <c r="A320" s="13" t="s">
        <v>703</v>
      </c>
      <c r="B320" t="s">
        <v>206</v>
      </c>
      <c r="C320" t="s">
        <v>39</v>
      </c>
      <c r="D320" t="s">
        <v>701</v>
      </c>
      <c r="E320" t="s">
        <v>711</v>
      </c>
      <c r="F320" t="s">
        <v>655</v>
      </c>
      <c r="G320" t="s">
        <v>775</v>
      </c>
      <c r="H320" t="s">
        <v>795</v>
      </c>
      <c r="I320" t="s">
        <v>1937</v>
      </c>
      <c r="J320" t="s">
        <v>697</v>
      </c>
      <c r="K320" t="s">
        <v>39</v>
      </c>
      <c r="L320" t="s">
        <v>174</v>
      </c>
      <c r="M320" t="s">
        <v>41</v>
      </c>
      <c r="N320" t="s">
        <v>794</v>
      </c>
      <c r="O320" t="s">
        <v>694</v>
      </c>
      <c r="P320" t="s">
        <v>736</v>
      </c>
      <c r="Q320" t="s">
        <v>772</v>
      </c>
    </row>
    <row r="321" spans="1:17" x14ac:dyDescent="0.2">
      <c r="A321" s="13" t="s">
        <v>703</v>
      </c>
      <c r="B321" t="s">
        <v>101</v>
      </c>
      <c r="C321" t="s">
        <v>39</v>
      </c>
      <c r="D321" t="s">
        <v>701</v>
      </c>
      <c r="E321" t="s">
        <v>711</v>
      </c>
      <c r="F321" t="s">
        <v>655</v>
      </c>
      <c r="G321" t="s">
        <v>699</v>
      </c>
      <c r="H321" t="s">
        <v>102</v>
      </c>
      <c r="I321" t="s">
        <v>1938</v>
      </c>
      <c r="J321" t="s">
        <v>697</v>
      </c>
      <c r="K321" t="s">
        <v>39</v>
      </c>
      <c r="L321" t="s">
        <v>731</v>
      </c>
      <c r="M321" t="s">
        <v>41</v>
      </c>
      <c r="N321" t="s">
        <v>793</v>
      </c>
      <c r="O321" t="s">
        <v>706</v>
      </c>
      <c r="P321" t="s">
        <v>792</v>
      </c>
      <c r="Q321" t="s">
        <v>772</v>
      </c>
    </row>
    <row r="322" spans="1:17" x14ac:dyDescent="0.2">
      <c r="A322" s="13" t="s">
        <v>703</v>
      </c>
      <c r="B322" t="s">
        <v>791</v>
      </c>
      <c r="C322" t="s">
        <v>39</v>
      </c>
      <c r="D322" t="s">
        <v>701</v>
      </c>
      <c r="E322" t="s">
        <v>753</v>
      </c>
      <c r="F322" t="s">
        <v>634</v>
      </c>
      <c r="G322" t="s">
        <v>34</v>
      </c>
      <c r="H322" t="s">
        <v>790</v>
      </c>
      <c r="I322" t="s">
        <v>1939</v>
      </c>
      <c r="J322" t="s">
        <v>697</v>
      </c>
      <c r="K322" t="s">
        <v>41</v>
      </c>
      <c r="L322" t="s">
        <v>731</v>
      </c>
      <c r="M322" t="s">
        <v>41</v>
      </c>
      <c r="N322"/>
      <c r="O322" t="s">
        <v>762</v>
      </c>
      <c r="P322" t="s">
        <v>761</v>
      </c>
      <c r="Q322"/>
    </row>
    <row r="323" spans="1:17" x14ac:dyDescent="0.2">
      <c r="A323" s="13" t="s">
        <v>703</v>
      </c>
      <c r="B323" t="s">
        <v>116</v>
      </c>
      <c r="C323" t="s">
        <v>39</v>
      </c>
      <c r="D323" t="s">
        <v>701</v>
      </c>
      <c r="E323" t="s">
        <v>711</v>
      </c>
      <c r="F323" t="s">
        <v>655</v>
      </c>
      <c r="G323" t="s">
        <v>719</v>
      </c>
      <c r="H323" t="s">
        <v>117</v>
      </c>
      <c r="I323" t="s">
        <v>1940</v>
      </c>
      <c r="J323" t="s">
        <v>708</v>
      </c>
      <c r="K323" t="s">
        <v>39</v>
      </c>
      <c r="L323" t="s">
        <v>731</v>
      </c>
      <c r="M323" t="s">
        <v>41</v>
      </c>
      <c r="N323" t="s">
        <v>789</v>
      </c>
      <c r="O323" t="s">
        <v>750</v>
      </c>
      <c r="P323" t="s">
        <v>788</v>
      </c>
      <c r="Q323" t="s">
        <v>704</v>
      </c>
    </row>
    <row r="324" spans="1:17" x14ac:dyDescent="0.2">
      <c r="A324" s="13" t="s">
        <v>703</v>
      </c>
      <c r="B324" t="s">
        <v>131</v>
      </c>
      <c r="C324" t="s">
        <v>39</v>
      </c>
      <c r="D324" t="s">
        <v>701</v>
      </c>
      <c r="E324" t="s">
        <v>711</v>
      </c>
      <c r="F324" t="s">
        <v>655</v>
      </c>
      <c r="G324" t="s">
        <v>133</v>
      </c>
      <c r="H324" t="s">
        <v>132</v>
      </c>
      <c r="I324" t="s">
        <v>1941</v>
      </c>
      <c r="J324" t="s">
        <v>708</v>
      </c>
      <c r="K324" t="s">
        <v>39</v>
      </c>
      <c r="L324" t="s">
        <v>134</v>
      </c>
      <c r="M324" t="s">
        <v>41</v>
      </c>
      <c r="N324" t="s">
        <v>787</v>
      </c>
      <c r="O324" t="s">
        <v>750</v>
      </c>
      <c r="P324" t="s">
        <v>786</v>
      </c>
      <c r="Q324" t="s">
        <v>785</v>
      </c>
    </row>
    <row r="325" spans="1:17" x14ac:dyDescent="0.2">
      <c r="A325" s="13" t="s">
        <v>703</v>
      </c>
      <c r="B325" t="s">
        <v>784</v>
      </c>
      <c r="C325" t="s">
        <v>39</v>
      </c>
      <c r="D325" t="s">
        <v>701</v>
      </c>
      <c r="E325" t="s">
        <v>711</v>
      </c>
      <c r="F325" t="s">
        <v>634</v>
      </c>
      <c r="G325" t="s">
        <v>34</v>
      </c>
      <c r="H325" t="s">
        <v>783</v>
      </c>
      <c r="I325" t="s">
        <v>1942</v>
      </c>
      <c r="J325" t="s">
        <v>697</v>
      </c>
      <c r="K325" t="s">
        <v>39</v>
      </c>
      <c r="L325" t="s">
        <v>174</v>
      </c>
      <c r="M325" t="s">
        <v>41</v>
      </c>
      <c r="N325" t="s">
        <v>782</v>
      </c>
      <c r="O325" t="s">
        <v>694</v>
      </c>
      <c r="P325" t="s">
        <v>736</v>
      </c>
      <c r="Q325"/>
    </row>
    <row r="326" spans="1:17" x14ac:dyDescent="0.2">
      <c r="A326" s="13" t="s">
        <v>703</v>
      </c>
      <c r="B326" t="s">
        <v>92</v>
      </c>
      <c r="C326" t="s">
        <v>39</v>
      </c>
      <c r="D326" t="s">
        <v>701</v>
      </c>
      <c r="E326" t="s">
        <v>711</v>
      </c>
      <c r="F326" t="s">
        <v>655</v>
      </c>
      <c r="G326" t="s">
        <v>699</v>
      </c>
      <c r="H326" t="s">
        <v>781</v>
      </c>
      <c r="I326" t="s">
        <v>1943</v>
      </c>
      <c r="J326" t="s">
        <v>708</v>
      </c>
      <c r="K326" t="s">
        <v>39</v>
      </c>
      <c r="L326" t="s">
        <v>174</v>
      </c>
      <c r="M326" t="s">
        <v>41</v>
      </c>
      <c r="N326" t="s">
        <v>780</v>
      </c>
      <c r="O326" t="s">
        <v>694</v>
      </c>
      <c r="P326" t="s">
        <v>736</v>
      </c>
      <c r="Q326" t="s">
        <v>779</v>
      </c>
    </row>
    <row r="327" spans="1:17" x14ac:dyDescent="0.2">
      <c r="A327" s="13" t="s">
        <v>703</v>
      </c>
      <c r="B327" t="s">
        <v>83</v>
      </c>
      <c r="C327" t="s">
        <v>39</v>
      </c>
      <c r="D327" t="s">
        <v>701</v>
      </c>
      <c r="E327" t="s">
        <v>711</v>
      </c>
      <c r="F327" t="s">
        <v>655</v>
      </c>
      <c r="G327" t="s">
        <v>85</v>
      </c>
      <c r="H327" t="s">
        <v>84</v>
      </c>
      <c r="I327" t="s">
        <v>1944</v>
      </c>
      <c r="J327" t="s">
        <v>708</v>
      </c>
      <c r="K327" t="s">
        <v>39</v>
      </c>
      <c r="L327" t="s">
        <v>174</v>
      </c>
      <c r="M327" t="s">
        <v>41</v>
      </c>
      <c r="N327" t="s">
        <v>778</v>
      </c>
      <c r="O327" t="s">
        <v>750</v>
      </c>
      <c r="P327" t="s">
        <v>777</v>
      </c>
      <c r="Q327" t="s">
        <v>776</v>
      </c>
    </row>
    <row r="328" spans="1:17" x14ac:dyDescent="0.2">
      <c r="A328" s="13" t="s">
        <v>703</v>
      </c>
      <c r="B328" t="s">
        <v>74</v>
      </c>
      <c r="C328" t="s">
        <v>39</v>
      </c>
      <c r="D328" t="s">
        <v>701</v>
      </c>
      <c r="E328" t="s">
        <v>711</v>
      </c>
      <c r="F328" t="s">
        <v>655</v>
      </c>
      <c r="G328" t="s">
        <v>775</v>
      </c>
      <c r="H328" t="s">
        <v>75</v>
      </c>
      <c r="I328" t="s">
        <v>1945</v>
      </c>
      <c r="J328" t="s">
        <v>708</v>
      </c>
      <c r="K328" t="s">
        <v>39</v>
      </c>
      <c r="L328" t="s">
        <v>134</v>
      </c>
      <c r="M328" t="s">
        <v>41</v>
      </c>
      <c r="N328" t="s">
        <v>774</v>
      </c>
      <c r="O328" t="s">
        <v>706</v>
      </c>
      <c r="P328" t="s">
        <v>773</v>
      </c>
      <c r="Q328" t="s">
        <v>772</v>
      </c>
    </row>
    <row r="329" spans="1:17" x14ac:dyDescent="0.2">
      <c r="A329" s="13" t="s">
        <v>703</v>
      </c>
      <c r="B329" t="s">
        <v>61</v>
      </c>
      <c r="C329" t="s">
        <v>39</v>
      </c>
      <c r="D329" t="s">
        <v>701</v>
      </c>
      <c r="E329" t="s">
        <v>711</v>
      </c>
      <c r="F329" t="s">
        <v>655</v>
      </c>
      <c r="G329" t="s">
        <v>699</v>
      </c>
      <c r="H329" t="s">
        <v>771</v>
      </c>
      <c r="I329" t="s">
        <v>1946</v>
      </c>
      <c r="J329" t="s">
        <v>708</v>
      </c>
      <c r="K329" t="s">
        <v>39</v>
      </c>
      <c r="L329" t="s">
        <v>696</v>
      </c>
      <c r="M329" t="s">
        <v>41</v>
      </c>
      <c r="N329" t="s">
        <v>769</v>
      </c>
      <c r="O329" t="s">
        <v>694</v>
      </c>
      <c r="P329" t="s">
        <v>736</v>
      </c>
      <c r="Q329" t="s">
        <v>704</v>
      </c>
    </row>
    <row r="330" spans="1:17" x14ac:dyDescent="0.2">
      <c r="A330" s="13" t="s">
        <v>703</v>
      </c>
      <c r="B330" t="s">
        <v>768</v>
      </c>
      <c r="C330" t="s">
        <v>39</v>
      </c>
      <c r="D330" t="s">
        <v>701</v>
      </c>
      <c r="E330" t="s">
        <v>711</v>
      </c>
      <c r="F330" t="s">
        <v>634</v>
      </c>
      <c r="G330" t="s">
        <v>34</v>
      </c>
      <c r="H330" t="s">
        <v>767</v>
      </c>
      <c r="I330" t="s">
        <v>1947</v>
      </c>
      <c r="J330" t="s">
        <v>697</v>
      </c>
      <c r="K330" t="s">
        <v>39</v>
      </c>
      <c r="L330" t="s">
        <v>766</v>
      </c>
      <c r="M330" t="s">
        <v>41</v>
      </c>
      <c r="N330" t="s">
        <v>765</v>
      </c>
      <c r="O330" t="s">
        <v>694</v>
      </c>
      <c r="P330" t="s">
        <v>736</v>
      </c>
      <c r="Q330"/>
    </row>
    <row r="331" spans="1:17" x14ac:dyDescent="0.2">
      <c r="A331" s="13" t="s">
        <v>703</v>
      </c>
      <c r="B331" t="s">
        <v>764</v>
      </c>
      <c r="C331" t="s">
        <v>39</v>
      </c>
      <c r="D331" t="s">
        <v>701</v>
      </c>
      <c r="E331" t="s">
        <v>753</v>
      </c>
      <c r="F331" t="s">
        <v>634</v>
      </c>
      <c r="G331" t="s">
        <v>34</v>
      </c>
      <c r="H331" t="s">
        <v>763</v>
      </c>
      <c r="I331" t="s">
        <v>1948</v>
      </c>
      <c r="J331" t="s">
        <v>697</v>
      </c>
      <c r="K331" t="s">
        <v>41</v>
      </c>
      <c r="L331" t="s">
        <v>174</v>
      </c>
      <c r="M331" t="s">
        <v>41</v>
      </c>
      <c r="N331"/>
      <c r="O331" t="s">
        <v>762</v>
      </c>
      <c r="P331" t="s">
        <v>761</v>
      </c>
      <c r="Q331"/>
    </row>
    <row r="332" spans="1:17" x14ac:dyDescent="0.2">
      <c r="A332" s="13" t="s">
        <v>703</v>
      </c>
      <c r="B332" t="s">
        <v>760</v>
      </c>
      <c r="C332" t="s">
        <v>39</v>
      </c>
      <c r="D332" t="s">
        <v>701</v>
      </c>
      <c r="E332" t="s">
        <v>759</v>
      </c>
      <c r="F332" t="s">
        <v>634</v>
      </c>
      <c r="G332" t="s">
        <v>34</v>
      </c>
      <c r="H332" t="s">
        <v>758</v>
      </c>
      <c r="I332" t="s">
        <v>802</v>
      </c>
      <c r="J332" t="s">
        <v>697</v>
      </c>
      <c r="K332" t="s">
        <v>39</v>
      </c>
      <c r="L332" t="s">
        <v>696</v>
      </c>
      <c r="M332" t="s">
        <v>41</v>
      </c>
      <c r="N332" t="s">
        <v>757</v>
      </c>
      <c r="O332" t="s">
        <v>756</v>
      </c>
      <c r="P332" t="s">
        <v>755</v>
      </c>
      <c r="Q332"/>
    </row>
    <row r="333" spans="1:17" x14ac:dyDescent="0.2">
      <c r="A333" s="13" t="s">
        <v>703</v>
      </c>
      <c r="B333" t="s">
        <v>754</v>
      </c>
      <c r="C333" t="s">
        <v>39</v>
      </c>
      <c r="D333" t="s">
        <v>701</v>
      </c>
      <c r="E333" t="s">
        <v>753</v>
      </c>
      <c r="F333" t="s">
        <v>634</v>
      </c>
      <c r="G333" t="s">
        <v>34</v>
      </c>
      <c r="H333" t="s">
        <v>752</v>
      </c>
      <c r="I333" t="s">
        <v>1949</v>
      </c>
      <c r="J333" t="s">
        <v>697</v>
      </c>
      <c r="K333" t="s">
        <v>41</v>
      </c>
      <c r="L333" t="s">
        <v>731</v>
      </c>
      <c r="M333" t="s">
        <v>41</v>
      </c>
      <c r="N333"/>
      <c r="O333" t="s">
        <v>694</v>
      </c>
      <c r="P333" t="s">
        <v>694</v>
      </c>
      <c r="Q333"/>
    </row>
    <row r="334" spans="1:17" x14ac:dyDescent="0.2">
      <c r="A334" s="13" t="s">
        <v>703</v>
      </c>
      <c r="B334" t="s">
        <v>54</v>
      </c>
      <c r="C334" t="s">
        <v>39</v>
      </c>
      <c r="D334" t="s">
        <v>701</v>
      </c>
      <c r="E334" t="s">
        <v>711</v>
      </c>
      <c r="F334" t="s">
        <v>655</v>
      </c>
      <c r="G334" t="s">
        <v>699</v>
      </c>
      <c r="H334" t="s">
        <v>55</v>
      </c>
      <c r="I334" t="s">
        <v>1950</v>
      </c>
      <c r="J334" t="s">
        <v>708</v>
      </c>
      <c r="K334" t="s">
        <v>39</v>
      </c>
      <c r="L334" t="s">
        <v>728</v>
      </c>
      <c r="M334" t="s">
        <v>41</v>
      </c>
      <c r="N334" t="s">
        <v>751</v>
      </c>
      <c r="O334" t="s">
        <v>750</v>
      </c>
      <c r="P334" t="s">
        <v>749</v>
      </c>
      <c r="Q334" t="s">
        <v>748</v>
      </c>
    </row>
    <row r="335" spans="1:17" x14ac:dyDescent="0.2">
      <c r="A335" s="13" t="s">
        <v>703</v>
      </c>
      <c r="B335" t="s">
        <v>747</v>
      </c>
      <c r="C335" t="s">
        <v>39</v>
      </c>
      <c r="D335" t="s">
        <v>701</v>
      </c>
      <c r="E335" t="s">
        <v>746</v>
      </c>
      <c r="F335" t="s">
        <v>655</v>
      </c>
      <c r="G335" t="s">
        <v>745</v>
      </c>
      <c r="H335" t="s">
        <v>744</v>
      </c>
      <c r="I335" t="s">
        <v>1951</v>
      </c>
      <c r="J335" t="s">
        <v>697</v>
      </c>
      <c r="K335" t="s">
        <v>39</v>
      </c>
      <c r="L335" t="s">
        <v>696</v>
      </c>
      <c r="M335" t="s">
        <v>41</v>
      </c>
      <c r="N335" t="s">
        <v>743</v>
      </c>
      <c r="O335" t="s">
        <v>694</v>
      </c>
      <c r="P335" t="s">
        <v>693</v>
      </c>
      <c r="Q335" t="s">
        <v>735</v>
      </c>
    </row>
    <row r="336" spans="1:17" x14ac:dyDescent="0.2">
      <c r="A336" s="13" t="s">
        <v>703</v>
      </c>
      <c r="B336" t="s">
        <v>742</v>
      </c>
      <c r="C336" t="s">
        <v>39</v>
      </c>
      <c r="D336" t="s">
        <v>701</v>
      </c>
      <c r="E336" t="s">
        <v>711</v>
      </c>
      <c r="F336" t="s">
        <v>634</v>
      </c>
      <c r="G336" t="s">
        <v>34</v>
      </c>
      <c r="H336" t="s">
        <v>741</v>
      </c>
      <c r="I336" t="s">
        <v>1952</v>
      </c>
      <c r="J336" t="s">
        <v>697</v>
      </c>
      <c r="K336" t="s">
        <v>39</v>
      </c>
      <c r="L336" t="s">
        <v>731</v>
      </c>
      <c r="M336" t="s">
        <v>41</v>
      </c>
      <c r="N336" t="s">
        <v>740</v>
      </c>
      <c r="O336" t="s">
        <v>713</v>
      </c>
      <c r="P336" t="s">
        <v>712</v>
      </c>
      <c r="Q336"/>
    </row>
    <row r="337" spans="1:17" x14ac:dyDescent="0.2">
      <c r="A337" s="13" t="s">
        <v>703</v>
      </c>
      <c r="B337" t="s">
        <v>43</v>
      </c>
      <c r="C337" t="s">
        <v>39</v>
      </c>
      <c r="D337" t="s">
        <v>701</v>
      </c>
      <c r="E337" t="s">
        <v>711</v>
      </c>
      <c r="F337" t="s">
        <v>655</v>
      </c>
      <c r="G337" t="s">
        <v>719</v>
      </c>
      <c r="H337" t="s">
        <v>739</v>
      </c>
      <c r="I337" t="s">
        <v>1953</v>
      </c>
      <c r="J337" t="s">
        <v>708</v>
      </c>
      <c r="K337" t="s">
        <v>39</v>
      </c>
      <c r="L337" t="s">
        <v>738</v>
      </c>
      <c r="M337" t="s">
        <v>41</v>
      </c>
      <c r="N337" t="s">
        <v>737</v>
      </c>
      <c r="O337" t="s">
        <v>694</v>
      </c>
      <c r="P337" t="s">
        <v>736</v>
      </c>
      <c r="Q337" t="s">
        <v>735</v>
      </c>
    </row>
    <row r="338" spans="1:17" x14ac:dyDescent="0.2">
      <c r="A338" s="13" t="s">
        <v>703</v>
      </c>
      <c r="B338" t="s">
        <v>311</v>
      </c>
      <c r="C338" t="s">
        <v>39</v>
      </c>
      <c r="D338" t="s">
        <v>701</v>
      </c>
      <c r="E338" t="s">
        <v>711</v>
      </c>
      <c r="F338" t="s">
        <v>634</v>
      </c>
      <c r="G338" t="s">
        <v>34</v>
      </c>
      <c r="H338" t="s">
        <v>312</v>
      </c>
      <c r="I338" t="s">
        <v>1954</v>
      </c>
      <c r="J338" t="s">
        <v>708</v>
      </c>
      <c r="K338" t="s">
        <v>39</v>
      </c>
      <c r="L338" t="s">
        <v>731</v>
      </c>
      <c r="M338" t="s">
        <v>41</v>
      </c>
      <c r="N338" t="s">
        <v>734</v>
      </c>
      <c r="O338" t="s">
        <v>713</v>
      </c>
      <c r="P338" t="s">
        <v>712</v>
      </c>
      <c r="Q338"/>
    </row>
    <row r="339" spans="1:17" x14ac:dyDescent="0.2">
      <c r="A339" s="13" t="s">
        <v>703</v>
      </c>
      <c r="B339" t="s">
        <v>733</v>
      </c>
      <c r="C339" t="s">
        <v>39</v>
      </c>
      <c r="D339" t="s">
        <v>701</v>
      </c>
      <c r="E339" t="s">
        <v>711</v>
      </c>
      <c r="F339" t="s">
        <v>634</v>
      </c>
      <c r="G339" t="s">
        <v>34</v>
      </c>
      <c r="H339" t="s">
        <v>732</v>
      </c>
      <c r="I339" t="s">
        <v>1820</v>
      </c>
      <c r="J339" t="s">
        <v>708</v>
      </c>
      <c r="K339" t="s">
        <v>39</v>
      </c>
      <c r="L339" t="s">
        <v>731</v>
      </c>
      <c r="M339" t="s">
        <v>41</v>
      </c>
      <c r="N339" t="s">
        <v>730</v>
      </c>
      <c r="O339" t="s">
        <v>713</v>
      </c>
      <c r="P339" t="s">
        <v>729</v>
      </c>
      <c r="Q339"/>
    </row>
    <row r="340" spans="1:17" x14ac:dyDescent="0.2">
      <c r="A340" s="13" t="s">
        <v>703</v>
      </c>
      <c r="B340" t="s">
        <v>409</v>
      </c>
      <c r="C340" t="s">
        <v>39</v>
      </c>
      <c r="D340" t="s">
        <v>701</v>
      </c>
      <c r="E340" t="s">
        <v>711</v>
      </c>
      <c r="F340" t="s">
        <v>655</v>
      </c>
      <c r="G340" t="s">
        <v>699</v>
      </c>
      <c r="H340" t="s">
        <v>410</v>
      </c>
      <c r="I340" t="s">
        <v>1955</v>
      </c>
      <c r="J340" t="s">
        <v>697</v>
      </c>
      <c r="K340" t="s">
        <v>39</v>
      </c>
      <c r="L340" t="s">
        <v>728</v>
      </c>
      <c r="M340" t="s">
        <v>41</v>
      </c>
      <c r="N340" t="s">
        <v>727</v>
      </c>
      <c r="O340" t="s">
        <v>706</v>
      </c>
      <c r="P340" t="s">
        <v>726</v>
      </c>
      <c r="Q340" t="s">
        <v>725</v>
      </c>
    </row>
    <row r="341" spans="1:17" x14ac:dyDescent="0.2">
      <c r="A341" s="13" t="s">
        <v>703</v>
      </c>
      <c r="B341" t="s">
        <v>724</v>
      </c>
      <c r="C341" t="s">
        <v>39</v>
      </c>
      <c r="D341" t="s">
        <v>701</v>
      </c>
      <c r="E341" t="s">
        <v>723</v>
      </c>
      <c r="F341" t="s">
        <v>655</v>
      </c>
      <c r="G341" t="s">
        <v>710</v>
      </c>
      <c r="H341" t="s">
        <v>722</v>
      </c>
      <c r="I341" t="s">
        <v>1956</v>
      </c>
      <c r="J341" t="s">
        <v>697</v>
      </c>
      <c r="K341" t="s">
        <v>41</v>
      </c>
      <c r="L341" t="s">
        <v>696</v>
      </c>
      <c r="M341" t="s">
        <v>41</v>
      </c>
      <c r="N341" t="s">
        <v>721</v>
      </c>
      <c r="O341" t="s">
        <v>720</v>
      </c>
      <c r="P341" t="s">
        <v>720</v>
      </c>
      <c r="Q341"/>
    </row>
    <row r="342" spans="1:17" x14ac:dyDescent="0.2">
      <c r="A342" s="13" t="s">
        <v>703</v>
      </c>
      <c r="B342" t="s">
        <v>200</v>
      </c>
      <c r="C342" t="s">
        <v>39</v>
      </c>
      <c r="D342" t="s">
        <v>701</v>
      </c>
      <c r="E342" t="s">
        <v>711</v>
      </c>
      <c r="F342" t="s">
        <v>655</v>
      </c>
      <c r="G342" t="s">
        <v>719</v>
      </c>
      <c r="H342" t="s">
        <v>201</v>
      </c>
      <c r="I342" t="s">
        <v>1957</v>
      </c>
      <c r="J342" t="s">
        <v>708</v>
      </c>
      <c r="K342" t="s">
        <v>39</v>
      </c>
      <c r="L342" t="s">
        <v>174</v>
      </c>
      <c r="M342" t="s">
        <v>41</v>
      </c>
      <c r="N342" t="s">
        <v>718</v>
      </c>
      <c r="O342" t="s">
        <v>706</v>
      </c>
      <c r="P342" t="s">
        <v>717</v>
      </c>
      <c r="Q342" t="s">
        <v>716</v>
      </c>
    </row>
    <row r="343" spans="1:17" x14ac:dyDescent="0.2">
      <c r="A343" s="13" t="s">
        <v>703</v>
      </c>
      <c r="B343" t="s">
        <v>715</v>
      </c>
      <c r="C343" t="s">
        <v>39</v>
      </c>
      <c r="D343" t="s">
        <v>701</v>
      </c>
      <c r="E343" t="s">
        <v>711</v>
      </c>
      <c r="F343" t="s">
        <v>634</v>
      </c>
      <c r="G343" t="s">
        <v>34</v>
      </c>
      <c r="H343" t="s">
        <v>31</v>
      </c>
      <c r="I343" t="s">
        <v>1958</v>
      </c>
      <c r="J343" t="s">
        <v>697</v>
      </c>
      <c r="K343" t="s">
        <v>39</v>
      </c>
      <c r="L343" t="s">
        <v>174</v>
      </c>
      <c r="M343" t="s">
        <v>41</v>
      </c>
      <c r="N343" t="s">
        <v>714</v>
      </c>
      <c r="O343" t="s">
        <v>713</v>
      </c>
      <c r="P343" t="s">
        <v>712</v>
      </c>
      <c r="Q343"/>
    </row>
    <row r="344" spans="1:17" x14ac:dyDescent="0.2">
      <c r="A344" s="13" t="s">
        <v>703</v>
      </c>
      <c r="B344" t="s">
        <v>352</v>
      </c>
      <c r="C344" t="s">
        <v>39</v>
      </c>
      <c r="D344" t="s">
        <v>701</v>
      </c>
      <c r="E344" t="s">
        <v>711</v>
      </c>
      <c r="F344" t="s">
        <v>655</v>
      </c>
      <c r="G344" t="s">
        <v>710</v>
      </c>
      <c r="H344" t="s">
        <v>353</v>
      </c>
      <c r="I344" t="s">
        <v>1959</v>
      </c>
      <c r="J344" t="s">
        <v>708</v>
      </c>
      <c r="K344" t="s">
        <v>39</v>
      </c>
      <c r="L344" t="s">
        <v>373</v>
      </c>
      <c r="M344" t="s">
        <v>41</v>
      </c>
      <c r="N344" t="s">
        <v>707</v>
      </c>
      <c r="O344" t="s">
        <v>706</v>
      </c>
      <c r="P344" t="s">
        <v>705</v>
      </c>
      <c r="Q344" t="s">
        <v>704</v>
      </c>
    </row>
    <row r="345" spans="1:17" x14ac:dyDescent="0.2">
      <c r="A345" s="55"/>
      <c r="B345" t="s">
        <v>702</v>
      </c>
      <c r="C345" t="s">
        <v>39</v>
      </c>
      <c r="D345" t="s">
        <v>701</v>
      </c>
      <c r="E345" t="s">
        <v>700</v>
      </c>
      <c r="F345" t="s">
        <v>655</v>
      </c>
      <c r="G345" t="s">
        <v>699</v>
      </c>
      <c r="H345" t="s">
        <v>698</v>
      </c>
      <c r="I345" t="s">
        <v>1960</v>
      </c>
      <c r="J345" t="s">
        <v>697</v>
      </c>
      <c r="K345" t="s">
        <v>39</v>
      </c>
      <c r="L345" t="s">
        <v>696</v>
      </c>
      <c r="M345" t="s">
        <v>41</v>
      </c>
      <c r="N345" t="s">
        <v>695</v>
      </c>
      <c r="O345" t="s">
        <v>694</v>
      </c>
      <c r="P345" t="s">
        <v>693</v>
      </c>
      <c r="Q34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7"/>
  <sheetViews>
    <sheetView workbookViewId="0">
      <selection activeCell="A29" sqref="A29"/>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7" t="s">
        <v>1705</v>
      </c>
      <c r="B1" s="48"/>
      <c r="F1" s="47" t="s">
        <v>1712</v>
      </c>
      <c r="G1" s="48"/>
    </row>
    <row r="3" spans="1:7" x14ac:dyDescent="0.2">
      <c r="A3" s="21" t="s">
        <v>6</v>
      </c>
      <c r="B3" t="s">
        <v>655</v>
      </c>
      <c r="C3" s="20"/>
      <c r="F3" s="21" t="s">
        <v>6</v>
      </c>
      <c r="G3" t="s">
        <v>1707</v>
      </c>
    </row>
    <row r="5" spans="1:7" x14ac:dyDescent="0.2">
      <c r="A5" s="21" t="s">
        <v>1708</v>
      </c>
      <c r="B5" t="s">
        <v>1710</v>
      </c>
      <c r="F5" s="21" t="s">
        <v>1708</v>
      </c>
      <c r="G5" t="s">
        <v>1713</v>
      </c>
    </row>
    <row r="6" spans="1:7" x14ac:dyDescent="0.2">
      <c r="A6" s="2" t="s">
        <v>711</v>
      </c>
      <c r="B6" s="56">
        <v>61</v>
      </c>
      <c r="F6" s="2" t="s">
        <v>46</v>
      </c>
      <c r="G6" s="56">
        <v>22</v>
      </c>
    </row>
    <row r="7" spans="1:7" x14ac:dyDescent="0.2">
      <c r="A7" s="2" t="s">
        <v>753</v>
      </c>
      <c r="B7" s="56">
        <v>28</v>
      </c>
      <c r="F7" s="2" t="s">
        <v>34</v>
      </c>
      <c r="G7" s="56">
        <v>14</v>
      </c>
    </row>
    <row r="8" spans="1:7" x14ac:dyDescent="0.2">
      <c r="A8" s="2" t="s">
        <v>723</v>
      </c>
      <c r="B8" s="56">
        <v>13</v>
      </c>
      <c r="F8" s="2" t="s">
        <v>56</v>
      </c>
      <c r="G8" s="56">
        <v>11</v>
      </c>
    </row>
    <row r="9" spans="1:7" x14ac:dyDescent="0.2">
      <c r="A9" s="2" t="s">
        <v>882</v>
      </c>
      <c r="B9" s="56">
        <v>10</v>
      </c>
      <c r="F9" s="2" t="s">
        <v>104</v>
      </c>
      <c r="G9" s="56">
        <v>9</v>
      </c>
    </row>
    <row r="10" spans="1:7" x14ac:dyDescent="0.2">
      <c r="A10" s="2" t="s">
        <v>1143</v>
      </c>
      <c r="B10" s="56">
        <v>10</v>
      </c>
      <c r="F10" s="2" t="s">
        <v>94</v>
      </c>
      <c r="G10" s="56">
        <v>7</v>
      </c>
    </row>
    <row r="11" spans="1:7" x14ac:dyDescent="0.2">
      <c r="A11" s="2" t="s">
        <v>1220</v>
      </c>
      <c r="B11" s="56">
        <v>8</v>
      </c>
      <c r="F11" s="2" t="s">
        <v>269</v>
      </c>
      <c r="G11" s="56">
        <v>4</v>
      </c>
    </row>
    <row r="12" spans="1:7" x14ac:dyDescent="0.2">
      <c r="A12" s="2" t="s">
        <v>858</v>
      </c>
      <c r="B12" s="56">
        <v>7</v>
      </c>
      <c r="F12" s="2" t="s">
        <v>85</v>
      </c>
      <c r="G12" s="56">
        <v>3</v>
      </c>
    </row>
    <row r="13" spans="1:7" x14ac:dyDescent="0.2">
      <c r="A13" s="2" t="s">
        <v>746</v>
      </c>
      <c r="B13" s="56">
        <v>4</v>
      </c>
      <c r="F13" s="2" t="s">
        <v>63</v>
      </c>
      <c r="G13" s="56">
        <v>3</v>
      </c>
    </row>
    <row r="14" spans="1:7" x14ac:dyDescent="0.2">
      <c r="A14" s="2" t="s">
        <v>954</v>
      </c>
      <c r="B14" s="56">
        <v>3</v>
      </c>
      <c r="F14" s="2" t="s">
        <v>513</v>
      </c>
      <c r="G14" s="56">
        <v>3</v>
      </c>
    </row>
    <row r="15" spans="1:7" x14ac:dyDescent="0.2">
      <c r="A15" s="2" t="s">
        <v>700</v>
      </c>
      <c r="B15" s="56">
        <v>3</v>
      </c>
      <c r="F15" s="2" t="s">
        <v>110</v>
      </c>
      <c r="G15" s="56">
        <v>3</v>
      </c>
    </row>
    <row r="16" spans="1:7" x14ac:dyDescent="0.2">
      <c r="A16" s="2" t="s">
        <v>1195</v>
      </c>
      <c r="B16" s="56">
        <v>2</v>
      </c>
      <c r="F16" s="2" t="s">
        <v>330</v>
      </c>
      <c r="G16" s="56">
        <v>3</v>
      </c>
    </row>
    <row r="17" spans="1:7" x14ac:dyDescent="0.2">
      <c r="A17" s="2" t="s">
        <v>759</v>
      </c>
      <c r="B17" s="56">
        <v>2</v>
      </c>
      <c r="F17" s="2" t="s">
        <v>76</v>
      </c>
      <c r="G17" s="56">
        <v>2</v>
      </c>
    </row>
    <row r="18" spans="1:7" x14ac:dyDescent="0.2">
      <c r="A18" s="2" t="s">
        <v>801</v>
      </c>
      <c r="B18" s="56">
        <v>1</v>
      </c>
      <c r="F18" s="2" t="s">
        <v>354</v>
      </c>
      <c r="G18" s="56">
        <v>1</v>
      </c>
    </row>
    <row r="19" spans="1:7" x14ac:dyDescent="0.2">
      <c r="A19" s="2" t="s">
        <v>1433</v>
      </c>
      <c r="B19" s="56">
        <v>1</v>
      </c>
      <c r="F19" s="2" t="s">
        <v>552</v>
      </c>
      <c r="G19" s="56">
        <v>1</v>
      </c>
    </row>
    <row r="20" spans="1:7" x14ac:dyDescent="0.2">
      <c r="A20" s="2" t="s">
        <v>1058</v>
      </c>
      <c r="B20" s="56">
        <v>1</v>
      </c>
      <c r="F20" s="2" t="s">
        <v>446</v>
      </c>
      <c r="G20" s="56">
        <v>1</v>
      </c>
    </row>
    <row r="21" spans="1:7" x14ac:dyDescent="0.2">
      <c r="A21" s="2" t="s">
        <v>1709</v>
      </c>
      <c r="B21" s="56">
        <v>154</v>
      </c>
      <c r="F21" s="2" t="s">
        <v>123</v>
      </c>
      <c r="G21" s="56">
        <v>1</v>
      </c>
    </row>
    <row r="22" spans="1:7" x14ac:dyDescent="0.2">
      <c r="F22" s="2" t="s">
        <v>148</v>
      </c>
      <c r="G22" s="56">
        <v>1</v>
      </c>
    </row>
    <row r="23" spans="1:7" x14ac:dyDescent="0.2">
      <c r="F23" s="2" t="s">
        <v>439</v>
      </c>
      <c r="G23" s="56">
        <v>1</v>
      </c>
    </row>
    <row r="24" spans="1:7" x14ac:dyDescent="0.2">
      <c r="A24" s="21" t="s">
        <v>6</v>
      </c>
      <c r="B24" t="s">
        <v>655</v>
      </c>
      <c r="F24" s="2" t="s">
        <v>331</v>
      </c>
      <c r="G24" s="56">
        <v>1</v>
      </c>
    </row>
    <row r="25" spans="1:7" x14ac:dyDescent="0.2">
      <c r="F25" s="2" t="s">
        <v>103</v>
      </c>
      <c r="G25" s="56">
        <v>1</v>
      </c>
    </row>
    <row r="26" spans="1:7" x14ac:dyDescent="0.2">
      <c r="A26" s="21" t="s">
        <v>1708</v>
      </c>
      <c r="B26" t="s">
        <v>1710</v>
      </c>
      <c r="F26" s="2" t="s">
        <v>192</v>
      </c>
      <c r="G26" s="56">
        <v>1</v>
      </c>
    </row>
    <row r="27" spans="1:7" x14ac:dyDescent="0.2">
      <c r="A27" s="2" t="s">
        <v>694</v>
      </c>
      <c r="B27" s="56">
        <v>56</v>
      </c>
      <c r="F27" s="2" t="s">
        <v>133</v>
      </c>
      <c r="G27" s="56">
        <v>1</v>
      </c>
    </row>
    <row r="28" spans="1:7" x14ac:dyDescent="0.2">
      <c r="A28" s="2" t="s">
        <v>706</v>
      </c>
      <c r="B28" s="56">
        <v>21</v>
      </c>
      <c r="F28" s="2" t="s">
        <v>618</v>
      </c>
      <c r="G28" s="56">
        <v>1</v>
      </c>
    </row>
    <row r="29" spans="1:7" x14ac:dyDescent="0.2">
      <c r="A29" s="2" t="s">
        <v>750</v>
      </c>
      <c r="B29" s="56">
        <v>20</v>
      </c>
      <c r="F29" s="2" t="s">
        <v>606</v>
      </c>
      <c r="G29" s="56">
        <v>1</v>
      </c>
    </row>
    <row r="30" spans="1:7" x14ac:dyDescent="0.2">
      <c r="A30" s="2" t="s">
        <v>799</v>
      </c>
      <c r="B30" s="56">
        <v>19</v>
      </c>
      <c r="F30" s="2" t="s">
        <v>316</v>
      </c>
      <c r="G30" s="56">
        <v>1</v>
      </c>
    </row>
    <row r="31" spans="1:7" x14ac:dyDescent="0.2">
      <c r="A31" s="2" t="s">
        <v>720</v>
      </c>
      <c r="B31" s="56">
        <v>12</v>
      </c>
      <c r="F31" s="2" t="s">
        <v>1715</v>
      </c>
      <c r="G31" s="56"/>
    </row>
    <row r="32" spans="1:7" x14ac:dyDescent="0.2">
      <c r="A32" s="2" t="s">
        <v>992</v>
      </c>
      <c r="B32" s="56">
        <v>9</v>
      </c>
      <c r="F32" s="2" t="s">
        <v>1709</v>
      </c>
      <c r="G32" s="56">
        <v>97</v>
      </c>
    </row>
    <row r="33" spans="1:2" x14ac:dyDescent="0.2">
      <c r="A33" s="2" t="s">
        <v>1053</v>
      </c>
      <c r="B33" s="56">
        <v>7</v>
      </c>
    </row>
    <row r="34" spans="1:2" x14ac:dyDescent="0.2">
      <c r="A34" s="2" t="s">
        <v>1161</v>
      </c>
      <c r="B34" s="56">
        <v>6</v>
      </c>
    </row>
    <row r="35" spans="1:2" x14ac:dyDescent="0.2">
      <c r="A35" s="2" t="s">
        <v>1396</v>
      </c>
      <c r="B35" s="56">
        <v>3</v>
      </c>
    </row>
    <row r="36" spans="1:2" x14ac:dyDescent="0.2">
      <c r="A36" s="2" t="s">
        <v>1759</v>
      </c>
      <c r="B36" s="56">
        <v>1</v>
      </c>
    </row>
    <row r="37" spans="1:2" x14ac:dyDescent="0.2">
      <c r="A37" s="2" t="s">
        <v>1709</v>
      </c>
      <c r="B37" s="56">
        <v>154</v>
      </c>
    </row>
  </sheetData>
  <mergeCells count="2">
    <mergeCell ref="A1:B1"/>
    <mergeCell ref="F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topLeftCell="A142" workbookViewId="0">
      <selection activeCell="A161" sqref="A161"/>
    </sheetView>
  </sheetViews>
  <sheetFormatPr baseColWidth="10" defaultRowHeight="16" x14ac:dyDescent="0.2"/>
  <cols>
    <col min="1" max="1" width="12.5" style="15" customWidth="1"/>
    <col min="2" max="2" width="11.33203125" style="15" customWidth="1"/>
    <col min="3" max="3" width="17.83203125" style="15" customWidth="1"/>
    <col min="4" max="4" width="16" style="15" customWidth="1"/>
    <col min="5" max="5" width="14.33203125" style="15" customWidth="1"/>
    <col min="6" max="6" width="13" style="15" customWidth="1"/>
    <col min="7" max="7" width="14.83203125" style="15" customWidth="1"/>
    <col min="8" max="9" width="10.83203125" style="15"/>
    <col min="10" max="10" width="11.6640625" style="15" customWidth="1"/>
    <col min="11" max="12" width="12.33203125" style="15" customWidth="1"/>
    <col min="13" max="16" width="10.83203125" style="15"/>
    <col min="17" max="17" width="14" style="15" customWidth="1"/>
    <col min="18" max="18" width="10.83203125" style="15"/>
    <col min="19" max="19" width="16.83203125" style="15" customWidth="1"/>
    <col min="20" max="20" width="13.5" style="15" customWidth="1"/>
    <col min="21" max="21" width="14.1640625" style="15" customWidth="1"/>
    <col min="22" max="22" width="18.83203125" style="15" customWidth="1"/>
    <col min="23" max="23" width="17" style="15" customWidth="1"/>
    <col min="24" max="24" width="16.6640625" style="15" customWidth="1"/>
    <col min="25" max="25" width="12.5" style="15" customWidth="1"/>
    <col min="26" max="26" width="20.6640625" style="15" customWidth="1"/>
    <col min="27" max="27" width="13.6640625" style="15" customWidth="1"/>
    <col min="28" max="28" width="15.1640625" style="15" customWidth="1"/>
    <col min="29" max="29" width="10.83203125" style="15"/>
    <col min="30" max="30" width="13.1640625" style="15" customWidth="1"/>
    <col min="31" max="31" width="19.1640625" style="15" customWidth="1"/>
    <col min="32" max="32" width="10.83203125" style="15"/>
    <col min="33" max="33" width="13.5" style="15" customWidth="1"/>
    <col min="34" max="34" width="14.1640625" style="15" customWidth="1"/>
    <col min="35" max="35" width="15.33203125" style="15" customWidth="1"/>
    <col min="36" max="36" width="15" style="15" customWidth="1"/>
    <col min="37" max="37" width="15.1640625" style="15" customWidth="1"/>
    <col min="38" max="16384" width="10.83203125" style="15"/>
  </cols>
  <sheetData>
    <row r="1" spans="1:37" x14ac:dyDescent="0.2">
      <c r="A1" s="15" t="s">
        <v>1685</v>
      </c>
      <c r="B1" s="15" t="s">
        <v>1684</v>
      </c>
      <c r="C1" s="15" t="s">
        <v>1683</v>
      </c>
      <c r="D1" s="15" t="s">
        <v>1682</v>
      </c>
      <c r="E1" s="15" t="s">
        <v>1681</v>
      </c>
      <c r="F1" s="15" t="s">
        <v>1680</v>
      </c>
      <c r="G1" s="15" t="s">
        <v>1679</v>
      </c>
      <c r="H1" s="15" t="s">
        <v>1678</v>
      </c>
      <c r="I1" s="15" t="s">
        <v>623</v>
      </c>
      <c r="J1" s="15" t="s">
        <v>1677</v>
      </c>
      <c r="K1" s="15" t="s">
        <v>1676</v>
      </c>
      <c r="L1" s="15" t="s">
        <v>1675</v>
      </c>
      <c r="M1" s="15" t="s">
        <v>1674</v>
      </c>
      <c r="N1" s="15" t="s">
        <v>1673</v>
      </c>
      <c r="O1" s="15" t="s">
        <v>1672</v>
      </c>
      <c r="P1" s="15" t="s">
        <v>1671</v>
      </c>
      <c r="Q1" s="15" t="s">
        <v>1670</v>
      </c>
      <c r="R1" s="15" t="s">
        <v>1669</v>
      </c>
    </row>
    <row r="2" spans="1:37" x14ac:dyDescent="0.2">
      <c r="A2" s="15" t="s">
        <v>1668</v>
      </c>
      <c r="B2" s="15" t="s">
        <v>1666</v>
      </c>
      <c r="C2" s="15" t="s">
        <v>1666</v>
      </c>
      <c r="D2" s="15" t="s">
        <v>1666</v>
      </c>
      <c r="E2" s="15" t="s">
        <v>1666</v>
      </c>
      <c r="F2" s="15" t="s">
        <v>655</v>
      </c>
      <c r="G2" s="15" t="s">
        <v>1666</v>
      </c>
      <c r="H2" s="15" t="s">
        <v>1666</v>
      </c>
      <c r="I2" s="15" t="s">
        <v>1666</v>
      </c>
      <c r="J2" s="15" t="s">
        <v>1666</v>
      </c>
      <c r="K2" s="15" t="s">
        <v>1667</v>
      </c>
      <c r="L2" s="15" t="s">
        <v>1666</v>
      </c>
      <c r="M2" s="15" t="s">
        <v>1666</v>
      </c>
      <c r="N2" s="15" t="s">
        <v>1666</v>
      </c>
      <c r="O2" s="15" t="s">
        <v>1666</v>
      </c>
      <c r="P2" s="15" t="s">
        <v>1492</v>
      </c>
      <c r="Q2" s="15" t="s">
        <v>41</v>
      </c>
      <c r="R2" s="15" t="s">
        <v>1666</v>
      </c>
    </row>
    <row r="4" spans="1:37" x14ac:dyDescent="0.2">
      <c r="A4" s="15" t="s">
        <v>1665</v>
      </c>
      <c r="B4" s="15" t="s">
        <v>1664</v>
      </c>
      <c r="C4" s="15" t="s">
        <v>1663</v>
      </c>
      <c r="D4" s="15" t="s">
        <v>1662</v>
      </c>
      <c r="E4" s="15" t="s">
        <v>1661</v>
      </c>
      <c r="F4" s="15" t="s">
        <v>1660</v>
      </c>
      <c r="G4" s="15" t="s">
        <v>1659</v>
      </c>
      <c r="H4" s="15" t="s">
        <v>11</v>
      </c>
      <c r="I4" s="15" t="s">
        <v>9</v>
      </c>
      <c r="J4" s="15" t="s">
        <v>18</v>
      </c>
      <c r="K4" s="15" t="s">
        <v>1658</v>
      </c>
      <c r="L4" s="15" t="s">
        <v>1657</v>
      </c>
      <c r="M4" s="15" t="s">
        <v>10</v>
      </c>
      <c r="N4" s="15" t="s">
        <v>1479</v>
      </c>
      <c r="O4" s="15" t="s">
        <v>1474</v>
      </c>
      <c r="P4" s="15" t="s">
        <v>1656</v>
      </c>
      <c r="Q4" s="15" t="s">
        <v>1655</v>
      </c>
      <c r="R4" s="15" t="s">
        <v>6</v>
      </c>
      <c r="S4" s="15" t="s">
        <v>1654</v>
      </c>
      <c r="T4" s="15" t="s">
        <v>1653</v>
      </c>
      <c r="U4" s="15" t="s">
        <v>1652</v>
      </c>
      <c r="V4" s="15" t="s">
        <v>1651</v>
      </c>
      <c r="W4" s="15" t="s">
        <v>1650</v>
      </c>
      <c r="X4" s="15" t="s">
        <v>1649</v>
      </c>
      <c r="Y4" s="15" t="s">
        <v>1648</v>
      </c>
      <c r="Z4" s="15" t="s">
        <v>1647</v>
      </c>
      <c r="AA4" s="15" t="s">
        <v>1646</v>
      </c>
      <c r="AB4" s="15" t="s">
        <v>1645</v>
      </c>
      <c r="AC4" s="15" t="s">
        <v>1644</v>
      </c>
      <c r="AD4" s="15" t="s">
        <v>1643</v>
      </c>
      <c r="AE4" s="15" t="s">
        <v>1642</v>
      </c>
      <c r="AF4" s="15" t="s">
        <v>1641</v>
      </c>
      <c r="AG4" s="15" t="s">
        <v>1640</v>
      </c>
      <c r="AH4" s="15" t="s">
        <v>1639</v>
      </c>
      <c r="AI4" s="15" t="s">
        <v>1638</v>
      </c>
      <c r="AJ4" s="15" t="s">
        <v>1637</v>
      </c>
      <c r="AK4" s="15" t="s">
        <v>1636</v>
      </c>
    </row>
    <row r="5" spans="1:37" x14ac:dyDescent="0.2">
      <c r="A5" s="15" t="s">
        <v>1962</v>
      </c>
      <c r="B5" s="15" t="s">
        <v>1963</v>
      </c>
      <c r="C5" s="15">
        <v>1</v>
      </c>
      <c r="D5" s="15" t="s">
        <v>1770</v>
      </c>
      <c r="E5" s="15" t="s">
        <v>1772</v>
      </c>
      <c r="F5" s="15" t="s">
        <v>655</v>
      </c>
      <c r="G5" s="15" t="s">
        <v>1771</v>
      </c>
      <c r="H5" s="15" t="s">
        <v>1964</v>
      </c>
      <c r="I5" s="15" t="s">
        <v>1591</v>
      </c>
      <c r="K5" s="15" t="s">
        <v>1482</v>
      </c>
      <c r="L5" s="15" t="s">
        <v>1523</v>
      </c>
      <c r="M5" s="15" t="s">
        <v>1489</v>
      </c>
      <c r="N5" s="15" t="s">
        <v>1433</v>
      </c>
      <c r="O5" s="15" t="s">
        <v>1759</v>
      </c>
      <c r="Q5" s="15">
        <v>985113010196005</v>
      </c>
      <c r="R5" s="15" t="s">
        <v>655</v>
      </c>
      <c r="S5" s="15" t="s">
        <v>1483</v>
      </c>
      <c r="T5" s="16">
        <v>45784</v>
      </c>
      <c r="V5" s="16">
        <v>45941.494444444441</v>
      </c>
      <c r="W5" s="15" t="s">
        <v>1482</v>
      </c>
      <c r="X5" s="16">
        <v>45936.494444444441</v>
      </c>
      <c r="Y5" s="15">
        <v>1.3</v>
      </c>
      <c r="AA5" s="15" t="s">
        <v>1775</v>
      </c>
      <c r="AB5" s="15" t="s">
        <v>1965</v>
      </c>
      <c r="AC5" s="15" t="s">
        <v>41</v>
      </c>
      <c r="AE5" s="15">
        <v>1</v>
      </c>
      <c r="AF5" s="15" t="s">
        <v>41</v>
      </c>
      <c r="AK5" s="15">
        <v>154</v>
      </c>
    </row>
    <row r="6" spans="1:37" x14ac:dyDescent="0.2">
      <c r="A6" s="15" t="s">
        <v>1623</v>
      </c>
      <c r="B6" s="15" t="s">
        <v>1966</v>
      </c>
      <c r="C6" s="15">
        <v>21</v>
      </c>
      <c r="D6" s="15" t="s">
        <v>165</v>
      </c>
      <c r="E6" s="15" t="s">
        <v>166</v>
      </c>
      <c r="F6" s="15" t="s">
        <v>655</v>
      </c>
      <c r="G6" s="15" t="s">
        <v>699</v>
      </c>
      <c r="H6" s="15" t="s">
        <v>1927</v>
      </c>
      <c r="I6" s="15" t="s">
        <v>1518</v>
      </c>
      <c r="J6" s="15" t="s">
        <v>1482</v>
      </c>
      <c r="K6" s="15" t="s">
        <v>1482</v>
      </c>
      <c r="L6" s="15" t="s">
        <v>1485</v>
      </c>
      <c r="M6" s="15" t="s">
        <v>1489</v>
      </c>
      <c r="N6" s="15" t="s">
        <v>711</v>
      </c>
      <c r="O6" s="15" t="s">
        <v>706</v>
      </c>
      <c r="P6" s="15" t="s">
        <v>814</v>
      </c>
      <c r="Q6" s="15">
        <v>941000031684008</v>
      </c>
      <c r="R6" s="15" t="s">
        <v>655</v>
      </c>
      <c r="S6" s="15" t="s">
        <v>1483</v>
      </c>
      <c r="T6" s="16">
        <v>44307</v>
      </c>
      <c r="V6" s="16">
        <v>45764.78125</v>
      </c>
      <c r="W6" s="15" t="s">
        <v>1492</v>
      </c>
      <c r="X6" s="16">
        <v>45759.78125</v>
      </c>
      <c r="Y6" s="15">
        <v>178</v>
      </c>
      <c r="AA6" s="15">
        <v>1</v>
      </c>
      <c r="AB6" s="15" t="s">
        <v>1632</v>
      </c>
      <c r="AC6" s="15" t="s">
        <v>41</v>
      </c>
      <c r="AE6" s="15">
        <v>3</v>
      </c>
      <c r="AF6" s="15" t="s">
        <v>41</v>
      </c>
      <c r="AK6" s="15">
        <v>154</v>
      </c>
    </row>
    <row r="7" spans="1:37" x14ac:dyDescent="0.2">
      <c r="A7" s="15" t="s">
        <v>1623</v>
      </c>
      <c r="B7" s="15" t="s">
        <v>1966</v>
      </c>
      <c r="C7" s="15">
        <v>21</v>
      </c>
      <c r="D7" s="15" t="s">
        <v>352</v>
      </c>
      <c r="E7" s="15" t="s">
        <v>353</v>
      </c>
      <c r="F7" s="15" t="s">
        <v>655</v>
      </c>
      <c r="G7" s="15" t="s">
        <v>710</v>
      </c>
      <c r="H7" s="15" t="s">
        <v>1959</v>
      </c>
      <c r="I7" s="15" t="s">
        <v>1524</v>
      </c>
      <c r="J7" s="15" t="s">
        <v>1482</v>
      </c>
      <c r="K7" s="15" t="s">
        <v>1492</v>
      </c>
      <c r="L7" s="15" t="s">
        <v>1485</v>
      </c>
      <c r="M7" s="15" t="s">
        <v>1489</v>
      </c>
      <c r="N7" s="15" t="s">
        <v>711</v>
      </c>
      <c r="O7" s="15" t="s">
        <v>706</v>
      </c>
      <c r="P7" s="15" t="s">
        <v>704</v>
      </c>
      <c r="Q7" s="15">
        <v>941000028888795</v>
      </c>
      <c r="R7" s="15" t="s">
        <v>655</v>
      </c>
      <c r="S7" s="15" t="s">
        <v>806</v>
      </c>
      <c r="T7" s="16">
        <v>44652</v>
      </c>
      <c r="V7" s="16">
        <v>45860.586805555555</v>
      </c>
      <c r="W7" s="15" t="s">
        <v>1492</v>
      </c>
      <c r="X7" s="16">
        <v>45855.586805555555</v>
      </c>
      <c r="Y7" s="15">
        <v>82.1</v>
      </c>
      <c r="AA7" s="15">
        <v>10</v>
      </c>
      <c r="AB7" s="15" t="s">
        <v>1505</v>
      </c>
      <c r="AC7" s="15" t="s">
        <v>41</v>
      </c>
      <c r="AE7" s="15">
        <v>3</v>
      </c>
      <c r="AF7" s="15" t="s">
        <v>41</v>
      </c>
      <c r="AK7" s="15">
        <v>154</v>
      </c>
    </row>
    <row r="8" spans="1:37" x14ac:dyDescent="0.2">
      <c r="A8" s="15" t="s">
        <v>1623</v>
      </c>
      <c r="B8" s="15" t="s">
        <v>1966</v>
      </c>
      <c r="C8" s="15">
        <v>21</v>
      </c>
      <c r="D8" s="15" t="s">
        <v>465</v>
      </c>
      <c r="E8" s="15" t="s">
        <v>466</v>
      </c>
      <c r="F8" s="15" t="s">
        <v>655</v>
      </c>
      <c r="G8" s="15" t="s">
        <v>775</v>
      </c>
      <c r="H8" s="15" t="s">
        <v>1163</v>
      </c>
      <c r="I8" s="15" t="s">
        <v>1518</v>
      </c>
      <c r="J8" s="15" t="s">
        <v>1482</v>
      </c>
      <c r="K8" s="15" t="s">
        <v>1482</v>
      </c>
      <c r="L8" s="15" t="s">
        <v>1523</v>
      </c>
      <c r="M8" s="15" t="s">
        <v>1484</v>
      </c>
      <c r="N8" s="15" t="s">
        <v>711</v>
      </c>
      <c r="O8" s="15" t="s">
        <v>706</v>
      </c>
      <c r="P8" s="15" t="s">
        <v>716</v>
      </c>
      <c r="Q8" s="15">
        <v>941000031683514</v>
      </c>
      <c r="R8" s="15" t="s">
        <v>655</v>
      </c>
      <c r="S8" s="15" t="s">
        <v>1483</v>
      </c>
      <c r="T8" s="16">
        <v>45159</v>
      </c>
      <c r="V8" s="15">
        <v>45895.481944444444</v>
      </c>
      <c r="W8" s="15" t="s">
        <v>1492</v>
      </c>
      <c r="X8" s="16">
        <v>45890.481944444444</v>
      </c>
      <c r="Y8" s="15">
        <v>47.3</v>
      </c>
      <c r="AA8" s="15">
        <v>11</v>
      </c>
      <c r="AB8" s="15" t="s">
        <v>1635</v>
      </c>
      <c r="AC8" s="15" t="s">
        <v>41</v>
      </c>
      <c r="AE8" s="15">
        <v>2</v>
      </c>
      <c r="AF8" s="15" t="s">
        <v>41</v>
      </c>
      <c r="AK8" s="15">
        <v>154</v>
      </c>
    </row>
    <row r="9" spans="1:37" x14ac:dyDescent="0.2">
      <c r="A9" s="15" t="s">
        <v>1623</v>
      </c>
      <c r="B9" s="15" t="s">
        <v>1966</v>
      </c>
      <c r="C9" s="15">
        <v>21</v>
      </c>
      <c r="D9" s="15" t="s">
        <v>336</v>
      </c>
      <c r="E9" s="15" t="s">
        <v>337</v>
      </c>
      <c r="F9" s="15" t="s">
        <v>655</v>
      </c>
      <c r="G9" s="15" t="s">
        <v>806</v>
      </c>
      <c r="H9" s="15" t="s">
        <v>1892</v>
      </c>
      <c r="I9" s="15" t="s">
        <v>1507</v>
      </c>
      <c r="J9" s="15" t="s">
        <v>1482</v>
      </c>
      <c r="K9" s="15" t="s">
        <v>1482</v>
      </c>
      <c r="L9" s="15" t="s">
        <v>1496</v>
      </c>
      <c r="M9" s="15" t="s">
        <v>1489</v>
      </c>
      <c r="N9" s="15" t="s">
        <v>711</v>
      </c>
      <c r="O9" s="15" t="s">
        <v>706</v>
      </c>
      <c r="P9" s="15" t="s">
        <v>990</v>
      </c>
      <c r="Q9" s="15">
        <v>941000031750068</v>
      </c>
      <c r="R9" s="15" t="s">
        <v>655</v>
      </c>
      <c r="S9" s="15" t="s">
        <v>710</v>
      </c>
      <c r="T9" s="16">
        <v>44735</v>
      </c>
      <c r="V9" s="16"/>
      <c r="W9" s="15" t="s">
        <v>1492</v>
      </c>
      <c r="X9" s="16">
        <v>45830.546527777777</v>
      </c>
      <c r="Y9" s="15">
        <v>107.2</v>
      </c>
      <c r="AA9" s="15">
        <v>12</v>
      </c>
      <c r="AB9" s="15" t="s">
        <v>1634</v>
      </c>
      <c r="AC9" s="15" t="s">
        <v>41</v>
      </c>
      <c r="AE9" s="15">
        <v>3</v>
      </c>
      <c r="AF9" s="15" t="s">
        <v>41</v>
      </c>
      <c r="AK9" s="15">
        <v>154</v>
      </c>
    </row>
    <row r="10" spans="1:37" x14ac:dyDescent="0.2">
      <c r="A10" s="15" t="s">
        <v>1623</v>
      </c>
      <c r="B10" s="15" t="s">
        <v>1966</v>
      </c>
      <c r="C10" s="15">
        <v>21</v>
      </c>
      <c r="D10" s="15" t="s">
        <v>74</v>
      </c>
      <c r="E10" s="15" t="s">
        <v>75</v>
      </c>
      <c r="F10" s="15" t="s">
        <v>655</v>
      </c>
      <c r="G10" s="15" t="s">
        <v>775</v>
      </c>
      <c r="H10" s="15" t="s">
        <v>1945</v>
      </c>
      <c r="I10" s="15" t="s">
        <v>1547</v>
      </c>
      <c r="J10" s="15" t="s">
        <v>1482</v>
      </c>
      <c r="K10" s="15" t="s">
        <v>1482</v>
      </c>
      <c r="L10" s="15" t="s">
        <v>1523</v>
      </c>
      <c r="M10" s="15" t="s">
        <v>1489</v>
      </c>
      <c r="N10" s="15" t="s">
        <v>711</v>
      </c>
      <c r="O10" s="15" t="s">
        <v>706</v>
      </c>
      <c r="P10" s="15" t="s">
        <v>772</v>
      </c>
      <c r="Q10" s="15">
        <v>982091074516639</v>
      </c>
      <c r="R10" s="15" t="s">
        <v>655</v>
      </c>
      <c r="S10" s="15" t="s">
        <v>1483</v>
      </c>
      <c r="T10" s="16">
        <v>45054</v>
      </c>
      <c r="V10" s="15">
        <v>45581.479166666664</v>
      </c>
      <c r="W10" s="15" t="s">
        <v>1492</v>
      </c>
      <c r="X10" s="16">
        <v>45576.479166666664</v>
      </c>
      <c r="Y10" s="15">
        <v>361.3</v>
      </c>
      <c r="Z10" s="15" t="s">
        <v>1633</v>
      </c>
      <c r="AA10" s="15">
        <v>13</v>
      </c>
      <c r="AB10" s="15" t="s">
        <v>1632</v>
      </c>
      <c r="AC10" s="15" t="s">
        <v>41</v>
      </c>
      <c r="AE10" s="15">
        <v>3</v>
      </c>
      <c r="AF10" s="15" t="s">
        <v>41</v>
      </c>
      <c r="AK10" s="15">
        <v>154</v>
      </c>
    </row>
    <row r="11" spans="1:37" x14ac:dyDescent="0.2">
      <c r="A11" s="15" t="s">
        <v>1623</v>
      </c>
      <c r="B11" s="15" t="s">
        <v>1966</v>
      </c>
      <c r="C11" s="15">
        <v>21</v>
      </c>
      <c r="D11" s="15" t="s">
        <v>233</v>
      </c>
      <c r="E11" s="15" t="s">
        <v>234</v>
      </c>
      <c r="F11" s="15" t="s">
        <v>655</v>
      </c>
      <c r="G11" s="15" t="s">
        <v>775</v>
      </c>
      <c r="H11" s="15" t="s">
        <v>1888</v>
      </c>
      <c r="I11" s="15" t="s">
        <v>1518</v>
      </c>
      <c r="J11" s="15" t="s">
        <v>1482</v>
      </c>
      <c r="K11" s="15" t="s">
        <v>1492</v>
      </c>
      <c r="L11" s="15" t="s">
        <v>1565</v>
      </c>
      <c r="M11" s="15" t="s">
        <v>1484</v>
      </c>
      <c r="N11" s="15" t="s">
        <v>711</v>
      </c>
      <c r="O11" s="15" t="s">
        <v>706</v>
      </c>
      <c r="P11" s="15" t="s">
        <v>971</v>
      </c>
      <c r="Q11" s="15">
        <v>941000030972061</v>
      </c>
      <c r="R11" s="15" t="s">
        <v>655</v>
      </c>
      <c r="S11" s="15" t="s">
        <v>1483</v>
      </c>
      <c r="T11" s="16">
        <v>45100</v>
      </c>
      <c r="U11" s="15" t="s">
        <v>1558</v>
      </c>
      <c r="V11" s="16"/>
      <c r="W11" s="15" t="s">
        <v>1492</v>
      </c>
      <c r="X11" s="16">
        <v>45860.494444444441</v>
      </c>
      <c r="Y11" s="15">
        <v>77.3</v>
      </c>
      <c r="AA11" s="15">
        <v>14</v>
      </c>
      <c r="AB11" s="15" t="s">
        <v>1557</v>
      </c>
      <c r="AC11" s="15" t="s">
        <v>41</v>
      </c>
      <c r="AE11" s="15">
        <v>3</v>
      </c>
      <c r="AF11" s="15" t="s">
        <v>41</v>
      </c>
      <c r="AK11" s="15">
        <v>154</v>
      </c>
    </row>
    <row r="12" spans="1:37" x14ac:dyDescent="0.2">
      <c r="A12" s="15" t="s">
        <v>1623</v>
      </c>
      <c r="B12" s="15" t="s">
        <v>1966</v>
      </c>
      <c r="C12" s="15">
        <v>21</v>
      </c>
      <c r="D12" s="15" t="s">
        <v>492</v>
      </c>
      <c r="E12" s="15" t="s">
        <v>493</v>
      </c>
      <c r="F12" s="15" t="s">
        <v>655</v>
      </c>
      <c r="G12" s="15" t="s">
        <v>806</v>
      </c>
      <c r="H12" s="15" t="s">
        <v>1840</v>
      </c>
      <c r="I12" s="15" t="s">
        <v>1631</v>
      </c>
      <c r="K12" s="15" t="s">
        <v>1482</v>
      </c>
      <c r="L12" s="15" t="s">
        <v>1523</v>
      </c>
      <c r="M12" s="15" t="s">
        <v>1489</v>
      </c>
      <c r="N12" s="15" t="s">
        <v>711</v>
      </c>
      <c r="O12" s="15" t="s">
        <v>706</v>
      </c>
      <c r="P12" s="15" t="s">
        <v>716</v>
      </c>
      <c r="Q12" s="15">
        <v>941000028840857</v>
      </c>
      <c r="R12" s="15" t="s">
        <v>655</v>
      </c>
      <c r="S12" s="15" t="s">
        <v>1483</v>
      </c>
      <c r="T12" s="16">
        <v>44798</v>
      </c>
      <c r="U12" s="15" t="s">
        <v>1584</v>
      </c>
      <c r="V12" s="16">
        <v>45899.46875</v>
      </c>
      <c r="W12" s="15" t="s">
        <v>1492</v>
      </c>
      <c r="X12" s="16">
        <v>45894.46875</v>
      </c>
      <c r="Y12" s="15">
        <v>43.3</v>
      </c>
      <c r="AA12" s="15">
        <v>15</v>
      </c>
      <c r="AB12" s="15" t="s">
        <v>1549</v>
      </c>
      <c r="AC12" s="15" t="s">
        <v>41</v>
      </c>
      <c r="AE12" s="15">
        <v>2</v>
      </c>
      <c r="AF12" s="15" t="s">
        <v>41</v>
      </c>
      <c r="AK12" s="15">
        <v>154</v>
      </c>
    </row>
    <row r="13" spans="1:37" x14ac:dyDescent="0.2">
      <c r="A13" s="15" t="s">
        <v>1623</v>
      </c>
      <c r="B13" s="15" t="s">
        <v>1966</v>
      </c>
      <c r="C13" s="15">
        <v>21</v>
      </c>
      <c r="D13" s="15" t="s">
        <v>1423</v>
      </c>
      <c r="F13" s="15" t="s">
        <v>655</v>
      </c>
      <c r="G13" s="15" t="s">
        <v>745</v>
      </c>
      <c r="H13" s="15" t="s">
        <v>1967</v>
      </c>
      <c r="I13" s="15" t="s">
        <v>1538</v>
      </c>
      <c r="K13" s="15" t="s">
        <v>1482</v>
      </c>
      <c r="L13" s="15" t="s">
        <v>1485</v>
      </c>
      <c r="M13" s="15" t="s">
        <v>1512</v>
      </c>
      <c r="N13" s="15" t="s">
        <v>858</v>
      </c>
      <c r="O13" s="15" t="s">
        <v>706</v>
      </c>
      <c r="R13" s="15" t="s">
        <v>655</v>
      </c>
      <c r="S13" s="15" t="s">
        <v>1483</v>
      </c>
      <c r="T13" s="16">
        <v>45195</v>
      </c>
      <c r="V13" s="16">
        <v>45931.575694444444</v>
      </c>
      <c r="W13" s="15" t="s">
        <v>1482</v>
      </c>
      <c r="X13" s="16">
        <v>45926.575694444444</v>
      </c>
      <c r="Y13" s="15">
        <v>11.2</v>
      </c>
      <c r="AA13" s="15">
        <v>16</v>
      </c>
      <c r="AC13" s="15" t="s">
        <v>41</v>
      </c>
      <c r="AE13" s="15">
        <v>0</v>
      </c>
      <c r="AF13" s="15" t="s">
        <v>41</v>
      </c>
      <c r="AK13" s="15">
        <v>154</v>
      </c>
    </row>
    <row r="14" spans="1:37" x14ac:dyDescent="0.2">
      <c r="A14" s="15" t="s">
        <v>1623</v>
      </c>
      <c r="B14" s="15" t="s">
        <v>1966</v>
      </c>
      <c r="C14" s="15">
        <v>21</v>
      </c>
      <c r="D14" s="15" t="s">
        <v>1424</v>
      </c>
      <c r="F14" s="15" t="s">
        <v>655</v>
      </c>
      <c r="G14" s="15" t="s">
        <v>745</v>
      </c>
      <c r="H14" s="15" t="s">
        <v>1967</v>
      </c>
      <c r="I14" s="15" t="s">
        <v>1538</v>
      </c>
      <c r="K14" s="15" t="s">
        <v>1482</v>
      </c>
      <c r="L14" s="15" t="s">
        <v>1485</v>
      </c>
      <c r="M14" s="15" t="s">
        <v>1512</v>
      </c>
      <c r="N14" s="15" t="s">
        <v>858</v>
      </c>
      <c r="O14" s="15" t="s">
        <v>706</v>
      </c>
      <c r="R14" s="15" t="s">
        <v>655</v>
      </c>
      <c r="S14" s="15" t="s">
        <v>1483</v>
      </c>
      <c r="T14" s="16">
        <v>45195</v>
      </c>
      <c r="V14" s="16">
        <v>45931.575694444444</v>
      </c>
      <c r="W14" s="15" t="s">
        <v>1482</v>
      </c>
      <c r="X14" s="16">
        <v>45926.575694444444</v>
      </c>
      <c r="Y14" s="15">
        <v>11.2</v>
      </c>
      <c r="AA14" s="15">
        <v>16</v>
      </c>
      <c r="AC14" s="15" t="s">
        <v>41</v>
      </c>
      <c r="AE14" s="15">
        <v>0</v>
      </c>
      <c r="AF14" s="15" t="s">
        <v>41</v>
      </c>
      <c r="AK14" s="15">
        <v>154</v>
      </c>
    </row>
    <row r="15" spans="1:37" x14ac:dyDescent="0.2">
      <c r="A15" s="15" t="s">
        <v>1623</v>
      </c>
      <c r="B15" s="15" t="s">
        <v>1966</v>
      </c>
      <c r="C15" s="15">
        <v>21</v>
      </c>
      <c r="D15" s="15" t="s">
        <v>476</v>
      </c>
      <c r="E15" s="15" t="s">
        <v>477</v>
      </c>
      <c r="F15" s="15" t="s">
        <v>655</v>
      </c>
      <c r="G15" s="15" t="s">
        <v>775</v>
      </c>
      <c r="H15" s="15" t="s">
        <v>1858</v>
      </c>
      <c r="I15" s="15" t="s">
        <v>1486</v>
      </c>
      <c r="J15" s="15" t="s">
        <v>1482</v>
      </c>
      <c r="K15" s="15" t="s">
        <v>1482</v>
      </c>
      <c r="L15" s="15" t="s">
        <v>1523</v>
      </c>
      <c r="M15" s="15" t="s">
        <v>1484</v>
      </c>
      <c r="N15" s="15" t="s">
        <v>711</v>
      </c>
      <c r="O15" s="15" t="s">
        <v>706</v>
      </c>
      <c r="P15" s="15" t="s">
        <v>785</v>
      </c>
      <c r="Q15" s="15">
        <v>985141007345971</v>
      </c>
      <c r="R15" s="15" t="s">
        <v>655</v>
      </c>
      <c r="S15" s="15" t="s">
        <v>1483</v>
      </c>
      <c r="T15" s="16">
        <v>44781</v>
      </c>
      <c r="V15" s="16">
        <v>45882.565972222219</v>
      </c>
      <c r="W15" s="15" t="s">
        <v>1492</v>
      </c>
      <c r="X15" s="16">
        <v>45877.565972222219</v>
      </c>
      <c r="Y15" s="15">
        <v>60.2</v>
      </c>
      <c r="AA15" s="15">
        <v>17</v>
      </c>
      <c r="AB15" s="15" t="s">
        <v>1630</v>
      </c>
      <c r="AC15" s="15" t="s">
        <v>41</v>
      </c>
      <c r="AE15" s="15">
        <v>3</v>
      </c>
      <c r="AF15" s="15" t="s">
        <v>41</v>
      </c>
      <c r="AK15" s="15">
        <v>154</v>
      </c>
    </row>
    <row r="16" spans="1:37" x14ac:dyDescent="0.2">
      <c r="A16" s="15" t="s">
        <v>1623</v>
      </c>
      <c r="B16" s="15" t="s">
        <v>1966</v>
      </c>
      <c r="C16" s="15">
        <v>21</v>
      </c>
      <c r="D16" s="15" t="s">
        <v>1420</v>
      </c>
      <c r="E16" s="15" t="s">
        <v>1419</v>
      </c>
      <c r="F16" s="15" t="s">
        <v>655</v>
      </c>
      <c r="G16" s="15" t="s">
        <v>806</v>
      </c>
      <c r="H16" s="15" t="s">
        <v>1791</v>
      </c>
      <c r="I16" s="15" t="s">
        <v>1497</v>
      </c>
      <c r="J16" s="15" t="s">
        <v>1482</v>
      </c>
      <c r="K16" s="15" t="s">
        <v>1482</v>
      </c>
      <c r="L16" s="15" t="s">
        <v>1485</v>
      </c>
      <c r="M16" s="15" t="s">
        <v>1489</v>
      </c>
      <c r="N16" s="15" t="s">
        <v>753</v>
      </c>
      <c r="O16" s="15" t="s">
        <v>706</v>
      </c>
      <c r="P16" s="15" t="s">
        <v>1051</v>
      </c>
      <c r="R16" s="15" t="s">
        <v>655</v>
      </c>
      <c r="S16" s="15" t="s">
        <v>710</v>
      </c>
      <c r="T16" s="16">
        <v>44647</v>
      </c>
      <c r="V16" s="16">
        <v>45930.62777777778</v>
      </c>
      <c r="W16" s="15" t="s">
        <v>1482</v>
      </c>
      <c r="X16" s="16">
        <v>45925.62777777778</v>
      </c>
      <c r="Y16" s="15">
        <v>12.1</v>
      </c>
      <c r="AA16" s="15">
        <v>18</v>
      </c>
      <c r="AB16" s="15" t="s">
        <v>1629</v>
      </c>
      <c r="AC16" s="15" t="s">
        <v>41</v>
      </c>
      <c r="AE16" s="15">
        <v>1</v>
      </c>
      <c r="AF16" s="15" t="s">
        <v>41</v>
      </c>
      <c r="AK16" s="15">
        <v>154</v>
      </c>
    </row>
    <row r="17" spans="1:37" x14ac:dyDescent="0.2">
      <c r="A17" s="15" t="s">
        <v>1623</v>
      </c>
      <c r="B17" s="15" t="s">
        <v>1966</v>
      </c>
      <c r="C17" s="15">
        <v>21</v>
      </c>
      <c r="D17" s="15" t="s">
        <v>108</v>
      </c>
      <c r="E17" s="15" t="s">
        <v>109</v>
      </c>
      <c r="F17" s="15" t="s">
        <v>655</v>
      </c>
      <c r="G17" s="15" t="s">
        <v>797</v>
      </c>
      <c r="H17" s="15" t="s">
        <v>1936</v>
      </c>
      <c r="I17" s="15" t="s">
        <v>1518</v>
      </c>
      <c r="J17" s="15" t="s">
        <v>1482</v>
      </c>
      <c r="K17" s="15" t="s">
        <v>1482</v>
      </c>
      <c r="L17" s="15" t="s">
        <v>1523</v>
      </c>
      <c r="M17" s="15" t="s">
        <v>1484</v>
      </c>
      <c r="N17" s="15" t="s">
        <v>711</v>
      </c>
      <c r="O17" s="15" t="s">
        <v>706</v>
      </c>
      <c r="P17" s="15" t="s">
        <v>716</v>
      </c>
      <c r="Q17" s="15">
        <v>941000030971896</v>
      </c>
      <c r="R17" s="15" t="s">
        <v>655</v>
      </c>
      <c r="S17" s="15" t="s">
        <v>1483</v>
      </c>
      <c r="T17" s="16">
        <v>45006</v>
      </c>
      <c r="V17" s="16">
        <v>45742.468055555553</v>
      </c>
      <c r="W17" s="15" t="s">
        <v>1492</v>
      </c>
      <c r="X17" s="16">
        <v>45737.468055555553</v>
      </c>
      <c r="Y17" s="15">
        <v>200.3</v>
      </c>
      <c r="AA17" s="15">
        <v>19</v>
      </c>
      <c r="AB17" s="15" t="s">
        <v>1628</v>
      </c>
      <c r="AC17" s="15" t="s">
        <v>41</v>
      </c>
      <c r="AE17" s="15">
        <v>3</v>
      </c>
      <c r="AF17" s="15" t="s">
        <v>41</v>
      </c>
      <c r="AK17" s="15">
        <v>154</v>
      </c>
    </row>
    <row r="18" spans="1:37" x14ac:dyDescent="0.2">
      <c r="A18" s="15" t="s">
        <v>1623</v>
      </c>
      <c r="B18" s="15" t="s">
        <v>1966</v>
      </c>
      <c r="C18" s="15">
        <v>21</v>
      </c>
      <c r="D18" s="15" t="s">
        <v>238</v>
      </c>
      <c r="E18" s="15" t="s">
        <v>239</v>
      </c>
      <c r="F18" s="15" t="s">
        <v>655</v>
      </c>
      <c r="G18" s="15" t="s">
        <v>974</v>
      </c>
      <c r="H18" s="15" t="s">
        <v>1899</v>
      </c>
      <c r="I18" s="15" t="s">
        <v>1508</v>
      </c>
      <c r="J18" s="15" t="s">
        <v>1482</v>
      </c>
      <c r="K18" s="15" t="s">
        <v>1482</v>
      </c>
      <c r="L18" s="15" t="s">
        <v>1485</v>
      </c>
      <c r="M18" s="15" t="s">
        <v>1489</v>
      </c>
      <c r="N18" s="15" t="s">
        <v>711</v>
      </c>
      <c r="O18" s="15" t="s">
        <v>706</v>
      </c>
      <c r="P18" s="15" t="s">
        <v>971</v>
      </c>
      <c r="Q18" s="15">
        <v>941000031683707</v>
      </c>
      <c r="R18" s="15" t="s">
        <v>655</v>
      </c>
      <c r="S18" s="15" t="s">
        <v>1483</v>
      </c>
      <c r="T18" s="16">
        <v>44723</v>
      </c>
      <c r="U18" s="15" t="s">
        <v>1535</v>
      </c>
      <c r="V18" s="16">
        <v>45824.569444444445</v>
      </c>
      <c r="W18" s="15" t="s">
        <v>1492</v>
      </c>
      <c r="X18" s="16">
        <v>45819.569444444445</v>
      </c>
      <c r="Y18" s="15">
        <v>118.2</v>
      </c>
      <c r="AA18" s="15">
        <v>2</v>
      </c>
      <c r="AB18" s="15" t="s">
        <v>1627</v>
      </c>
      <c r="AC18" s="15" t="s">
        <v>41</v>
      </c>
      <c r="AE18" s="15">
        <v>3</v>
      </c>
      <c r="AF18" s="15" t="s">
        <v>41</v>
      </c>
      <c r="AK18" s="15">
        <v>154</v>
      </c>
    </row>
    <row r="19" spans="1:37" x14ac:dyDescent="0.2">
      <c r="A19" s="15" t="s">
        <v>1623</v>
      </c>
      <c r="B19" s="15" t="s">
        <v>1966</v>
      </c>
      <c r="C19" s="15">
        <v>21</v>
      </c>
      <c r="D19" s="15" t="s">
        <v>471</v>
      </c>
      <c r="E19" s="15" t="s">
        <v>472</v>
      </c>
      <c r="F19" s="15" t="s">
        <v>655</v>
      </c>
      <c r="G19" s="15" t="s">
        <v>797</v>
      </c>
      <c r="H19" s="15" t="s">
        <v>1847</v>
      </c>
      <c r="I19" s="15" t="s">
        <v>1524</v>
      </c>
      <c r="J19" s="15" t="s">
        <v>1482</v>
      </c>
      <c r="K19" s="15" t="s">
        <v>1482</v>
      </c>
      <c r="L19" s="15" t="s">
        <v>1485</v>
      </c>
      <c r="M19" s="15" t="s">
        <v>1484</v>
      </c>
      <c r="N19" s="15" t="s">
        <v>753</v>
      </c>
      <c r="O19" s="15" t="s">
        <v>706</v>
      </c>
      <c r="P19" s="15" t="s">
        <v>716</v>
      </c>
      <c r="R19" s="15" t="s">
        <v>655</v>
      </c>
      <c r="S19" s="15" t="s">
        <v>1483</v>
      </c>
      <c r="T19" s="16">
        <v>44792</v>
      </c>
      <c r="V19" s="15">
        <v>45893.593055555553</v>
      </c>
      <c r="W19" s="15" t="s">
        <v>1482</v>
      </c>
      <c r="X19" s="16">
        <v>45888.593055555553</v>
      </c>
      <c r="Y19" s="15">
        <v>49.1</v>
      </c>
      <c r="AA19" s="15">
        <v>20</v>
      </c>
      <c r="AB19" s="15" t="s">
        <v>1557</v>
      </c>
      <c r="AC19" s="15" t="s">
        <v>41</v>
      </c>
      <c r="AE19" s="15">
        <v>2</v>
      </c>
      <c r="AF19" s="15" t="s">
        <v>41</v>
      </c>
      <c r="AK19" s="15">
        <v>154</v>
      </c>
    </row>
    <row r="20" spans="1:37" x14ac:dyDescent="0.2">
      <c r="A20" s="15" t="s">
        <v>1623</v>
      </c>
      <c r="B20" s="15" t="s">
        <v>1966</v>
      </c>
      <c r="C20" s="15">
        <v>21</v>
      </c>
      <c r="D20" s="15" t="s">
        <v>101</v>
      </c>
      <c r="E20" s="15" t="s">
        <v>102</v>
      </c>
      <c r="F20" s="15" t="s">
        <v>655</v>
      </c>
      <c r="G20" s="15" t="s">
        <v>699</v>
      </c>
      <c r="H20" s="15" t="s">
        <v>1938</v>
      </c>
      <c r="I20" s="15" t="s">
        <v>1494</v>
      </c>
      <c r="J20" s="15" t="s">
        <v>1482</v>
      </c>
      <c r="K20" s="15" t="s">
        <v>1492</v>
      </c>
      <c r="L20" s="15" t="s">
        <v>1540</v>
      </c>
      <c r="M20" s="15" t="s">
        <v>1484</v>
      </c>
      <c r="N20" s="15" t="s">
        <v>711</v>
      </c>
      <c r="O20" s="15" t="s">
        <v>706</v>
      </c>
      <c r="P20" s="15" t="s">
        <v>772</v>
      </c>
      <c r="Q20" s="15">
        <v>982091074347787</v>
      </c>
      <c r="R20" s="15" t="s">
        <v>655</v>
      </c>
      <c r="S20" s="15" t="s">
        <v>1483</v>
      </c>
      <c r="T20" s="16">
        <v>45343</v>
      </c>
      <c r="V20" s="16"/>
      <c r="W20" s="15" t="s">
        <v>1492</v>
      </c>
      <c r="X20" s="16">
        <v>45862.561805555553</v>
      </c>
      <c r="Y20" s="15">
        <v>75.2</v>
      </c>
      <c r="AA20" s="15">
        <v>3</v>
      </c>
      <c r="AB20" s="15" t="s">
        <v>1530</v>
      </c>
      <c r="AC20" s="15" t="s">
        <v>41</v>
      </c>
      <c r="AE20" s="15">
        <v>3</v>
      </c>
      <c r="AF20" s="15" t="s">
        <v>41</v>
      </c>
      <c r="AK20" s="15">
        <v>154</v>
      </c>
    </row>
    <row r="21" spans="1:37" x14ac:dyDescent="0.2">
      <c r="A21" s="15" t="s">
        <v>1623</v>
      </c>
      <c r="B21" s="15" t="s">
        <v>1966</v>
      </c>
      <c r="C21" s="15">
        <v>21</v>
      </c>
      <c r="D21" s="15" t="s">
        <v>146</v>
      </c>
      <c r="E21" s="15" t="s">
        <v>147</v>
      </c>
      <c r="F21" s="15" t="s">
        <v>655</v>
      </c>
      <c r="G21" s="15" t="s">
        <v>719</v>
      </c>
      <c r="H21" s="15" t="s">
        <v>709</v>
      </c>
      <c r="I21" s="15" t="s">
        <v>1518</v>
      </c>
      <c r="J21" s="15" t="s">
        <v>1482</v>
      </c>
      <c r="K21" s="15" t="s">
        <v>1482</v>
      </c>
      <c r="L21" s="15" t="s">
        <v>1485</v>
      </c>
      <c r="M21" s="15" t="s">
        <v>1489</v>
      </c>
      <c r="N21" s="15" t="s">
        <v>711</v>
      </c>
      <c r="O21" s="15" t="s">
        <v>706</v>
      </c>
      <c r="P21" s="15" t="s">
        <v>704</v>
      </c>
      <c r="Q21" s="15">
        <v>941000030951287</v>
      </c>
      <c r="R21" s="15" t="s">
        <v>655</v>
      </c>
      <c r="S21" s="15" t="s">
        <v>1483</v>
      </c>
      <c r="T21" s="16">
        <v>44654</v>
      </c>
      <c r="V21" s="16">
        <v>45755.588888888888</v>
      </c>
      <c r="W21" s="15" t="s">
        <v>1492</v>
      </c>
      <c r="X21" s="16">
        <v>45750.588888888888</v>
      </c>
      <c r="Y21" s="15">
        <v>187.1</v>
      </c>
      <c r="AA21" s="15">
        <v>4</v>
      </c>
      <c r="AB21" s="15" t="s">
        <v>1562</v>
      </c>
      <c r="AC21" s="15" t="s">
        <v>41</v>
      </c>
      <c r="AE21" s="15">
        <v>3</v>
      </c>
      <c r="AF21" s="15" t="s">
        <v>41</v>
      </c>
      <c r="AK21" s="15">
        <v>154</v>
      </c>
    </row>
    <row r="22" spans="1:37" x14ac:dyDescent="0.2">
      <c r="A22" s="15" t="s">
        <v>1623</v>
      </c>
      <c r="B22" s="15" t="s">
        <v>1966</v>
      </c>
      <c r="C22" s="15">
        <v>21</v>
      </c>
      <c r="D22" s="15" t="s">
        <v>153</v>
      </c>
      <c r="E22" s="15" t="s">
        <v>154</v>
      </c>
      <c r="F22" s="15" t="s">
        <v>655</v>
      </c>
      <c r="G22" s="15" t="s">
        <v>719</v>
      </c>
      <c r="H22" s="15" t="s">
        <v>1915</v>
      </c>
      <c r="I22" s="15" t="s">
        <v>1494</v>
      </c>
      <c r="J22" s="15" t="s">
        <v>1482</v>
      </c>
      <c r="K22" s="15" t="s">
        <v>1482</v>
      </c>
      <c r="L22" s="15" t="s">
        <v>1485</v>
      </c>
      <c r="M22" s="15" t="s">
        <v>1484</v>
      </c>
      <c r="N22" s="15" t="s">
        <v>711</v>
      </c>
      <c r="O22" s="15" t="s">
        <v>706</v>
      </c>
      <c r="P22" s="15" t="s">
        <v>704</v>
      </c>
      <c r="Q22" s="15">
        <v>941000030976620</v>
      </c>
      <c r="R22" s="15" t="s">
        <v>655</v>
      </c>
      <c r="S22" s="15" t="s">
        <v>1483</v>
      </c>
      <c r="T22" s="16">
        <v>44722</v>
      </c>
      <c r="V22" s="16">
        <v>45794.433333333334</v>
      </c>
      <c r="W22" s="15" t="s">
        <v>1492</v>
      </c>
      <c r="X22" s="16">
        <v>45789.433333333334</v>
      </c>
      <c r="Y22" s="15">
        <v>148.30000000000001</v>
      </c>
      <c r="AA22" s="15">
        <v>5</v>
      </c>
      <c r="AB22" s="15" t="s">
        <v>1618</v>
      </c>
      <c r="AC22" s="15" t="s">
        <v>41</v>
      </c>
      <c r="AE22" s="15">
        <v>3</v>
      </c>
      <c r="AF22" s="15" t="s">
        <v>41</v>
      </c>
      <c r="AK22" s="15">
        <v>154</v>
      </c>
    </row>
    <row r="23" spans="1:37" x14ac:dyDescent="0.2">
      <c r="A23" s="15" t="s">
        <v>1623</v>
      </c>
      <c r="B23" s="15" t="s">
        <v>1966</v>
      </c>
      <c r="C23" s="15">
        <v>21</v>
      </c>
      <c r="D23" s="15" t="s">
        <v>1422</v>
      </c>
      <c r="F23" s="15" t="s">
        <v>655</v>
      </c>
      <c r="G23" s="15" t="s">
        <v>745</v>
      </c>
      <c r="H23" s="15" t="s">
        <v>1967</v>
      </c>
      <c r="I23" s="15" t="s">
        <v>1535</v>
      </c>
      <c r="K23" s="15" t="s">
        <v>1482</v>
      </c>
      <c r="L23" s="15" t="s">
        <v>1485</v>
      </c>
      <c r="M23" s="15" t="s">
        <v>1512</v>
      </c>
      <c r="N23" s="15" t="s">
        <v>858</v>
      </c>
      <c r="O23" s="15" t="s">
        <v>706</v>
      </c>
      <c r="R23" s="15" t="s">
        <v>655</v>
      </c>
      <c r="S23" s="15" t="s">
        <v>1483</v>
      </c>
      <c r="T23" s="16">
        <v>45195</v>
      </c>
      <c r="V23" s="15">
        <v>45931.575694444444</v>
      </c>
      <c r="W23" s="15" t="s">
        <v>1482</v>
      </c>
      <c r="X23" s="16">
        <v>45926.575694444444</v>
      </c>
      <c r="Y23" s="15">
        <v>11.2</v>
      </c>
      <c r="AA23" s="15">
        <v>6</v>
      </c>
      <c r="AC23" s="15" t="s">
        <v>41</v>
      </c>
      <c r="AE23" s="15">
        <v>0</v>
      </c>
      <c r="AF23" s="15" t="s">
        <v>41</v>
      </c>
      <c r="AK23" s="15">
        <v>154</v>
      </c>
    </row>
    <row r="24" spans="1:37" x14ac:dyDescent="0.2">
      <c r="A24" s="15" t="s">
        <v>1623</v>
      </c>
      <c r="B24" s="15" t="s">
        <v>1966</v>
      </c>
      <c r="C24" s="15">
        <v>21</v>
      </c>
      <c r="D24" s="15" t="s">
        <v>409</v>
      </c>
      <c r="E24" s="15" t="s">
        <v>410</v>
      </c>
      <c r="F24" s="15" t="s">
        <v>655</v>
      </c>
      <c r="G24" s="15" t="s">
        <v>699</v>
      </c>
      <c r="H24" s="15" t="s">
        <v>1955</v>
      </c>
      <c r="I24" s="15" t="s">
        <v>1559</v>
      </c>
      <c r="J24" s="15" t="s">
        <v>1482</v>
      </c>
      <c r="K24" s="15" t="s">
        <v>1492</v>
      </c>
      <c r="L24" s="15" t="s">
        <v>1626</v>
      </c>
      <c r="M24" s="15" t="s">
        <v>1484</v>
      </c>
      <c r="N24" s="15" t="s">
        <v>711</v>
      </c>
      <c r="O24" s="15" t="s">
        <v>706</v>
      </c>
      <c r="P24" s="15" t="s">
        <v>725</v>
      </c>
      <c r="Q24" s="15">
        <v>941000028840680</v>
      </c>
      <c r="R24" s="15" t="s">
        <v>655</v>
      </c>
      <c r="S24" s="15" t="s">
        <v>1483</v>
      </c>
      <c r="T24" s="16">
        <v>43770</v>
      </c>
      <c r="U24" s="15" t="s">
        <v>1558</v>
      </c>
      <c r="V24" s="16"/>
      <c r="W24" s="15" t="s">
        <v>1492</v>
      </c>
      <c r="X24" s="16">
        <v>45887.629166666666</v>
      </c>
      <c r="Y24" s="15">
        <v>50.1</v>
      </c>
      <c r="AA24" s="15">
        <v>7</v>
      </c>
      <c r="AB24" s="15" t="s">
        <v>1625</v>
      </c>
      <c r="AC24" s="15" t="s">
        <v>41</v>
      </c>
      <c r="AE24" s="15">
        <v>3</v>
      </c>
      <c r="AF24" s="15" t="s">
        <v>41</v>
      </c>
      <c r="AK24" s="15">
        <v>154</v>
      </c>
    </row>
    <row r="25" spans="1:37" x14ac:dyDescent="0.2">
      <c r="A25" s="15" t="s">
        <v>1623</v>
      </c>
      <c r="B25" s="15" t="s">
        <v>1966</v>
      </c>
      <c r="C25" s="15">
        <v>21</v>
      </c>
      <c r="D25" s="15" t="s">
        <v>183</v>
      </c>
      <c r="E25" s="15" t="s">
        <v>184</v>
      </c>
      <c r="F25" s="15" t="s">
        <v>655</v>
      </c>
      <c r="G25" s="15" t="s">
        <v>710</v>
      </c>
      <c r="H25" s="15" t="s">
        <v>1910</v>
      </c>
      <c r="I25" s="15" t="s">
        <v>1511</v>
      </c>
      <c r="J25" s="15" t="s">
        <v>1482</v>
      </c>
      <c r="K25" s="15" t="s">
        <v>1482</v>
      </c>
      <c r="L25" s="15" t="s">
        <v>1485</v>
      </c>
      <c r="M25" s="15" t="s">
        <v>1489</v>
      </c>
      <c r="N25" s="15" t="s">
        <v>711</v>
      </c>
      <c r="O25" s="15" t="s">
        <v>706</v>
      </c>
      <c r="P25" s="15" t="s">
        <v>716</v>
      </c>
      <c r="Q25" s="15">
        <v>941000030972352</v>
      </c>
      <c r="R25" s="15" t="s">
        <v>655</v>
      </c>
      <c r="S25" s="15" t="s">
        <v>1483</v>
      </c>
      <c r="T25" s="16">
        <v>44701</v>
      </c>
      <c r="V25" s="15">
        <v>45802.638194444444</v>
      </c>
      <c r="W25" s="15" t="s">
        <v>1492</v>
      </c>
      <c r="X25" s="16">
        <v>45797.638194444444</v>
      </c>
      <c r="Y25" s="15">
        <v>140.1</v>
      </c>
      <c r="AA25" s="15">
        <v>8</v>
      </c>
      <c r="AB25" s="15" t="s">
        <v>1624</v>
      </c>
      <c r="AC25" s="15" t="s">
        <v>41</v>
      </c>
      <c r="AE25" s="15">
        <v>3</v>
      </c>
      <c r="AF25" s="15" t="s">
        <v>41</v>
      </c>
      <c r="AK25" s="15">
        <v>154</v>
      </c>
    </row>
    <row r="26" spans="1:37" x14ac:dyDescent="0.2">
      <c r="A26" s="15" t="s">
        <v>1623</v>
      </c>
      <c r="B26" s="15" t="s">
        <v>1966</v>
      </c>
      <c r="C26" s="15">
        <v>21</v>
      </c>
      <c r="D26" s="15" t="s">
        <v>200</v>
      </c>
      <c r="E26" s="15" t="s">
        <v>201</v>
      </c>
      <c r="F26" s="15" t="s">
        <v>655</v>
      </c>
      <c r="G26" s="15" t="s">
        <v>719</v>
      </c>
      <c r="H26" s="15" t="s">
        <v>1957</v>
      </c>
      <c r="I26" s="15" t="s">
        <v>1508</v>
      </c>
      <c r="J26" s="15" t="s">
        <v>1482</v>
      </c>
      <c r="K26" s="15" t="s">
        <v>1492</v>
      </c>
      <c r="L26" s="15" t="s">
        <v>1540</v>
      </c>
      <c r="M26" s="15" t="s">
        <v>1489</v>
      </c>
      <c r="N26" s="15" t="s">
        <v>711</v>
      </c>
      <c r="O26" s="15" t="s">
        <v>706</v>
      </c>
      <c r="P26" s="15" t="s">
        <v>716</v>
      </c>
      <c r="Q26" s="15">
        <v>982091073934095</v>
      </c>
      <c r="R26" s="15" t="s">
        <v>655</v>
      </c>
      <c r="S26" s="15" t="s">
        <v>1483</v>
      </c>
      <c r="T26" s="16">
        <v>45000</v>
      </c>
      <c r="U26" s="15" t="s">
        <v>1535</v>
      </c>
      <c r="W26" s="15" t="s">
        <v>1492</v>
      </c>
      <c r="X26" s="16">
        <v>45807.511111111111</v>
      </c>
      <c r="Y26" s="15">
        <v>130.19999999999999</v>
      </c>
      <c r="AA26" s="15">
        <v>9</v>
      </c>
      <c r="AB26" s="15" t="s">
        <v>1544</v>
      </c>
      <c r="AC26" s="15" t="s">
        <v>41</v>
      </c>
      <c r="AE26" s="15">
        <v>3</v>
      </c>
      <c r="AF26" s="15" t="s">
        <v>41</v>
      </c>
      <c r="AK26" s="15">
        <v>154</v>
      </c>
    </row>
    <row r="27" spans="1:37" x14ac:dyDescent="0.2">
      <c r="A27" s="15" t="s">
        <v>1617</v>
      </c>
      <c r="B27" s="15" t="s">
        <v>1968</v>
      </c>
      <c r="C27" s="15">
        <v>12</v>
      </c>
      <c r="D27" s="15" t="s">
        <v>724</v>
      </c>
      <c r="E27" s="15" t="s">
        <v>722</v>
      </c>
      <c r="F27" s="15" t="s">
        <v>655</v>
      </c>
      <c r="G27" s="15" t="s">
        <v>710</v>
      </c>
      <c r="H27" s="15" t="s">
        <v>1969</v>
      </c>
      <c r="I27" s="15" t="s">
        <v>1518</v>
      </c>
      <c r="J27" s="15" t="s">
        <v>1482</v>
      </c>
      <c r="K27" s="15" t="s">
        <v>1482</v>
      </c>
      <c r="L27" s="15" t="s">
        <v>1540</v>
      </c>
      <c r="M27" s="15" t="s">
        <v>1484</v>
      </c>
      <c r="N27" s="15" t="s">
        <v>723</v>
      </c>
      <c r="O27" s="15" t="s">
        <v>720</v>
      </c>
      <c r="Q27" s="15">
        <v>941000028841118</v>
      </c>
      <c r="R27" s="15" t="s">
        <v>655</v>
      </c>
      <c r="S27" s="15" t="s">
        <v>1483</v>
      </c>
      <c r="T27" s="16">
        <v>45138</v>
      </c>
      <c r="V27" s="16"/>
      <c r="W27" s="15" t="s">
        <v>1482</v>
      </c>
      <c r="X27" s="16">
        <v>45932.607638888891</v>
      </c>
      <c r="Y27" s="15">
        <v>5.0999999999999996</v>
      </c>
      <c r="AA27" s="15" t="s">
        <v>720</v>
      </c>
      <c r="AB27" s="15" t="s">
        <v>1581</v>
      </c>
      <c r="AC27" s="15" t="s">
        <v>41</v>
      </c>
      <c r="AE27" s="15">
        <v>2</v>
      </c>
      <c r="AF27" s="15" t="s">
        <v>41</v>
      </c>
      <c r="AK27" s="15">
        <v>154</v>
      </c>
    </row>
    <row r="28" spans="1:37" x14ac:dyDescent="0.2">
      <c r="A28" s="15" t="s">
        <v>1617</v>
      </c>
      <c r="B28" s="15" t="s">
        <v>1968</v>
      </c>
      <c r="C28" s="15">
        <v>12</v>
      </c>
      <c r="D28" s="15" t="s">
        <v>1069</v>
      </c>
      <c r="E28" s="15" t="s">
        <v>1869</v>
      </c>
      <c r="F28" s="15" t="s">
        <v>655</v>
      </c>
      <c r="G28" s="15" t="s">
        <v>710</v>
      </c>
      <c r="H28" s="15" t="s">
        <v>1970</v>
      </c>
      <c r="I28" s="15" t="s">
        <v>1503</v>
      </c>
      <c r="K28" s="15" t="s">
        <v>1482</v>
      </c>
      <c r="L28" s="15" t="s">
        <v>1572</v>
      </c>
      <c r="M28" s="15" t="s">
        <v>1489</v>
      </c>
      <c r="N28" s="15" t="s">
        <v>882</v>
      </c>
      <c r="O28" s="15" t="s">
        <v>720</v>
      </c>
      <c r="Q28" s="15">
        <v>941000031683620</v>
      </c>
      <c r="R28" s="15" t="s">
        <v>655</v>
      </c>
      <c r="S28" s="15" t="s">
        <v>1483</v>
      </c>
      <c r="T28" s="16">
        <v>45774</v>
      </c>
      <c r="V28" s="15">
        <v>45870.588194444441</v>
      </c>
      <c r="W28" s="15" t="s">
        <v>1482</v>
      </c>
      <c r="X28" s="16">
        <v>45865.588194444441</v>
      </c>
      <c r="Y28" s="15">
        <v>72.099999999999994</v>
      </c>
      <c r="Z28" s="15" t="s">
        <v>1971</v>
      </c>
      <c r="AA28" s="15" t="s">
        <v>720</v>
      </c>
      <c r="AB28" s="15" t="s">
        <v>1588</v>
      </c>
      <c r="AC28" s="15" t="s">
        <v>41</v>
      </c>
      <c r="AE28" s="15">
        <v>1</v>
      </c>
      <c r="AF28" s="15" t="s">
        <v>41</v>
      </c>
      <c r="AK28" s="15">
        <v>154</v>
      </c>
    </row>
    <row r="29" spans="1:37" x14ac:dyDescent="0.2">
      <c r="A29" s="15" t="s">
        <v>1617</v>
      </c>
      <c r="B29" s="15" t="s">
        <v>1968</v>
      </c>
      <c r="C29" s="15">
        <v>12</v>
      </c>
      <c r="D29" s="15" t="s">
        <v>616</v>
      </c>
      <c r="E29" s="15" t="s">
        <v>617</v>
      </c>
      <c r="F29" s="15" t="s">
        <v>655</v>
      </c>
      <c r="G29" s="15" t="s">
        <v>745</v>
      </c>
      <c r="H29" s="15" t="s">
        <v>1102</v>
      </c>
      <c r="I29" s="15" t="s">
        <v>1538</v>
      </c>
      <c r="J29" s="15" t="s">
        <v>1482</v>
      </c>
      <c r="K29" s="15" t="s">
        <v>1482</v>
      </c>
      <c r="L29" s="15" t="s">
        <v>1493</v>
      </c>
      <c r="M29" s="15" t="s">
        <v>1484</v>
      </c>
      <c r="N29" s="15" t="s">
        <v>753</v>
      </c>
      <c r="O29" s="15" t="s">
        <v>720</v>
      </c>
      <c r="R29" s="15" t="s">
        <v>655</v>
      </c>
      <c r="S29" s="15" t="s">
        <v>1483</v>
      </c>
      <c r="T29" s="16">
        <v>45510</v>
      </c>
      <c r="V29" s="16"/>
      <c r="W29" s="15" t="s">
        <v>1482</v>
      </c>
      <c r="X29" s="16">
        <v>45875.455555555556</v>
      </c>
      <c r="Y29" s="15">
        <v>62.3</v>
      </c>
      <c r="AA29" s="15" t="s">
        <v>720</v>
      </c>
      <c r="AB29" s="15" t="s">
        <v>1561</v>
      </c>
      <c r="AC29" s="15" t="s">
        <v>41</v>
      </c>
      <c r="AE29" s="15">
        <v>2</v>
      </c>
      <c r="AF29" s="15" t="s">
        <v>41</v>
      </c>
      <c r="AK29" s="15">
        <v>154</v>
      </c>
    </row>
    <row r="30" spans="1:37" x14ac:dyDescent="0.2">
      <c r="A30" s="15" t="s">
        <v>1617</v>
      </c>
      <c r="B30" s="15" t="s">
        <v>1968</v>
      </c>
      <c r="C30" s="15">
        <v>12</v>
      </c>
      <c r="D30" s="15" t="s">
        <v>1135</v>
      </c>
      <c r="E30" s="15" t="s">
        <v>1855</v>
      </c>
      <c r="F30" s="15" t="s">
        <v>655</v>
      </c>
      <c r="G30" s="15" t="s">
        <v>775</v>
      </c>
      <c r="H30" s="15" t="s">
        <v>1856</v>
      </c>
      <c r="I30" s="15" t="s">
        <v>1503</v>
      </c>
      <c r="J30" s="15" t="s">
        <v>1482</v>
      </c>
      <c r="K30" s="15" t="s">
        <v>1482</v>
      </c>
      <c r="L30" s="15" t="s">
        <v>1523</v>
      </c>
      <c r="M30" s="15" t="s">
        <v>1489</v>
      </c>
      <c r="N30" s="15" t="s">
        <v>753</v>
      </c>
      <c r="O30" s="15" t="s">
        <v>720</v>
      </c>
      <c r="P30" s="15" t="s">
        <v>1116</v>
      </c>
      <c r="Q30" s="15">
        <v>941000031749573</v>
      </c>
      <c r="R30" s="15" t="s">
        <v>655</v>
      </c>
      <c r="S30" s="15" t="s">
        <v>1483</v>
      </c>
      <c r="T30" s="16">
        <v>44056</v>
      </c>
      <c r="V30" s="16">
        <v>45886.59652777778</v>
      </c>
      <c r="W30" s="15" t="s">
        <v>1482</v>
      </c>
      <c r="X30" s="16">
        <v>45881.59652777778</v>
      </c>
      <c r="Y30" s="15">
        <v>56.1</v>
      </c>
      <c r="AA30" s="15" t="s">
        <v>720</v>
      </c>
      <c r="AB30" s="15" t="s">
        <v>1569</v>
      </c>
      <c r="AC30" s="15" t="s">
        <v>41</v>
      </c>
      <c r="AE30" s="15">
        <v>1</v>
      </c>
      <c r="AF30" s="15" t="s">
        <v>41</v>
      </c>
      <c r="AK30" s="15">
        <v>154</v>
      </c>
    </row>
    <row r="31" spans="1:37" x14ac:dyDescent="0.2">
      <c r="A31" s="15" t="s">
        <v>1617</v>
      </c>
      <c r="B31" s="15" t="s">
        <v>1968</v>
      </c>
      <c r="C31" s="15">
        <v>12</v>
      </c>
      <c r="D31" s="15" t="s">
        <v>497</v>
      </c>
      <c r="E31" s="15" t="s">
        <v>498</v>
      </c>
      <c r="F31" s="15" t="s">
        <v>655</v>
      </c>
      <c r="G31" s="15" t="s">
        <v>719</v>
      </c>
      <c r="H31" s="15" t="s">
        <v>1827</v>
      </c>
      <c r="I31" s="15" t="s">
        <v>1511</v>
      </c>
      <c r="J31" s="15" t="s">
        <v>1482</v>
      </c>
      <c r="K31" s="15" t="s">
        <v>1482</v>
      </c>
      <c r="L31" s="15" t="s">
        <v>1485</v>
      </c>
      <c r="M31" s="15" t="s">
        <v>1484</v>
      </c>
      <c r="N31" s="15" t="s">
        <v>753</v>
      </c>
      <c r="O31" s="15" t="s">
        <v>720</v>
      </c>
      <c r="P31" s="15" t="s">
        <v>776</v>
      </c>
      <c r="R31" s="15" t="s">
        <v>655</v>
      </c>
      <c r="S31" s="15" t="s">
        <v>1483</v>
      </c>
      <c r="T31" s="16">
        <v>44810</v>
      </c>
      <c r="V31" s="16">
        <v>45911.486111111109</v>
      </c>
      <c r="W31" s="15" t="s">
        <v>1482</v>
      </c>
      <c r="X31" s="16">
        <v>45906.486111111109</v>
      </c>
      <c r="Y31" s="15">
        <v>31.3</v>
      </c>
      <c r="AA31" s="15" t="s">
        <v>720</v>
      </c>
      <c r="AB31" s="15" t="s">
        <v>1522</v>
      </c>
      <c r="AC31" s="15" t="s">
        <v>41</v>
      </c>
      <c r="AE31" s="15">
        <v>2</v>
      </c>
      <c r="AF31" s="15" t="s">
        <v>41</v>
      </c>
      <c r="AK31" s="15">
        <v>154</v>
      </c>
    </row>
    <row r="32" spans="1:37" x14ac:dyDescent="0.2">
      <c r="A32" s="15" t="s">
        <v>1617</v>
      </c>
      <c r="B32" s="15" t="s">
        <v>1968</v>
      </c>
      <c r="C32" s="15">
        <v>12</v>
      </c>
      <c r="D32" s="15" t="s">
        <v>1379</v>
      </c>
      <c r="F32" s="15" t="s">
        <v>655</v>
      </c>
      <c r="G32" s="15" t="s">
        <v>699</v>
      </c>
      <c r="H32" s="15" t="s">
        <v>1972</v>
      </c>
      <c r="I32" s="15" t="s">
        <v>1511</v>
      </c>
      <c r="J32" s="15" t="s">
        <v>1482</v>
      </c>
      <c r="K32" s="15" t="s">
        <v>1482</v>
      </c>
      <c r="L32" s="15" t="s">
        <v>1485</v>
      </c>
      <c r="M32" s="15" t="s">
        <v>1489</v>
      </c>
      <c r="N32" s="15" t="s">
        <v>723</v>
      </c>
      <c r="O32" s="15" t="s">
        <v>720</v>
      </c>
      <c r="R32" s="15" t="s">
        <v>655</v>
      </c>
      <c r="S32" s="15" t="s">
        <v>1483</v>
      </c>
      <c r="T32" s="16">
        <v>45188</v>
      </c>
      <c r="V32" s="16">
        <v>45924.382638888892</v>
      </c>
      <c r="W32" s="15" t="s">
        <v>1482</v>
      </c>
      <c r="X32" s="16">
        <v>45919.382638888892</v>
      </c>
      <c r="Y32" s="15">
        <v>18.3</v>
      </c>
      <c r="AA32" s="15" t="s">
        <v>720</v>
      </c>
      <c r="AB32" s="15" t="s">
        <v>1510</v>
      </c>
      <c r="AC32" s="15" t="s">
        <v>41</v>
      </c>
      <c r="AE32" s="15">
        <v>1</v>
      </c>
      <c r="AF32" s="15" t="s">
        <v>41</v>
      </c>
      <c r="AK32" s="15">
        <v>154</v>
      </c>
    </row>
    <row r="33" spans="1:37" x14ac:dyDescent="0.2">
      <c r="A33" s="15" t="s">
        <v>1617</v>
      </c>
      <c r="B33" s="15" t="s">
        <v>1968</v>
      </c>
      <c r="C33" s="15">
        <v>12</v>
      </c>
      <c r="D33" s="15" t="s">
        <v>1409</v>
      </c>
      <c r="E33" s="15" t="s">
        <v>1408</v>
      </c>
      <c r="F33" s="15" t="s">
        <v>655</v>
      </c>
      <c r="G33" s="15" t="s">
        <v>719</v>
      </c>
      <c r="H33" s="15" t="s">
        <v>1973</v>
      </c>
      <c r="I33" s="15" t="s">
        <v>1511</v>
      </c>
      <c r="K33" s="15" t="s">
        <v>1482</v>
      </c>
      <c r="L33" s="15" t="s">
        <v>1485</v>
      </c>
      <c r="M33" s="15" t="s">
        <v>1484</v>
      </c>
      <c r="N33" s="15" t="s">
        <v>1058</v>
      </c>
      <c r="O33" s="15" t="s">
        <v>720</v>
      </c>
      <c r="P33" s="15" t="s">
        <v>1159</v>
      </c>
      <c r="R33" s="15" t="s">
        <v>655</v>
      </c>
      <c r="S33" s="15" t="s">
        <v>1483</v>
      </c>
      <c r="T33" s="16">
        <v>44098</v>
      </c>
      <c r="V33" s="16">
        <v>45928.8125</v>
      </c>
      <c r="W33" s="15" t="s">
        <v>1482</v>
      </c>
      <c r="X33" s="16">
        <v>45923.8125</v>
      </c>
      <c r="Y33" s="15">
        <v>13.9</v>
      </c>
      <c r="AA33" s="15" t="s">
        <v>720</v>
      </c>
      <c r="AB33" s="15" t="s">
        <v>1561</v>
      </c>
      <c r="AC33" s="15" t="s">
        <v>41</v>
      </c>
      <c r="AE33" s="15">
        <v>1</v>
      </c>
      <c r="AF33" s="15" t="s">
        <v>41</v>
      </c>
      <c r="AK33" s="15">
        <v>154</v>
      </c>
    </row>
    <row r="34" spans="1:37" x14ac:dyDescent="0.2">
      <c r="A34" s="15" t="s">
        <v>1617</v>
      </c>
      <c r="B34" s="15" t="s">
        <v>1968</v>
      </c>
      <c r="C34" s="15">
        <v>12</v>
      </c>
      <c r="D34" s="15" t="s">
        <v>1432</v>
      </c>
      <c r="E34" s="15" t="s">
        <v>1431</v>
      </c>
      <c r="F34" s="15" t="s">
        <v>655</v>
      </c>
      <c r="G34" s="15" t="s">
        <v>745</v>
      </c>
      <c r="H34" s="15" t="s">
        <v>1974</v>
      </c>
      <c r="I34" s="15" t="s">
        <v>1497</v>
      </c>
      <c r="K34" s="15" t="s">
        <v>1482</v>
      </c>
      <c r="L34" s="15" t="s">
        <v>1485</v>
      </c>
      <c r="M34" s="15" t="s">
        <v>1489</v>
      </c>
      <c r="N34" s="15" t="s">
        <v>723</v>
      </c>
      <c r="O34" s="15" t="s">
        <v>720</v>
      </c>
      <c r="P34" s="15" t="s">
        <v>1159</v>
      </c>
      <c r="R34" s="15" t="s">
        <v>655</v>
      </c>
      <c r="S34" s="15" t="s">
        <v>1483</v>
      </c>
      <c r="T34" s="16">
        <v>44834</v>
      </c>
      <c r="V34" s="16">
        <v>45935.42291666667</v>
      </c>
      <c r="W34" s="15" t="s">
        <v>1482</v>
      </c>
      <c r="X34" s="16">
        <v>45930.42291666667</v>
      </c>
      <c r="Y34" s="15">
        <v>7.3</v>
      </c>
      <c r="AA34" s="15" t="s">
        <v>720</v>
      </c>
      <c r="AB34" s="15" t="s">
        <v>1620</v>
      </c>
      <c r="AC34" s="15" t="s">
        <v>41</v>
      </c>
      <c r="AE34" s="15">
        <v>1</v>
      </c>
      <c r="AF34" s="15" t="s">
        <v>41</v>
      </c>
      <c r="AK34" s="15">
        <v>154</v>
      </c>
    </row>
    <row r="35" spans="1:37" x14ac:dyDescent="0.2">
      <c r="A35" s="15" t="s">
        <v>1617</v>
      </c>
      <c r="B35" s="15" t="s">
        <v>1968</v>
      </c>
      <c r="C35" s="15">
        <v>12</v>
      </c>
      <c r="D35" s="15" t="s">
        <v>1437</v>
      </c>
      <c r="E35" s="15" t="s">
        <v>1436</v>
      </c>
      <c r="F35" s="15" t="s">
        <v>655</v>
      </c>
      <c r="G35" s="15" t="s">
        <v>719</v>
      </c>
      <c r="H35" s="15" t="s">
        <v>1975</v>
      </c>
      <c r="I35" s="15" t="s">
        <v>1538</v>
      </c>
      <c r="J35" s="15" t="s">
        <v>1482</v>
      </c>
      <c r="K35" s="15" t="s">
        <v>1482</v>
      </c>
      <c r="L35" s="15" t="s">
        <v>1485</v>
      </c>
      <c r="M35" s="15" t="s">
        <v>1484</v>
      </c>
      <c r="N35" s="15" t="s">
        <v>723</v>
      </c>
      <c r="O35" s="15" t="s">
        <v>720</v>
      </c>
      <c r="P35" s="15" t="s">
        <v>704</v>
      </c>
      <c r="R35" s="15" t="s">
        <v>655</v>
      </c>
      <c r="S35" s="15" t="s">
        <v>1483</v>
      </c>
      <c r="T35" s="16">
        <v>44838</v>
      </c>
      <c r="V35" s="16">
        <v>45935.542361111111</v>
      </c>
      <c r="W35" s="15" t="s">
        <v>1482</v>
      </c>
      <c r="X35" s="16">
        <v>45930.542361111111</v>
      </c>
      <c r="Y35" s="15">
        <v>7.2</v>
      </c>
      <c r="AA35" s="15" t="s">
        <v>720</v>
      </c>
      <c r="AB35" s="15" t="s">
        <v>1618</v>
      </c>
      <c r="AC35" s="15" t="s">
        <v>41</v>
      </c>
      <c r="AE35" s="15">
        <v>0</v>
      </c>
      <c r="AF35" s="15" t="s">
        <v>41</v>
      </c>
      <c r="AK35" s="15">
        <v>154</v>
      </c>
    </row>
    <row r="36" spans="1:37" x14ac:dyDescent="0.2">
      <c r="A36" s="15" t="s">
        <v>1617</v>
      </c>
      <c r="B36" s="15" t="s">
        <v>1968</v>
      </c>
      <c r="C36" s="15">
        <v>12</v>
      </c>
      <c r="D36" s="15" t="s">
        <v>1446</v>
      </c>
      <c r="E36" s="15" t="s">
        <v>1444</v>
      </c>
      <c r="F36" s="15" t="s">
        <v>655</v>
      </c>
      <c r="G36" s="15" t="s">
        <v>1445</v>
      </c>
      <c r="H36" s="15" t="s">
        <v>1554</v>
      </c>
      <c r="I36" s="15" t="s">
        <v>1538</v>
      </c>
      <c r="J36" s="15" t="s">
        <v>1482</v>
      </c>
      <c r="K36" s="15" t="s">
        <v>1482</v>
      </c>
      <c r="L36" s="15" t="s">
        <v>1513</v>
      </c>
      <c r="M36" s="15" t="s">
        <v>1484</v>
      </c>
      <c r="N36" s="15" t="s">
        <v>858</v>
      </c>
      <c r="O36" s="15" t="s">
        <v>720</v>
      </c>
      <c r="P36" s="15" t="s">
        <v>1116</v>
      </c>
      <c r="R36" s="15" t="s">
        <v>655</v>
      </c>
      <c r="S36" s="15" t="s">
        <v>1483</v>
      </c>
      <c r="T36" s="16">
        <v>44106</v>
      </c>
      <c r="V36" s="16"/>
      <c r="W36" s="15" t="s">
        <v>1482</v>
      </c>
      <c r="X36" s="16">
        <v>45930.679861111108</v>
      </c>
      <c r="Y36" s="15">
        <v>7</v>
      </c>
      <c r="AA36" s="15" t="s">
        <v>720</v>
      </c>
      <c r="AB36" s="15" t="s">
        <v>1615</v>
      </c>
      <c r="AC36" s="15" t="s">
        <v>41</v>
      </c>
      <c r="AE36" s="15">
        <v>1</v>
      </c>
      <c r="AF36" s="15" t="s">
        <v>41</v>
      </c>
      <c r="AK36" s="15">
        <v>154</v>
      </c>
    </row>
    <row r="37" spans="1:37" x14ac:dyDescent="0.2">
      <c r="A37" s="15" t="s">
        <v>1617</v>
      </c>
      <c r="B37" s="15" t="s">
        <v>1968</v>
      </c>
      <c r="C37" s="15">
        <v>12</v>
      </c>
      <c r="D37" s="15" t="s">
        <v>1769</v>
      </c>
      <c r="F37" s="15" t="s">
        <v>655</v>
      </c>
      <c r="G37" s="15" t="s">
        <v>797</v>
      </c>
      <c r="H37" s="15" t="s">
        <v>1514</v>
      </c>
      <c r="I37" s="15" t="s">
        <v>1535</v>
      </c>
      <c r="K37" s="15" t="s">
        <v>1482</v>
      </c>
      <c r="L37" s="15" t="s">
        <v>1485</v>
      </c>
      <c r="M37" s="15" t="s">
        <v>1484</v>
      </c>
      <c r="N37" s="15" t="s">
        <v>1220</v>
      </c>
      <c r="O37" s="15" t="s">
        <v>720</v>
      </c>
      <c r="P37" s="15" t="s">
        <v>1010</v>
      </c>
      <c r="R37" s="15" t="s">
        <v>655</v>
      </c>
      <c r="S37" s="15" t="s">
        <v>1483</v>
      </c>
      <c r="T37" s="16"/>
      <c r="V37" s="16">
        <v>45941.525000000001</v>
      </c>
      <c r="W37" s="15" t="s">
        <v>1482</v>
      </c>
      <c r="X37" s="16">
        <v>45936.525000000001</v>
      </c>
      <c r="Y37" s="15">
        <v>1.2</v>
      </c>
      <c r="AA37" s="15" t="s">
        <v>720</v>
      </c>
      <c r="AB37" s="15" t="s">
        <v>1544</v>
      </c>
      <c r="AC37" s="15" t="s">
        <v>41</v>
      </c>
      <c r="AE37" s="15">
        <v>1</v>
      </c>
      <c r="AF37" s="15" t="s">
        <v>41</v>
      </c>
      <c r="AK37" s="15">
        <v>154</v>
      </c>
    </row>
    <row r="38" spans="1:37" x14ac:dyDescent="0.2">
      <c r="A38" s="15" t="s">
        <v>1617</v>
      </c>
      <c r="B38" s="15" t="s">
        <v>1968</v>
      </c>
      <c r="C38" s="15">
        <v>12</v>
      </c>
      <c r="D38" s="15" t="s">
        <v>1747</v>
      </c>
      <c r="E38" s="15" t="s">
        <v>1748</v>
      </c>
      <c r="F38" s="15" t="s">
        <v>655</v>
      </c>
      <c r="G38" s="15" t="s">
        <v>775</v>
      </c>
      <c r="H38" s="15" t="s">
        <v>1976</v>
      </c>
      <c r="I38" s="15" t="s">
        <v>1503</v>
      </c>
      <c r="K38" s="15" t="s">
        <v>1482</v>
      </c>
      <c r="L38" s="15" t="s">
        <v>1523</v>
      </c>
      <c r="M38" s="15" t="s">
        <v>1484</v>
      </c>
      <c r="N38" s="15" t="s">
        <v>1220</v>
      </c>
      <c r="O38" s="15" t="s">
        <v>720</v>
      </c>
      <c r="P38" s="15" t="s">
        <v>725</v>
      </c>
      <c r="R38" s="15" t="s">
        <v>655</v>
      </c>
      <c r="S38" s="15" t="s">
        <v>1483</v>
      </c>
      <c r="T38" s="16">
        <v>45815</v>
      </c>
      <c r="V38" s="16">
        <v>45942.602777777778</v>
      </c>
      <c r="W38" s="15" t="s">
        <v>1482</v>
      </c>
      <c r="X38" s="16">
        <v>45937.602777777778</v>
      </c>
      <c r="Y38" s="15">
        <v>0.1</v>
      </c>
      <c r="AA38" s="15" t="s">
        <v>720</v>
      </c>
      <c r="AB38" s="15" t="s">
        <v>1977</v>
      </c>
      <c r="AC38" s="15" t="s">
        <v>41</v>
      </c>
      <c r="AE38" s="15">
        <v>1</v>
      </c>
      <c r="AF38" s="15" t="s">
        <v>41</v>
      </c>
      <c r="AK38" s="15">
        <v>154</v>
      </c>
    </row>
    <row r="39" spans="1:37" x14ac:dyDescent="0.2">
      <c r="A39" s="15" t="s">
        <v>1577</v>
      </c>
      <c r="B39" s="15" t="s">
        <v>1978</v>
      </c>
      <c r="C39" s="15">
        <v>56</v>
      </c>
      <c r="D39" s="15" t="s">
        <v>43</v>
      </c>
      <c r="E39" s="15" t="s">
        <v>739</v>
      </c>
      <c r="F39" s="15" t="s">
        <v>655</v>
      </c>
      <c r="G39" s="15" t="s">
        <v>719</v>
      </c>
      <c r="H39" s="15" t="s">
        <v>1953</v>
      </c>
      <c r="I39" s="15" t="s">
        <v>1614</v>
      </c>
      <c r="J39" s="15" t="s">
        <v>1482</v>
      </c>
      <c r="K39" s="15" t="s">
        <v>1482</v>
      </c>
      <c r="L39" s="15" t="s">
        <v>1485</v>
      </c>
      <c r="M39" s="15" t="s">
        <v>1489</v>
      </c>
      <c r="N39" s="15" t="s">
        <v>711</v>
      </c>
      <c r="O39" s="15" t="s">
        <v>694</v>
      </c>
      <c r="P39" s="15" t="s">
        <v>735</v>
      </c>
      <c r="Q39" s="15">
        <v>941000028853270</v>
      </c>
      <c r="R39" s="15" t="s">
        <v>655</v>
      </c>
      <c r="S39" s="15" t="s">
        <v>1483</v>
      </c>
      <c r="T39" s="16">
        <v>44702</v>
      </c>
      <c r="V39" s="15">
        <v>45369.333333333336</v>
      </c>
      <c r="W39" s="15" t="s">
        <v>1492</v>
      </c>
      <c r="X39" s="16">
        <v>45364.333333333336</v>
      </c>
      <c r="Y39" s="15">
        <v>573.4</v>
      </c>
      <c r="AA39" s="15" t="s">
        <v>736</v>
      </c>
      <c r="AB39" s="15" t="s">
        <v>1539</v>
      </c>
      <c r="AC39" s="15" t="s">
        <v>41</v>
      </c>
      <c r="AE39" s="15">
        <v>3</v>
      </c>
      <c r="AF39" s="15" t="s">
        <v>41</v>
      </c>
      <c r="AK39" s="15">
        <v>154</v>
      </c>
    </row>
    <row r="40" spans="1:37" x14ac:dyDescent="0.2">
      <c r="A40" s="15" t="s">
        <v>1577</v>
      </c>
      <c r="B40" s="15" t="s">
        <v>1978</v>
      </c>
      <c r="C40" s="15">
        <v>56</v>
      </c>
      <c r="D40" s="15" t="s">
        <v>61</v>
      </c>
      <c r="E40" s="15" t="s">
        <v>771</v>
      </c>
      <c r="F40" s="15" t="s">
        <v>655</v>
      </c>
      <c r="G40" s="15" t="s">
        <v>699</v>
      </c>
      <c r="H40" s="15" t="s">
        <v>1946</v>
      </c>
      <c r="I40" s="15" t="s">
        <v>1518</v>
      </c>
      <c r="J40" s="15" t="s">
        <v>1482</v>
      </c>
      <c r="K40" s="15" t="s">
        <v>1482</v>
      </c>
      <c r="L40" s="15" t="s">
        <v>1485</v>
      </c>
      <c r="M40" s="15" t="s">
        <v>1489</v>
      </c>
      <c r="N40" s="15" t="s">
        <v>711</v>
      </c>
      <c r="O40" s="15" t="s">
        <v>694</v>
      </c>
      <c r="P40" s="15" t="s">
        <v>704</v>
      </c>
      <c r="Q40" s="15">
        <v>941000029787399</v>
      </c>
      <c r="R40" s="15" t="s">
        <v>655</v>
      </c>
      <c r="S40" s="15" t="s">
        <v>1483</v>
      </c>
      <c r="T40" s="16">
        <v>44442</v>
      </c>
      <c r="V40" s="16">
        <v>45539.418749999997</v>
      </c>
      <c r="W40" s="15" t="s">
        <v>1492</v>
      </c>
      <c r="X40" s="16">
        <v>45534.418749999997</v>
      </c>
      <c r="Y40" s="15">
        <v>403.3</v>
      </c>
      <c r="AA40" s="15" t="s">
        <v>736</v>
      </c>
      <c r="AB40" s="15" t="s">
        <v>1569</v>
      </c>
      <c r="AC40" s="15" t="s">
        <v>41</v>
      </c>
      <c r="AE40" s="15">
        <v>3</v>
      </c>
      <c r="AF40" s="15" t="s">
        <v>41</v>
      </c>
      <c r="AK40" s="15">
        <v>154</v>
      </c>
    </row>
    <row r="41" spans="1:37" x14ac:dyDescent="0.2">
      <c r="A41" s="15" t="s">
        <v>1577</v>
      </c>
      <c r="B41" s="15" t="s">
        <v>1978</v>
      </c>
      <c r="C41" s="15">
        <v>56</v>
      </c>
      <c r="D41" s="15" t="s">
        <v>92</v>
      </c>
      <c r="E41" s="15" t="s">
        <v>781</v>
      </c>
      <c r="F41" s="15" t="s">
        <v>655</v>
      </c>
      <c r="G41" s="15" t="s">
        <v>699</v>
      </c>
      <c r="H41" s="15" t="s">
        <v>1943</v>
      </c>
      <c r="I41" s="15" t="s">
        <v>1503</v>
      </c>
      <c r="J41" s="15" t="s">
        <v>1482</v>
      </c>
      <c r="K41" s="15" t="s">
        <v>1482</v>
      </c>
      <c r="L41" s="15" t="s">
        <v>1485</v>
      </c>
      <c r="M41" s="15" t="s">
        <v>1489</v>
      </c>
      <c r="N41" s="15" t="s">
        <v>711</v>
      </c>
      <c r="O41" s="15" t="s">
        <v>694</v>
      </c>
      <c r="P41" s="15" t="s">
        <v>779</v>
      </c>
      <c r="Q41" s="15">
        <v>982091074517107</v>
      </c>
      <c r="R41" s="15" t="s">
        <v>655</v>
      </c>
      <c r="S41" s="15" t="s">
        <v>1483</v>
      </c>
      <c r="T41" s="16">
        <v>43807</v>
      </c>
      <c r="U41" s="15" t="s">
        <v>1558</v>
      </c>
      <c r="V41" s="16">
        <v>45623.710416666669</v>
      </c>
      <c r="W41" s="15" t="s">
        <v>1492</v>
      </c>
      <c r="X41" s="16">
        <v>45618.710416666669</v>
      </c>
      <c r="Y41" s="15">
        <v>319</v>
      </c>
      <c r="AA41" s="15" t="s">
        <v>736</v>
      </c>
      <c r="AB41" s="15" t="s">
        <v>1613</v>
      </c>
      <c r="AC41" s="15" t="s">
        <v>41</v>
      </c>
      <c r="AE41" s="15">
        <v>3</v>
      </c>
      <c r="AF41" s="15" t="s">
        <v>41</v>
      </c>
      <c r="AK41" s="15">
        <v>154</v>
      </c>
    </row>
    <row r="42" spans="1:37" x14ac:dyDescent="0.2">
      <c r="A42" s="15" t="s">
        <v>1577</v>
      </c>
      <c r="B42" s="15" t="s">
        <v>1978</v>
      </c>
      <c r="C42" s="15">
        <v>56</v>
      </c>
      <c r="D42" s="15" t="s">
        <v>206</v>
      </c>
      <c r="E42" s="15" t="s">
        <v>795</v>
      </c>
      <c r="F42" s="15" t="s">
        <v>655</v>
      </c>
      <c r="G42" s="15" t="s">
        <v>775</v>
      </c>
      <c r="H42" s="15" t="s">
        <v>1937</v>
      </c>
      <c r="I42" s="15" t="s">
        <v>1503</v>
      </c>
      <c r="J42" s="15" t="s">
        <v>1482</v>
      </c>
      <c r="K42" s="15" t="s">
        <v>1482</v>
      </c>
      <c r="L42" s="15" t="s">
        <v>1523</v>
      </c>
      <c r="M42" s="15" t="s">
        <v>1484</v>
      </c>
      <c r="N42" s="15" t="s">
        <v>711</v>
      </c>
      <c r="O42" s="15" t="s">
        <v>694</v>
      </c>
      <c r="P42" s="15" t="s">
        <v>772</v>
      </c>
      <c r="Q42" s="15">
        <v>941000031749716</v>
      </c>
      <c r="R42" s="15" t="s">
        <v>655</v>
      </c>
      <c r="S42" s="15" t="s">
        <v>1483</v>
      </c>
      <c r="T42" s="16">
        <v>44999</v>
      </c>
      <c r="V42" s="16">
        <v>45735.629861111112</v>
      </c>
      <c r="W42" s="15" t="s">
        <v>1492</v>
      </c>
      <c r="X42" s="16">
        <v>45730.629861111112</v>
      </c>
      <c r="Y42" s="15">
        <v>207.1</v>
      </c>
      <c r="AA42" s="15" t="s">
        <v>736</v>
      </c>
      <c r="AB42" s="15" t="s">
        <v>1569</v>
      </c>
      <c r="AC42" s="15" t="s">
        <v>41</v>
      </c>
      <c r="AE42" s="15">
        <v>3</v>
      </c>
      <c r="AF42" s="15" t="s">
        <v>41</v>
      </c>
      <c r="AK42" s="15">
        <v>154</v>
      </c>
    </row>
    <row r="43" spans="1:37" x14ac:dyDescent="0.2">
      <c r="A43" s="15" t="s">
        <v>1577</v>
      </c>
      <c r="B43" s="15" t="s">
        <v>1978</v>
      </c>
      <c r="C43" s="15">
        <v>56</v>
      </c>
      <c r="D43" s="15" t="s">
        <v>121</v>
      </c>
      <c r="E43" s="15" t="s">
        <v>804</v>
      </c>
      <c r="F43" s="15" t="s">
        <v>655</v>
      </c>
      <c r="G43" s="15" t="s">
        <v>699</v>
      </c>
      <c r="H43" s="15" t="s">
        <v>1933</v>
      </c>
      <c r="I43" s="15" t="s">
        <v>1573</v>
      </c>
      <c r="J43" s="15" t="s">
        <v>1482</v>
      </c>
      <c r="K43" s="15" t="s">
        <v>1482</v>
      </c>
      <c r="L43" s="15" t="s">
        <v>1485</v>
      </c>
      <c r="M43" s="15" t="s">
        <v>1489</v>
      </c>
      <c r="N43" s="15" t="s">
        <v>711</v>
      </c>
      <c r="O43" s="15" t="s">
        <v>694</v>
      </c>
      <c r="P43" s="15" t="s">
        <v>772</v>
      </c>
      <c r="Q43" s="15">
        <v>941000030971791</v>
      </c>
      <c r="R43" s="15" t="s">
        <v>655</v>
      </c>
      <c r="S43" s="15" t="s">
        <v>1483</v>
      </c>
      <c r="T43" s="16">
        <v>45018</v>
      </c>
      <c r="V43" s="16">
        <v>45754.594444444447</v>
      </c>
      <c r="W43" s="15" t="s">
        <v>1492</v>
      </c>
      <c r="X43" s="16">
        <v>45749.594444444447</v>
      </c>
      <c r="Y43" s="15">
        <v>188.1</v>
      </c>
      <c r="AA43" s="15" t="s">
        <v>736</v>
      </c>
      <c r="AB43" s="15" t="s">
        <v>1544</v>
      </c>
      <c r="AC43" s="15" t="s">
        <v>41</v>
      </c>
      <c r="AE43" s="15">
        <v>3</v>
      </c>
      <c r="AF43" s="15" t="s">
        <v>41</v>
      </c>
      <c r="AK43" s="15">
        <v>154</v>
      </c>
    </row>
    <row r="44" spans="1:37" x14ac:dyDescent="0.2">
      <c r="A44" s="15" t="s">
        <v>1577</v>
      </c>
      <c r="B44" s="15" t="s">
        <v>1978</v>
      </c>
      <c r="C44" s="15">
        <v>56</v>
      </c>
      <c r="D44" s="15" t="s">
        <v>260</v>
      </c>
      <c r="E44" s="15" t="s">
        <v>810</v>
      </c>
      <c r="F44" s="15" t="s">
        <v>655</v>
      </c>
      <c r="G44" s="15" t="s">
        <v>806</v>
      </c>
      <c r="H44" s="15" t="s">
        <v>1931</v>
      </c>
      <c r="I44" s="15" t="s">
        <v>1486</v>
      </c>
      <c r="J44" s="15" t="s">
        <v>1482</v>
      </c>
      <c r="K44" s="15" t="s">
        <v>1482</v>
      </c>
      <c r="L44" s="15" t="s">
        <v>1485</v>
      </c>
      <c r="M44" s="15" t="s">
        <v>1489</v>
      </c>
      <c r="N44" s="15" t="s">
        <v>711</v>
      </c>
      <c r="O44" s="15" t="s">
        <v>694</v>
      </c>
      <c r="P44" s="15" t="s">
        <v>716</v>
      </c>
      <c r="Q44" s="15">
        <v>941000030972568</v>
      </c>
      <c r="R44" s="15" t="s">
        <v>655</v>
      </c>
      <c r="S44" s="15" t="s">
        <v>1483</v>
      </c>
      <c r="T44" s="16">
        <v>45209</v>
      </c>
      <c r="V44" s="16">
        <v>45762.424305555556</v>
      </c>
      <c r="W44" s="15" t="s">
        <v>1492</v>
      </c>
      <c r="X44" s="16">
        <v>45757.424305555556</v>
      </c>
      <c r="Y44" s="15">
        <v>180.3</v>
      </c>
      <c r="AA44" s="15" t="s">
        <v>736</v>
      </c>
      <c r="AB44" s="15" t="s">
        <v>1505</v>
      </c>
      <c r="AC44" s="15" t="s">
        <v>41</v>
      </c>
      <c r="AE44" s="15">
        <v>1</v>
      </c>
      <c r="AF44" s="15" t="s">
        <v>41</v>
      </c>
      <c r="AK44" s="15">
        <v>154</v>
      </c>
    </row>
    <row r="45" spans="1:37" x14ac:dyDescent="0.2">
      <c r="A45" s="15" t="s">
        <v>1577</v>
      </c>
      <c r="B45" s="15" t="s">
        <v>1978</v>
      </c>
      <c r="C45" s="15">
        <v>56</v>
      </c>
      <c r="D45" s="15" t="s">
        <v>139</v>
      </c>
      <c r="E45" s="15" t="s">
        <v>826</v>
      </c>
      <c r="F45" s="15" t="s">
        <v>655</v>
      </c>
      <c r="G45" s="15" t="s">
        <v>699</v>
      </c>
      <c r="H45" s="15" t="s">
        <v>1924</v>
      </c>
      <c r="I45" s="15" t="s">
        <v>1612</v>
      </c>
      <c r="J45" s="15" t="s">
        <v>1482</v>
      </c>
      <c r="K45" s="15" t="s">
        <v>1482</v>
      </c>
      <c r="L45" s="15" t="s">
        <v>1485</v>
      </c>
      <c r="M45" s="15" t="s">
        <v>1489</v>
      </c>
      <c r="N45" s="15" t="s">
        <v>711</v>
      </c>
      <c r="O45" s="15" t="s">
        <v>694</v>
      </c>
      <c r="P45" s="15" t="s">
        <v>716</v>
      </c>
      <c r="Q45" s="15">
        <v>941000030951402</v>
      </c>
      <c r="R45" s="15" t="s">
        <v>655</v>
      </c>
      <c r="S45" s="15" t="s">
        <v>1483</v>
      </c>
      <c r="T45" s="16">
        <v>45037</v>
      </c>
      <c r="V45" s="16">
        <v>45773.615972222222</v>
      </c>
      <c r="W45" s="15" t="s">
        <v>1492</v>
      </c>
      <c r="X45" s="16">
        <v>45768.615972222222</v>
      </c>
      <c r="Y45" s="15">
        <v>169.1</v>
      </c>
      <c r="AA45" s="15" t="s">
        <v>736</v>
      </c>
      <c r="AB45" s="15" t="s">
        <v>1506</v>
      </c>
      <c r="AC45" s="15" t="s">
        <v>41</v>
      </c>
      <c r="AE45" s="15">
        <v>2</v>
      </c>
      <c r="AF45" s="15" t="s">
        <v>41</v>
      </c>
      <c r="AK45" s="15">
        <v>154</v>
      </c>
    </row>
    <row r="46" spans="1:37" x14ac:dyDescent="0.2">
      <c r="A46" s="15" t="s">
        <v>1577</v>
      </c>
      <c r="B46" s="15" t="s">
        <v>1978</v>
      </c>
      <c r="C46" s="15">
        <v>56</v>
      </c>
      <c r="D46" s="15" t="s">
        <v>978</v>
      </c>
      <c r="E46" s="15" t="s">
        <v>976</v>
      </c>
      <c r="F46" s="15" t="s">
        <v>655</v>
      </c>
      <c r="G46" s="15" t="s">
        <v>977</v>
      </c>
      <c r="H46" s="15" t="s">
        <v>1979</v>
      </c>
      <c r="I46" s="15" t="s">
        <v>1573</v>
      </c>
      <c r="J46" s="15" t="s">
        <v>1482</v>
      </c>
      <c r="K46" s="15" t="s">
        <v>1482</v>
      </c>
      <c r="L46" s="15" t="s">
        <v>1485</v>
      </c>
      <c r="M46" s="15" t="s">
        <v>1489</v>
      </c>
      <c r="N46" s="15" t="s">
        <v>711</v>
      </c>
      <c r="O46" s="15" t="s">
        <v>694</v>
      </c>
      <c r="Q46" s="15">
        <v>941000031749596</v>
      </c>
      <c r="R46" s="15" t="s">
        <v>655</v>
      </c>
      <c r="S46" s="15" t="s">
        <v>1483</v>
      </c>
      <c r="T46" s="16">
        <v>45669</v>
      </c>
      <c r="U46" s="15" t="s">
        <v>1558</v>
      </c>
      <c r="V46" s="16">
        <v>45825.559027777781</v>
      </c>
      <c r="W46" s="15" t="s">
        <v>1492</v>
      </c>
      <c r="X46" s="16">
        <v>45820.559027777781</v>
      </c>
      <c r="Y46" s="15">
        <v>117.2</v>
      </c>
      <c r="AA46" s="15" t="s">
        <v>736</v>
      </c>
      <c r="AB46" s="15" t="s">
        <v>1611</v>
      </c>
      <c r="AC46" s="15" t="s">
        <v>41</v>
      </c>
      <c r="AE46" s="15">
        <v>1</v>
      </c>
      <c r="AF46" s="15" t="s">
        <v>41</v>
      </c>
      <c r="AK46" s="15">
        <v>154</v>
      </c>
    </row>
    <row r="47" spans="1:37" x14ac:dyDescent="0.2">
      <c r="A47" s="15" t="s">
        <v>1577</v>
      </c>
      <c r="B47" s="15" t="s">
        <v>1978</v>
      </c>
      <c r="C47" s="15">
        <v>56</v>
      </c>
      <c r="D47" s="15" t="s">
        <v>228</v>
      </c>
      <c r="E47" s="15" t="s">
        <v>980</v>
      </c>
      <c r="F47" s="15" t="s">
        <v>655</v>
      </c>
      <c r="G47" s="15" t="s">
        <v>710</v>
      </c>
      <c r="H47" s="15" t="s">
        <v>1897</v>
      </c>
      <c r="I47" s="15" t="s">
        <v>1503</v>
      </c>
      <c r="J47" s="15" t="s">
        <v>1482</v>
      </c>
      <c r="K47" s="15" t="s">
        <v>1482</v>
      </c>
      <c r="L47" s="15" t="s">
        <v>1523</v>
      </c>
      <c r="M47" s="15" t="s">
        <v>1489</v>
      </c>
      <c r="N47" s="15" t="s">
        <v>711</v>
      </c>
      <c r="O47" s="15" t="s">
        <v>694</v>
      </c>
      <c r="P47" s="15" t="s">
        <v>704</v>
      </c>
      <c r="Q47" s="15">
        <v>941000031683783</v>
      </c>
      <c r="R47" s="15" t="s">
        <v>655</v>
      </c>
      <c r="S47" s="15" t="s">
        <v>1483</v>
      </c>
      <c r="T47" s="16">
        <v>45456</v>
      </c>
      <c r="V47" s="16">
        <v>45826.588194444441</v>
      </c>
      <c r="W47" s="15" t="s">
        <v>1492</v>
      </c>
      <c r="X47" s="16">
        <v>45821.588194444441</v>
      </c>
      <c r="Y47" s="15">
        <v>116.1</v>
      </c>
      <c r="AA47" s="15" t="s">
        <v>736</v>
      </c>
      <c r="AB47" s="15" t="s">
        <v>1610</v>
      </c>
      <c r="AC47" s="15" t="s">
        <v>41</v>
      </c>
      <c r="AE47" s="15">
        <v>3</v>
      </c>
      <c r="AF47" s="15" t="s">
        <v>41</v>
      </c>
      <c r="AK47" s="15">
        <v>154</v>
      </c>
    </row>
    <row r="48" spans="1:37" x14ac:dyDescent="0.2">
      <c r="A48" s="15" t="s">
        <v>1577</v>
      </c>
      <c r="B48" s="15" t="s">
        <v>1978</v>
      </c>
      <c r="C48" s="15">
        <v>56</v>
      </c>
      <c r="D48" s="15" t="s">
        <v>243</v>
      </c>
      <c r="E48" s="15" t="s">
        <v>989</v>
      </c>
      <c r="F48" s="15" t="s">
        <v>655</v>
      </c>
      <c r="G48" s="15" t="s">
        <v>775</v>
      </c>
      <c r="H48" s="15" t="s">
        <v>1893</v>
      </c>
      <c r="I48" s="15" t="s">
        <v>1494</v>
      </c>
      <c r="J48" s="15" t="s">
        <v>1482</v>
      </c>
      <c r="K48" s="15" t="s">
        <v>1482</v>
      </c>
      <c r="L48" s="15" t="s">
        <v>1523</v>
      </c>
      <c r="M48" s="15" t="s">
        <v>1484</v>
      </c>
      <c r="N48" s="15" t="s">
        <v>711</v>
      </c>
      <c r="O48" s="15" t="s">
        <v>694</v>
      </c>
      <c r="P48" s="15" t="s">
        <v>776</v>
      </c>
      <c r="Q48" s="15">
        <v>941000031684310</v>
      </c>
      <c r="R48" s="15" t="s">
        <v>655</v>
      </c>
      <c r="S48" s="15" t="s">
        <v>1483</v>
      </c>
      <c r="T48" s="16">
        <v>43636</v>
      </c>
      <c r="V48" s="16">
        <v>45833.45208333333</v>
      </c>
      <c r="W48" s="15" t="s">
        <v>1492</v>
      </c>
      <c r="X48" s="16">
        <v>45828.45208333333</v>
      </c>
      <c r="Y48" s="15">
        <v>109.3</v>
      </c>
      <c r="AA48" s="15" t="s">
        <v>736</v>
      </c>
      <c r="AB48" s="15" t="s">
        <v>1609</v>
      </c>
      <c r="AC48" s="15" t="s">
        <v>41</v>
      </c>
      <c r="AE48" s="15">
        <v>3</v>
      </c>
      <c r="AF48" s="15" t="s">
        <v>41</v>
      </c>
      <c r="AK48" s="15">
        <v>154</v>
      </c>
    </row>
    <row r="49" spans="1:37" x14ac:dyDescent="0.2">
      <c r="A49" s="15" t="s">
        <v>1577</v>
      </c>
      <c r="B49" s="15" t="s">
        <v>1978</v>
      </c>
      <c r="C49" s="15">
        <v>56</v>
      </c>
      <c r="D49" s="15" t="s">
        <v>318</v>
      </c>
      <c r="E49" s="15" t="s">
        <v>1891</v>
      </c>
      <c r="F49" s="15" t="s">
        <v>655</v>
      </c>
      <c r="G49" s="15" t="s">
        <v>710</v>
      </c>
      <c r="H49" s="15" t="s">
        <v>1892</v>
      </c>
      <c r="I49" s="15" t="s">
        <v>1494</v>
      </c>
      <c r="J49" s="15" t="s">
        <v>1482</v>
      </c>
      <c r="K49" s="15" t="s">
        <v>1482</v>
      </c>
      <c r="L49" s="15" t="s">
        <v>1493</v>
      </c>
      <c r="M49" s="15" t="s">
        <v>1484</v>
      </c>
      <c r="N49" s="15" t="s">
        <v>711</v>
      </c>
      <c r="O49" s="15" t="s">
        <v>694</v>
      </c>
      <c r="P49" s="15" t="s">
        <v>716</v>
      </c>
      <c r="Q49" s="15">
        <v>941000031683576</v>
      </c>
      <c r="R49" s="15" t="s">
        <v>655</v>
      </c>
      <c r="S49" s="15" t="s">
        <v>710</v>
      </c>
      <c r="T49" s="16">
        <v>44735</v>
      </c>
      <c r="V49" s="16"/>
      <c r="W49" s="15" t="s">
        <v>1492</v>
      </c>
      <c r="X49" s="16">
        <v>45830.550694444442</v>
      </c>
      <c r="Y49" s="15">
        <v>107.2</v>
      </c>
      <c r="AA49" s="15" t="s">
        <v>736</v>
      </c>
      <c r="AB49" s="15" t="s">
        <v>1491</v>
      </c>
      <c r="AC49" s="15" t="s">
        <v>41</v>
      </c>
      <c r="AE49" s="15">
        <v>3</v>
      </c>
      <c r="AF49" s="15" t="s">
        <v>41</v>
      </c>
      <c r="AK49" s="15">
        <v>154</v>
      </c>
    </row>
    <row r="50" spans="1:37" x14ac:dyDescent="0.2">
      <c r="A50" s="15" t="s">
        <v>1577</v>
      </c>
      <c r="B50" s="15" t="s">
        <v>1978</v>
      </c>
      <c r="C50" s="15">
        <v>56</v>
      </c>
      <c r="D50" s="15" t="s">
        <v>370</v>
      </c>
      <c r="E50" s="15" t="s">
        <v>1008</v>
      </c>
      <c r="F50" s="15" t="s">
        <v>655</v>
      </c>
      <c r="G50" s="15" t="s">
        <v>1009</v>
      </c>
      <c r="H50" s="15" t="s">
        <v>1885</v>
      </c>
      <c r="I50" s="15" t="s">
        <v>1538</v>
      </c>
      <c r="J50" s="15" t="s">
        <v>1482</v>
      </c>
      <c r="K50" s="15" t="s">
        <v>1482</v>
      </c>
      <c r="L50" s="15" t="s">
        <v>1540</v>
      </c>
      <c r="M50" s="15" t="s">
        <v>1489</v>
      </c>
      <c r="N50" s="15" t="s">
        <v>711</v>
      </c>
      <c r="O50" s="15" t="s">
        <v>694</v>
      </c>
      <c r="P50" s="15" t="s">
        <v>971</v>
      </c>
      <c r="Q50" s="15">
        <v>941000031750153</v>
      </c>
      <c r="R50" s="15" t="s">
        <v>655</v>
      </c>
      <c r="S50" s="15" t="s">
        <v>1483</v>
      </c>
      <c r="T50" s="16">
        <v>44739</v>
      </c>
      <c r="U50" s="15" t="s">
        <v>1608</v>
      </c>
      <c r="W50" s="15" t="s">
        <v>1492</v>
      </c>
      <c r="X50" s="16">
        <v>45848.702777777777</v>
      </c>
      <c r="Y50" s="15">
        <v>89</v>
      </c>
      <c r="AA50" s="15" t="s">
        <v>736</v>
      </c>
      <c r="AB50" s="15" t="s">
        <v>1607</v>
      </c>
      <c r="AC50" s="15" t="s">
        <v>41</v>
      </c>
      <c r="AE50" s="15">
        <v>2</v>
      </c>
      <c r="AF50" s="15" t="s">
        <v>41</v>
      </c>
      <c r="AK50" s="15">
        <v>154</v>
      </c>
    </row>
    <row r="51" spans="1:37" x14ac:dyDescent="0.2">
      <c r="A51" s="15" t="s">
        <v>1577</v>
      </c>
      <c r="B51" s="15" t="s">
        <v>1978</v>
      </c>
      <c r="C51" s="15">
        <v>56</v>
      </c>
      <c r="D51" s="15" t="s">
        <v>272</v>
      </c>
      <c r="E51" s="15" t="s">
        <v>1015</v>
      </c>
      <c r="F51" s="15" t="s">
        <v>655</v>
      </c>
      <c r="G51" s="15" t="s">
        <v>710</v>
      </c>
      <c r="H51" s="15" t="s">
        <v>1980</v>
      </c>
      <c r="I51" s="15" t="s">
        <v>1518</v>
      </c>
      <c r="J51" s="15" t="s">
        <v>1482</v>
      </c>
      <c r="K51" s="15" t="s">
        <v>1482</v>
      </c>
      <c r="L51" s="15" t="s">
        <v>1485</v>
      </c>
      <c r="M51" s="15" t="s">
        <v>1484</v>
      </c>
      <c r="N51" s="15" t="s">
        <v>711</v>
      </c>
      <c r="O51" s="15" t="s">
        <v>694</v>
      </c>
      <c r="Q51" s="15">
        <v>941000031683595</v>
      </c>
      <c r="R51" s="15" t="s">
        <v>655</v>
      </c>
      <c r="S51" s="15" t="s">
        <v>1483</v>
      </c>
      <c r="T51" s="16">
        <v>45746</v>
      </c>
      <c r="V51" s="16">
        <v>45843.615277777775</v>
      </c>
      <c r="W51" s="15" t="s">
        <v>1492</v>
      </c>
      <c r="X51" s="16">
        <v>45838.615277777775</v>
      </c>
      <c r="Y51" s="15">
        <v>99.1</v>
      </c>
      <c r="AA51" s="15" t="s">
        <v>736</v>
      </c>
      <c r="AB51" s="15" t="s">
        <v>1606</v>
      </c>
      <c r="AC51" s="15" t="s">
        <v>41</v>
      </c>
      <c r="AE51" s="15">
        <v>3</v>
      </c>
      <c r="AF51" s="15" t="s">
        <v>41</v>
      </c>
      <c r="AK51" s="15">
        <v>154</v>
      </c>
    </row>
    <row r="52" spans="1:37" x14ac:dyDescent="0.2">
      <c r="A52" s="15" t="s">
        <v>1577</v>
      </c>
      <c r="B52" s="15" t="s">
        <v>1978</v>
      </c>
      <c r="C52" s="15">
        <v>56</v>
      </c>
      <c r="D52" s="15" t="s">
        <v>550</v>
      </c>
      <c r="E52" s="15" t="s">
        <v>1029</v>
      </c>
      <c r="F52" s="15" t="s">
        <v>655</v>
      </c>
      <c r="G52" s="15" t="s">
        <v>1030</v>
      </c>
      <c r="H52" s="15" t="s">
        <v>1881</v>
      </c>
      <c r="I52" s="15" t="s">
        <v>1605</v>
      </c>
      <c r="J52" s="15" t="s">
        <v>1482</v>
      </c>
      <c r="K52" s="15" t="s">
        <v>1492</v>
      </c>
      <c r="L52" s="15" t="s">
        <v>1502</v>
      </c>
      <c r="M52" s="15" t="s">
        <v>1489</v>
      </c>
      <c r="N52" s="15" t="s">
        <v>711</v>
      </c>
      <c r="O52" s="15" t="s">
        <v>694</v>
      </c>
      <c r="P52" s="15" t="s">
        <v>704</v>
      </c>
      <c r="Q52" s="15">
        <v>941000030972197</v>
      </c>
      <c r="R52" s="15" t="s">
        <v>655</v>
      </c>
      <c r="S52" s="15" t="s">
        <v>1483</v>
      </c>
      <c r="T52" s="16">
        <v>44021</v>
      </c>
      <c r="U52" s="15" t="s">
        <v>1558</v>
      </c>
      <c r="W52" s="15" t="s">
        <v>1492</v>
      </c>
      <c r="X52" s="16">
        <v>45923.441666666666</v>
      </c>
      <c r="Y52" s="15">
        <v>14.3</v>
      </c>
      <c r="AA52" s="15" t="s">
        <v>736</v>
      </c>
      <c r="AB52" s="15" t="s">
        <v>1536</v>
      </c>
      <c r="AC52" s="15" t="s">
        <v>41</v>
      </c>
      <c r="AE52" s="15">
        <v>2</v>
      </c>
      <c r="AF52" s="15" t="s">
        <v>41</v>
      </c>
      <c r="AK52" s="15">
        <v>154</v>
      </c>
    </row>
    <row r="53" spans="1:37" x14ac:dyDescent="0.2">
      <c r="A53" s="15" t="s">
        <v>1577</v>
      </c>
      <c r="B53" s="15" t="s">
        <v>1978</v>
      </c>
      <c r="C53" s="15">
        <v>56</v>
      </c>
      <c r="D53" s="15" t="s">
        <v>328</v>
      </c>
      <c r="E53" s="15" t="s">
        <v>1041</v>
      </c>
      <c r="F53" s="15" t="s">
        <v>655</v>
      </c>
      <c r="G53" s="15" t="s">
        <v>806</v>
      </c>
      <c r="H53" s="15" t="s">
        <v>1981</v>
      </c>
      <c r="I53" s="15" t="s">
        <v>1567</v>
      </c>
      <c r="J53" s="15" t="s">
        <v>1482</v>
      </c>
      <c r="K53" s="15" t="s">
        <v>1482</v>
      </c>
      <c r="L53" s="15" t="s">
        <v>1523</v>
      </c>
      <c r="M53" s="15" t="s">
        <v>1489</v>
      </c>
      <c r="N53" s="15" t="s">
        <v>711</v>
      </c>
      <c r="O53" s="15" t="s">
        <v>694</v>
      </c>
      <c r="P53" s="15" t="s">
        <v>776</v>
      </c>
      <c r="Q53" s="15">
        <v>941000031683518</v>
      </c>
      <c r="R53" s="15" t="s">
        <v>655</v>
      </c>
      <c r="S53" s="15" t="s">
        <v>1483</v>
      </c>
      <c r="T53" s="16">
        <v>43380</v>
      </c>
      <c r="U53" s="15" t="s">
        <v>1584</v>
      </c>
      <c r="V53" s="16">
        <v>45853.550694444442</v>
      </c>
      <c r="W53" s="15" t="s">
        <v>1492</v>
      </c>
      <c r="X53" s="16">
        <v>45848.550694444442</v>
      </c>
      <c r="Y53" s="15">
        <v>89.2</v>
      </c>
      <c r="AA53" s="15" t="s">
        <v>736</v>
      </c>
      <c r="AB53" s="15" t="s">
        <v>1604</v>
      </c>
      <c r="AC53" s="15" t="s">
        <v>41</v>
      </c>
      <c r="AE53" s="15">
        <v>1</v>
      </c>
      <c r="AF53" s="15" t="s">
        <v>41</v>
      </c>
      <c r="AK53" s="15">
        <v>154</v>
      </c>
    </row>
    <row r="54" spans="1:37" x14ac:dyDescent="0.2">
      <c r="A54" s="15" t="s">
        <v>1577</v>
      </c>
      <c r="B54" s="15" t="s">
        <v>1978</v>
      </c>
      <c r="C54" s="15">
        <v>56</v>
      </c>
      <c r="D54" s="15" t="s">
        <v>365</v>
      </c>
      <c r="E54" s="15" t="s">
        <v>1047</v>
      </c>
      <c r="F54" s="15" t="s">
        <v>655</v>
      </c>
      <c r="G54" s="15" t="s">
        <v>85</v>
      </c>
      <c r="H54" s="15" t="s">
        <v>1875</v>
      </c>
      <c r="I54" s="15" t="s">
        <v>1521</v>
      </c>
      <c r="J54" s="15" t="s">
        <v>1482</v>
      </c>
      <c r="K54" s="15" t="s">
        <v>1482</v>
      </c>
      <c r="L54" s="15" t="s">
        <v>1485</v>
      </c>
      <c r="M54" s="15" t="s">
        <v>1484</v>
      </c>
      <c r="N54" s="15" t="s">
        <v>711</v>
      </c>
      <c r="O54" s="15" t="s">
        <v>694</v>
      </c>
      <c r="P54" s="15" t="s">
        <v>776</v>
      </c>
      <c r="Q54" s="15">
        <v>941000031683973</v>
      </c>
      <c r="R54" s="15" t="s">
        <v>655</v>
      </c>
      <c r="S54" s="15" t="s">
        <v>1483</v>
      </c>
      <c r="T54" s="16">
        <v>45121</v>
      </c>
      <c r="V54" s="16">
        <v>45857.543749999997</v>
      </c>
      <c r="W54" s="15" t="s">
        <v>1492</v>
      </c>
      <c r="X54" s="16">
        <v>45852.543749999997</v>
      </c>
      <c r="Y54" s="15">
        <v>85.2</v>
      </c>
      <c r="AA54" s="15" t="s">
        <v>736</v>
      </c>
      <c r="AB54" s="15" t="s">
        <v>1516</v>
      </c>
      <c r="AC54" s="15" t="s">
        <v>41</v>
      </c>
      <c r="AE54" s="15">
        <v>1</v>
      </c>
      <c r="AF54" s="15" t="s">
        <v>41</v>
      </c>
      <c r="AK54" s="15">
        <v>154</v>
      </c>
    </row>
    <row r="55" spans="1:37" x14ac:dyDescent="0.2">
      <c r="A55" s="15" t="s">
        <v>1577</v>
      </c>
      <c r="B55" s="15" t="s">
        <v>1978</v>
      </c>
      <c r="C55" s="15">
        <v>56</v>
      </c>
      <c r="D55" s="15" t="s">
        <v>391</v>
      </c>
      <c r="E55" s="15" t="s">
        <v>1092</v>
      </c>
      <c r="F55" s="15" t="s">
        <v>655</v>
      </c>
      <c r="G55" s="15" t="s">
        <v>710</v>
      </c>
      <c r="H55" s="15" t="s">
        <v>1865</v>
      </c>
      <c r="I55" s="15" t="s">
        <v>1518</v>
      </c>
      <c r="J55" s="15" t="s">
        <v>1482</v>
      </c>
      <c r="K55" s="15" t="s">
        <v>1482</v>
      </c>
      <c r="L55" s="15" t="s">
        <v>1523</v>
      </c>
      <c r="M55" s="15" t="s">
        <v>1484</v>
      </c>
      <c r="N55" s="15" t="s">
        <v>711</v>
      </c>
      <c r="O55" s="15" t="s">
        <v>694</v>
      </c>
      <c r="P55" s="15" t="s">
        <v>725</v>
      </c>
      <c r="Q55" s="15">
        <v>941000031684004</v>
      </c>
      <c r="R55" s="15" t="s">
        <v>655</v>
      </c>
      <c r="S55" s="15" t="s">
        <v>775</v>
      </c>
      <c r="T55" s="16">
        <v>45505</v>
      </c>
      <c r="V55" s="16">
        <v>45875.531944444447</v>
      </c>
      <c r="W55" s="15" t="s">
        <v>1492</v>
      </c>
      <c r="X55" s="16">
        <v>45870.531944444447</v>
      </c>
      <c r="Y55" s="15">
        <v>67.2</v>
      </c>
      <c r="AA55" s="15" t="s">
        <v>736</v>
      </c>
      <c r="AB55" s="15" t="s">
        <v>1603</v>
      </c>
      <c r="AC55" s="15" t="s">
        <v>41</v>
      </c>
      <c r="AE55" s="15">
        <v>3</v>
      </c>
      <c r="AF55" s="15" t="s">
        <v>41</v>
      </c>
      <c r="AK55" s="15">
        <v>154</v>
      </c>
    </row>
    <row r="56" spans="1:37" x14ac:dyDescent="0.2">
      <c r="A56" s="15" t="s">
        <v>1577</v>
      </c>
      <c r="B56" s="15" t="s">
        <v>1978</v>
      </c>
      <c r="C56" s="15">
        <v>56</v>
      </c>
      <c r="D56" s="15" t="s">
        <v>420</v>
      </c>
      <c r="E56" s="15" t="s">
        <v>1095</v>
      </c>
      <c r="F56" s="15" t="s">
        <v>655</v>
      </c>
      <c r="G56" s="15" t="s">
        <v>797</v>
      </c>
      <c r="H56" s="15" t="s">
        <v>1864</v>
      </c>
      <c r="I56" s="15" t="s">
        <v>1573</v>
      </c>
      <c r="J56" s="15" t="s">
        <v>1482</v>
      </c>
      <c r="K56" s="15" t="s">
        <v>1492</v>
      </c>
      <c r="L56" s="15" t="s">
        <v>1485</v>
      </c>
      <c r="M56" s="15" t="s">
        <v>1489</v>
      </c>
      <c r="N56" s="15" t="s">
        <v>711</v>
      </c>
      <c r="O56" s="15" t="s">
        <v>694</v>
      </c>
      <c r="P56" s="15" t="s">
        <v>704</v>
      </c>
      <c r="Q56" s="15">
        <v>985113008707018</v>
      </c>
      <c r="R56" s="15" t="s">
        <v>655</v>
      </c>
      <c r="S56" s="15" t="s">
        <v>1483</v>
      </c>
      <c r="T56" s="16">
        <v>45509</v>
      </c>
      <c r="V56" s="16">
        <v>45876.414583333331</v>
      </c>
      <c r="W56" s="15" t="s">
        <v>1492</v>
      </c>
      <c r="X56" s="16">
        <v>45871.414583333331</v>
      </c>
      <c r="Y56" s="15">
        <v>66.3</v>
      </c>
      <c r="AA56" s="15" t="s">
        <v>736</v>
      </c>
      <c r="AB56" s="15" t="s">
        <v>1561</v>
      </c>
      <c r="AC56" s="15" t="s">
        <v>41</v>
      </c>
      <c r="AE56" s="15">
        <v>3</v>
      </c>
      <c r="AF56" s="15" t="s">
        <v>41</v>
      </c>
      <c r="AK56" s="15">
        <v>154</v>
      </c>
    </row>
    <row r="57" spans="1:37" x14ac:dyDescent="0.2">
      <c r="A57" s="15" t="s">
        <v>1577</v>
      </c>
      <c r="B57" s="15" t="s">
        <v>1978</v>
      </c>
      <c r="C57" s="15">
        <v>56</v>
      </c>
      <c r="D57" s="15" t="s">
        <v>1110</v>
      </c>
      <c r="E57" s="15" t="s">
        <v>1109</v>
      </c>
      <c r="F57" s="15" t="s">
        <v>655</v>
      </c>
      <c r="G57" s="15" t="s">
        <v>797</v>
      </c>
      <c r="H57" s="15" t="s">
        <v>1860</v>
      </c>
      <c r="I57" s="15" t="s">
        <v>1567</v>
      </c>
      <c r="J57" s="15" t="s">
        <v>1482</v>
      </c>
      <c r="K57" s="15" t="s">
        <v>1482</v>
      </c>
      <c r="L57" s="15" t="s">
        <v>1523</v>
      </c>
      <c r="M57" s="15" t="s">
        <v>1484</v>
      </c>
      <c r="N57" s="15" t="s">
        <v>753</v>
      </c>
      <c r="O57" s="15" t="s">
        <v>694</v>
      </c>
      <c r="P57" s="15" t="s">
        <v>785</v>
      </c>
      <c r="Q57" s="15">
        <v>941000031735652</v>
      </c>
      <c r="R57" s="15" t="s">
        <v>655</v>
      </c>
      <c r="S57" s="15" t="s">
        <v>1483</v>
      </c>
      <c r="T57" s="16">
        <v>42221</v>
      </c>
      <c r="V57" s="16">
        <v>45879.563194444447</v>
      </c>
      <c r="W57" s="15" t="s">
        <v>1482</v>
      </c>
      <c r="X57" s="16">
        <v>45874.563194444447</v>
      </c>
      <c r="Y57" s="15">
        <v>63.2</v>
      </c>
      <c r="AA57" s="15" t="s">
        <v>736</v>
      </c>
      <c r="AB57" s="15" t="s">
        <v>1544</v>
      </c>
      <c r="AC57" s="15" t="s">
        <v>41</v>
      </c>
      <c r="AE57" s="15">
        <v>3</v>
      </c>
      <c r="AF57" s="15" t="s">
        <v>41</v>
      </c>
      <c r="AK57" s="15">
        <v>154</v>
      </c>
    </row>
    <row r="58" spans="1:37" x14ac:dyDescent="0.2">
      <c r="A58" s="15" t="s">
        <v>1577</v>
      </c>
      <c r="B58" s="15" t="s">
        <v>1978</v>
      </c>
      <c r="C58" s="15">
        <v>56</v>
      </c>
      <c r="D58" s="15" t="s">
        <v>1168</v>
      </c>
      <c r="E58" s="15" t="s">
        <v>1167</v>
      </c>
      <c r="F58" s="15" t="s">
        <v>655</v>
      </c>
      <c r="G58" s="15" t="s">
        <v>719</v>
      </c>
      <c r="H58" s="15" t="s">
        <v>1845</v>
      </c>
      <c r="I58" s="15" t="s">
        <v>1503</v>
      </c>
      <c r="J58" s="15" t="s">
        <v>1482</v>
      </c>
      <c r="K58" s="15" t="s">
        <v>1482</v>
      </c>
      <c r="L58" s="15" t="s">
        <v>1485</v>
      </c>
      <c r="M58" s="15" t="s">
        <v>1484</v>
      </c>
      <c r="N58" s="15" t="s">
        <v>753</v>
      </c>
      <c r="O58" s="15" t="s">
        <v>694</v>
      </c>
      <c r="R58" s="15" t="s">
        <v>655</v>
      </c>
      <c r="S58" s="15" t="s">
        <v>1483</v>
      </c>
      <c r="T58" s="16">
        <v>45158</v>
      </c>
      <c r="V58" s="16">
        <v>45894.5</v>
      </c>
      <c r="W58" s="15" t="s">
        <v>1482</v>
      </c>
      <c r="X58" s="16">
        <v>45889.5</v>
      </c>
      <c r="Y58" s="15">
        <v>48.2</v>
      </c>
      <c r="AA58" s="15" t="s">
        <v>736</v>
      </c>
      <c r="AC58" s="15" t="s">
        <v>41</v>
      </c>
      <c r="AE58" s="15">
        <v>1</v>
      </c>
      <c r="AF58" s="15" t="s">
        <v>41</v>
      </c>
      <c r="AK58" s="15">
        <v>154</v>
      </c>
    </row>
    <row r="59" spans="1:37" x14ac:dyDescent="0.2">
      <c r="A59" s="15" t="s">
        <v>1577</v>
      </c>
      <c r="B59" s="15" t="s">
        <v>1978</v>
      </c>
      <c r="C59" s="15">
        <v>56</v>
      </c>
      <c r="D59" s="15" t="s">
        <v>505</v>
      </c>
      <c r="E59" s="15" t="s">
        <v>1192</v>
      </c>
      <c r="F59" s="15" t="s">
        <v>655</v>
      </c>
      <c r="G59" s="15" t="s">
        <v>1193</v>
      </c>
      <c r="H59" s="15" t="s">
        <v>1982</v>
      </c>
      <c r="I59" s="15" t="s">
        <v>1601</v>
      </c>
      <c r="J59" s="15" t="s">
        <v>1482</v>
      </c>
      <c r="K59" s="15" t="s">
        <v>1482</v>
      </c>
      <c r="L59" s="15" t="s">
        <v>1523</v>
      </c>
      <c r="M59" s="15" t="s">
        <v>1489</v>
      </c>
      <c r="N59" s="15" t="s">
        <v>711</v>
      </c>
      <c r="O59" s="15" t="s">
        <v>694</v>
      </c>
      <c r="P59" s="15" t="s">
        <v>716</v>
      </c>
      <c r="Q59" s="15">
        <v>941000031684024</v>
      </c>
      <c r="R59" s="15" t="s">
        <v>655</v>
      </c>
      <c r="S59" s="15" t="s">
        <v>1483</v>
      </c>
      <c r="T59" s="16">
        <v>45590</v>
      </c>
      <c r="V59" s="16">
        <v>45899.490277777775</v>
      </c>
      <c r="W59" s="15" t="s">
        <v>1492</v>
      </c>
      <c r="X59" s="16">
        <v>45894.490277777775</v>
      </c>
      <c r="Y59" s="15">
        <v>43.3</v>
      </c>
      <c r="AA59" s="15" t="s">
        <v>736</v>
      </c>
      <c r="AB59" s="15" t="s">
        <v>1544</v>
      </c>
      <c r="AC59" s="15" t="s">
        <v>41</v>
      </c>
      <c r="AE59" s="15">
        <v>3</v>
      </c>
      <c r="AF59" s="15" t="s">
        <v>41</v>
      </c>
      <c r="AK59" s="15">
        <v>154</v>
      </c>
    </row>
    <row r="60" spans="1:37" x14ac:dyDescent="0.2">
      <c r="A60" s="15" t="s">
        <v>1577</v>
      </c>
      <c r="B60" s="15" t="s">
        <v>1978</v>
      </c>
      <c r="C60" s="15">
        <v>56</v>
      </c>
      <c r="D60" s="15" t="s">
        <v>1207</v>
      </c>
      <c r="E60" s="15" t="s">
        <v>1206</v>
      </c>
      <c r="F60" s="15" t="s">
        <v>655</v>
      </c>
      <c r="G60" s="15" t="s">
        <v>719</v>
      </c>
      <c r="H60" s="15" t="s">
        <v>1836</v>
      </c>
      <c r="I60" s="15" t="s">
        <v>1497</v>
      </c>
      <c r="J60" s="15" t="s">
        <v>1482</v>
      </c>
      <c r="K60" s="15" t="s">
        <v>1482</v>
      </c>
      <c r="L60" s="15" t="s">
        <v>1485</v>
      </c>
      <c r="M60" s="15" t="s">
        <v>1484</v>
      </c>
      <c r="N60" s="15" t="s">
        <v>753</v>
      </c>
      <c r="O60" s="15" t="s">
        <v>694</v>
      </c>
      <c r="P60" s="15" t="s">
        <v>704</v>
      </c>
      <c r="R60" s="15" t="s">
        <v>655</v>
      </c>
      <c r="S60" s="15" t="s">
        <v>1483</v>
      </c>
      <c r="T60" s="16">
        <v>45531</v>
      </c>
      <c r="V60" s="16">
        <v>45900.6875</v>
      </c>
      <c r="W60" s="15" t="s">
        <v>1482</v>
      </c>
      <c r="X60" s="16">
        <v>45895.6875</v>
      </c>
      <c r="Y60" s="15">
        <v>42</v>
      </c>
      <c r="AA60" s="15" t="s">
        <v>736</v>
      </c>
      <c r="AB60" s="15" t="s">
        <v>1599</v>
      </c>
      <c r="AC60" s="15" t="s">
        <v>41</v>
      </c>
      <c r="AE60" s="15">
        <v>1</v>
      </c>
      <c r="AF60" s="15" t="s">
        <v>41</v>
      </c>
      <c r="AK60" s="15">
        <v>154</v>
      </c>
    </row>
    <row r="61" spans="1:37" x14ac:dyDescent="0.2">
      <c r="A61" s="15" t="s">
        <v>1577</v>
      </c>
      <c r="B61" s="15" t="s">
        <v>1978</v>
      </c>
      <c r="C61" s="15">
        <v>56</v>
      </c>
      <c r="D61" s="15" t="s">
        <v>599</v>
      </c>
      <c r="E61" s="15" t="s">
        <v>1247</v>
      </c>
      <c r="F61" s="15" t="s">
        <v>655</v>
      </c>
      <c r="G61" s="15" t="s">
        <v>745</v>
      </c>
      <c r="H61" s="15" t="s">
        <v>1200</v>
      </c>
      <c r="I61" s="15" t="s">
        <v>1511</v>
      </c>
      <c r="J61" s="15" t="s">
        <v>1482</v>
      </c>
      <c r="K61" s="15" t="s">
        <v>1482</v>
      </c>
      <c r="L61" s="15" t="s">
        <v>1523</v>
      </c>
      <c r="M61" s="15" t="s">
        <v>1484</v>
      </c>
      <c r="N61" s="15" t="s">
        <v>753</v>
      </c>
      <c r="O61" s="15" t="s">
        <v>694</v>
      </c>
      <c r="P61" s="15" t="s">
        <v>1246</v>
      </c>
      <c r="R61" s="15" t="s">
        <v>655</v>
      </c>
      <c r="S61" s="15" t="s">
        <v>1483</v>
      </c>
      <c r="T61" s="16">
        <v>45166</v>
      </c>
      <c r="V61" s="16">
        <v>45902.581250000003</v>
      </c>
      <c r="W61" s="15" t="s">
        <v>1482</v>
      </c>
      <c r="X61" s="16">
        <v>45897.581250000003</v>
      </c>
      <c r="Y61" s="15">
        <v>40.200000000000003</v>
      </c>
      <c r="AA61" s="15" t="s">
        <v>736</v>
      </c>
      <c r="AB61" s="15" t="s">
        <v>1598</v>
      </c>
      <c r="AC61" s="15" t="s">
        <v>41</v>
      </c>
      <c r="AE61" s="15">
        <v>3</v>
      </c>
      <c r="AF61" s="15" t="s">
        <v>41</v>
      </c>
      <c r="AK61" s="15">
        <v>154</v>
      </c>
    </row>
    <row r="62" spans="1:37" x14ac:dyDescent="0.2">
      <c r="A62" s="15" t="s">
        <v>1577</v>
      </c>
      <c r="B62" s="15" t="s">
        <v>1978</v>
      </c>
      <c r="C62" s="15">
        <v>56</v>
      </c>
      <c r="D62" s="15" t="s">
        <v>1250</v>
      </c>
      <c r="E62" s="15" t="s">
        <v>1249</v>
      </c>
      <c r="F62" s="15" t="s">
        <v>655</v>
      </c>
      <c r="G62" s="15" t="s">
        <v>710</v>
      </c>
      <c r="H62" s="15" t="s">
        <v>1621</v>
      </c>
      <c r="I62" s="15" t="s">
        <v>1497</v>
      </c>
      <c r="J62" s="15" t="s">
        <v>1482</v>
      </c>
      <c r="K62" s="15" t="s">
        <v>1482</v>
      </c>
      <c r="L62" s="15" t="s">
        <v>1523</v>
      </c>
      <c r="M62" s="15" t="s">
        <v>1489</v>
      </c>
      <c r="N62" s="15" t="s">
        <v>711</v>
      </c>
      <c r="O62" s="15" t="s">
        <v>694</v>
      </c>
      <c r="Q62" s="15">
        <v>941000031683861</v>
      </c>
      <c r="R62" s="15" t="s">
        <v>655</v>
      </c>
      <c r="S62" s="15" t="s">
        <v>1483</v>
      </c>
      <c r="T62" s="16">
        <v>45775</v>
      </c>
      <c r="V62" s="16">
        <v>45902.651388888888</v>
      </c>
      <c r="W62" s="15" t="s">
        <v>1492</v>
      </c>
      <c r="X62" s="16">
        <v>45897.651388888888</v>
      </c>
      <c r="Y62" s="15">
        <v>40.1</v>
      </c>
      <c r="AA62" s="15" t="s">
        <v>736</v>
      </c>
      <c r="AB62" s="15" t="s">
        <v>1597</v>
      </c>
      <c r="AC62" s="15" t="s">
        <v>41</v>
      </c>
      <c r="AE62" s="15">
        <v>1</v>
      </c>
      <c r="AF62" s="15" t="s">
        <v>41</v>
      </c>
      <c r="AK62" s="15">
        <v>154</v>
      </c>
    </row>
    <row r="63" spans="1:37" x14ac:dyDescent="0.2">
      <c r="A63" s="15" t="s">
        <v>1577</v>
      </c>
      <c r="B63" s="15" t="s">
        <v>1978</v>
      </c>
      <c r="C63" s="15">
        <v>56</v>
      </c>
      <c r="D63" s="15" t="s">
        <v>557</v>
      </c>
      <c r="E63" s="15" t="s">
        <v>1251</v>
      </c>
      <c r="F63" s="15" t="s">
        <v>655</v>
      </c>
      <c r="G63" s="15" t="s">
        <v>797</v>
      </c>
      <c r="H63" s="15" t="s">
        <v>1983</v>
      </c>
      <c r="I63" s="15" t="s">
        <v>1497</v>
      </c>
      <c r="K63" s="15" t="s">
        <v>1482</v>
      </c>
      <c r="L63" s="15" t="s">
        <v>1485</v>
      </c>
      <c r="M63" s="15" t="s">
        <v>1484</v>
      </c>
      <c r="N63" s="15" t="s">
        <v>753</v>
      </c>
      <c r="O63" s="15" t="s">
        <v>694</v>
      </c>
      <c r="P63" s="15" t="s">
        <v>1010</v>
      </c>
      <c r="R63" s="15" t="s">
        <v>655</v>
      </c>
      <c r="S63" s="15" t="s">
        <v>1483</v>
      </c>
      <c r="T63" s="16">
        <v>44074</v>
      </c>
      <c r="V63" s="16">
        <v>45903.352777777778</v>
      </c>
      <c r="W63" s="15" t="s">
        <v>1482</v>
      </c>
      <c r="X63" s="16">
        <v>45898.352777777778</v>
      </c>
      <c r="Y63" s="15">
        <v>39.4</v>
      </c>
      <c r="AA63" s="15" t="s">
        <v>736</v>
      </c>
      <c r="AB63" s="15" t="s">
        <v>1505</v>
      </c>
      <c r="AC63" s="15" t="s">
        <v>41</v>
      </c>
      <c r="AE63" s="15">
        <v>1</v>
      </c>
      <c r="AF63" s="15" t="s">
        <v>41</v>
      </c>
      <c r="AK63" s="15">
        <v>154</v>
      </c>
    </row>
    <row r="64" spans="1:37" x14ac:dyDescent="0.2">
      <c r="A64" s="15" t="s">
        <v>1577</v>
      </c>
      <c r="B64" s="15" t="s">
        <v>1978</v>
      </c>
      <c r="C64" s="15">
        <v>56</v>
      </c>
      <c r="D64" s="15" t="s">
        <v>1265</v>
      </c>
      <c r="E64" s="15" t="s">
        <v>1264</v>
      </c>
      <c r="F64" s="15" t="s">
        <v>655</v>
      </c>
      <c r="G64" s="15" t="s">
        <v>797</v>
      </c>
      <c r="H64" s="15" t="s">
        <v>1984</v>
      </c>
      <c r="I64" s="15" t="s">
        <v>1595</v>
      </c>
      <c r="K64" s="15" t="s">
        <v>1482</v>
      </c>
      <c r="L64" s="15" t="s">
        <v>1523</v>
      </c>
      <c r="M64" s="15" t="s">
        <v>1484</v>
      </c>
      <c r="N64" s="15" t="s">
        <v>1143</v>
      </c>
      <c r="O64" s="15" t="s">
        <v>694</v>
      </c>
      <c r="R64" s="15" t="s">
        <v>655</v>
      </c>
      <c r="S64" s="15" t="s">
        <v>1483</v>
      </c>
      <c r="T64" s="16">
        <v>45900</v>
      </c>
      <c r="V64" s="16">
        <v>45907.582638888889</v>
      </c>
      <c r="W64" s="15" t="s">
        <v>1482</v>
      </c>
      <c r="X64" s="16">
        <v>45902.582638888889</v>
      </c>
      <c r="Y64" s="15">
        <v>35.200000000000003</v>
      </c>
      <c r="AA64" s="15" t="s">
        <v>736</v>
      </c>
      <c r="AC64" s="15" t="s">
        <v>41</v>
      </c>
      <c r="AE64" s="15">
        <v>2</v>
      </c>
      <c r="AF64" s="15" t="s">
        <v>41</v>
      </c>
      <c r="AK64" s="15">
        <v>154</v>
      </c>
    </row>
    <row r="65" spans="1:37" x14ac:dyDescent="0.2">
      <c r="A65" s="15" t="s">
        <v>1577</v>
      </c>
      <c r="B65" s="15" t="s">
        <v>1978</v>
      </c>
      <c r="C65" s="15">
        <v>56</v>
      </c>
      <c r="D65" s="15" t="s">
        <v>1267</v>
      </c>
      <c r="E65" s="15" t="s">
        <v>1264</v>
      </c>
      <c r="F65" s="15" t="s">
        <v>655</v>
      </c>
      <c r="G65" s="15" t="s">
        <v>797</v>
      </c>
      <c r="H65" s="15" t="s">
        <v>1984</v>
      </c>
      <c r="I65" s="15" t="s">
        <v>1595</v>
      </c>
      <c r="K65" s="15" t="s">
        <v>1482</v>
      </c>
      <c r="L65" s="15" t="s">
        <v>1523</v>
      </c>
      <c r="M65" s="15" t="s">
        <v>1489</v>
      </c>
      <c r="N65" s="15" t="s">
        <v>1143</v>
      </c>
      <c r="O65" s="15" t="s">
        <v>694</v>
      </c>
      <c r="P65" s="15" t="s">
        <v>1266</v>
      </c>
      <c r="R65" s="15" t="s">
        <v>655</v>
      </c>
      <c r="S65" s="15" t="s">
        <v>1483</v>
      </c>
      <c r="T65" s="16">
        <v>45900</v>
      </c>
      <c r="V65" s="16">
        <v>45907.582638888889</v>
      </c>
      <c r="W65" s="15" t="s">
        <v>1482</v>
      </c>
      <c r="X65" s="16">
        <v>45902.582638888889</v>
      </c>
      <c r="Y65" s="15">
        <v>35.200000000000003</v>
      </c>
      <c r="AA65" s="15" t="s">
        <v>736</v>
      </c>
      <c r="AC65" s="15" t="s">
        <v>41</v>
      </c>
      <c r="AE65" s="15">
        <v>2</v>
      </c>
      <c r="AF65" s="15" t="s">
        <v>41</v>
      </c>
      <c r="AK65" s="15">
        <v>154</v>
      </c>
    </row>
    <row r="66" spans="1:37" x14ac:dyDescent="0.2">
      <c r="A66" s="15" t="s">
        <v>1577</v>
      </c>
      <c r="B66" s="15" t="s">
        <v>1978</v>
      </c>
      <c r="C66" s="15">
        <v>56</v>
      </c>
      <c r="D66" s="15" t="s">
        <v>1268</v>
      </c>
      <c r="E66" s="15" t="s">
        <v>1264</v>
      </c>
      <c r="F66" s="15" t="s">
        <v>655</v>
      </c>
      <c r="G66" s="15" t="s">
        <v>797</v>
      </c>
      <c r="H66" s="15" t="s">
        <v>1984</v>
      </c>
      <c r="I66" s="15" t="s">
        <v>1594</v>
      </c>
      <c r="K66" s="15" t="s">
        <v>1482</v>
      </c>
      <c r="L66" s="15" t="s">
        <v>1523</v>
      </c>
      <c r="M66" s="15" t="s">
        <v>1484</v>
      </c>
      <c r="N66" s="15" t="s">
        <v>1143</v>
      </c>
      <c r="O66" s="15" t="s">
        <v>694</v>
      </c>
      <c r="R66" s="15" t="s">
        <v>655</v>
      </c>
      <c r="S66" s="15" t="s">
        <v>1483</v>
      </c>
      <c r="T66" s="16">
        <v>45900</v>
      </c>
      <c r="V66" s="16">
        <v>45907.582638888889</v>
      </c>
      <c r="W66" s="15" t="s">
        <v>1482</v>
      </c>
      <c r="X66" s="16">
        <v>45902.582638888889</v>
      </c>
      <c r="Y66" s="15">
        <v>35.200000000000003</v>
      </c>
      <c r="AA66" s="15" t="s">
        <v>736</v>
      </c>
      <c r="AC66" s="15" t="s">
        <v>41</v>
      </c>
      <c r="AE66" s="15">
        <v>2</v>
      </c>
      <c r="AF66" s="15" t="s">
        <v>41</v>
      </c>
      <c r="AK66" s="15">
        <v>154</v>
      </c>
    </row>
    <row r="67" spans="1:37" x14ac:dyDescent="0.2">
      <c r="A67" s="15" t="s">
        <v>1577</v>
      </c>
      <c r="B67" s="15" t="s">
        <v>1978</v>
      </c>
      <c r="C67" s="15">
        <v>56</v>
      </c>
      <c r="D67" s="15" t="s">
        <v>1269</v>
      </c>
      <c r="E67" s="15" t="s">
        <v>1264</v>
      </c>
      <c r="F67" s="15" t="s">
        <v>655</v>
      </c>
      <c r="G67" s="15" t="s">
        <v>797</v>
      </c>
      <c r="H67" s="15" t="s">
        <v>1984</v>
      </c>
      <c r="I67" s="15" t="s">
        <v>1486</v>
      </c>
      <c r="K67" s="15" t="s">
        <v>1482</v>
      </c>
      <c r="L67" s="15" t="s">
        <v>1523</v>
      </c>
      <c r="M67" s="15" t="s">
        <v>1484</v>
      </c>
      <c r="N67" s="15" t="s">
        <v>1143</v>
      </c>
      <c r="O67" s="15" t="s">
        <v>694</v>
      </c>
      <c r="R67" s="15" t="s">
        <v>655</v>
      </c>
      <c r="S67" s="15" t="s">
        <v>1483</v>
      </c>
      <c r="T67" s="16">
        <v>45900</v>
      </c>
      <c r="V67" s="16">
        <v>45907.582638888889</v>
      </c>
      <c r="W67" s="15" t="s">
        <v>1482</v>
      </c>
      <c r="X67" s="16">
        <v>45902.582638888889</v>
      </c>
      <c r="Y67" s="15">
        <v>35.200000000000003</v>
      </c>
      <c r="AA67" s="15" t="s">
        <v>736</v>
      </c>
      <c r="AC67" s="15" t="s">
        <v>41</v>
      </c>
      <c r="AE67" s="15">
        <v>2</v>
      </c>
      <c r="AF67" s="15" t="s">
        <v>41</v>
      </c>
      <c r="AK67" s="15">
        <v>154</v>
      </c>
    </row>
    <row r="68" spans="1:37" x14ac:dyDescent="0.2">
      <c r="A68" s="15" t="s">
        <v>1577</v>
      </c>
      <c r="B68" s="15" t="s">
        <v>1978</v>
      </c>
      <c r="C68" s="15">
        <v>56</v>
      </c>
      <c r="D68" s="15" t="s">
        <v>1270</v>
      </c>
      <c r="E68" s="15" t="s">
        <v>1264</v>
      </c>
      <c r="F68" s="15" t="s">
        <v>655</v>
      </c>
      <c r="G68" s="15" t="s">
        <v>797</v>
      </c>
      <c r="H68" s="15" t="s">
        <v>1984</v>
      </c>
      <c r="I68" s="15" t="s">
        <v>1486</v>
      </c>
      <c r="K68" s="15" t="s">
        <v>1482</v>
      </c>
      <c r="L68" s="15" t="s">
        <v>1523</v>
      </c>
      <c r="M68" s="15" t="s">
        <v>1484</v>
      </c>
      <c r="N68" s="15" t="s">
        <v>1143</v>
      </c>
      <c r="O68" s="15" t="s">
        <v>694</v>
      </c>
      <c r="R68" s="15" t="s">
        <v>655</v>
      </c>
      <c r="S68" s="15" t="s">
        <v>1483</v>
      </c>
      <c r="T68" s="16">
        <v>45900</v>
      </c>
      <c r="V68" s="16">
        <v>45907.582638888889</v>
      </c>
      <c r="W68" s="15" t="s">
        <v>1482</v>
      </c>
      <c r="X68" s="16">
        <v>45902.582638888889</v>
      </c>
      <c r="Y68" s="15">
        <v>35.200000000000003</v>
      </c>
      <c r="AA68" s="15" t="s">
        <v>736</v>
      </c>
      <c r="AC68" s="15" t="s">
        <v>41</v>
      </c>
      <c r="AE68" s="15">
        <v>2</v>
      </c>
      <c r="AF68" s="15" t="s">
        <v>41</v>
      </c>
      <c r="AK68" s="15">
        <v>154</v>
      </c>
    </row>
    <row r="69" spans="1:37" x14ac:dyDescent="0.2">
      <c r="A69" s="15" t="s">
        <v>1577</v>
      </c>
      <c r="B69" s="15" t="s">
        <v>1978</v>
      </c>
      <c r="C69" s="15">
        <v>56</v>
      </c>
      <c r="D69" s="15" t="s">
        <v>1388</v>
      </c>
      <c r="E69" s="15" t="s">
        <v>1387</v>
      </c>
      <c r="F69" s="15" t="s">
        <v>655</v>
      </c>
      <c r="G69" s="15" t="s">
        <v>977</v>
      </c>
      <c r="H69" s="15" t="s">
        <v>1985</v>
      </c>
      <c r="I69" s="15" t="s">
        <v>1497</v>
      </c>
      <c r="J69" s="15" t="s">
        <v>1482</v>
      </c>
      <c r="K69" s="15" t="s">
        <v>1482</v>
      </c>
      <c r="L69" s="15" t="s">
        <v>1523</v>
      </c>
      <c r="M69" s="15" t="s">
        <v>1489</v>
      </c>
      <c r="N69" s="15" t="s">
        <v>759</v>
      </c>
      <c r="O69" s="15" t="s">
        <v>694</v>
      </c>
      <c r="R69" s="15" t="s">
        <v>655</v>
      </c>
      <c r="S69" s="15" t="s">
        <v>1483</v>
      </c>
      <c r="T69" s="16">
        <v>45893</v>
      </c>
      <c r="V69" s="16">
        <v>45926.563888888886</v>
      </c>
      <c r="W69" s="15" t="s">
        <v>1482</v>
      </c>
      <c r="X69" s="16">
        <v>45921.563888888886</v>
      </c>
      <c r="Y69" s="15">
        <v>16.2</v>
      </c>
      <c r="AA69" s="15" t="s">
        <v>736</v>
      </c>
      <c r="AB69" s="15" t="s">
        <v>1593</v>
      </c>
      <c r="AC69" s="15" t="s">
        <v>41</v>
      </c>
      <c r="AE69" s="15">
        <v>1</v>
      </c>
      <c r="AF69" s="15" t="s">
        <v>41</v>
      </c>
      <c r="AK69" s="15">
        <v>154</v>
      </c>
    </row>
    <row r="70" spans="1:37" x14ac:dyDescent="0.2">
      <c r="A70" s="15" t="s">
        <v>1577</v>
      </c>
      <c r="B70" s="15" t="s">
        <v>1978</v>
      </c>
      <c r="C70" s="15">
        <v>56</v>
      </c>
      <c r="D70" s="15" t="s">
        <v>1390</v>
      </c>
      <c r="E70" s="15" t="s">
        <v>1389</v>
      </c>
      <c r="F70" s="15" t="s">
        <v>655</v>
      </c>
      <c r="G70" s="15" t="s">
        <v>977</v>
      </c>
      <c r="H70" s="15" t="s">
        <v>1985</v>
      </c>
      <c r="I70" s="15" t="s">
        <v>1503</v>
      </c>
      <c r="K70" s="15" t="s">
        <v>1482</v>
      </c>
      <c r="L70" s="15" t="s">
        <v>1523</v>
      </c>
      <c r="M70" s="15" t="s">
        <v>1489</v>
      </c>
      <c r="N70" s="15" t="s">
        <v>759</v>
      </c>
      <c r="O70" s="15" t="s">
        <v>694</v>
      </c>
      <c r="R70" s="15" t="s">
        <v>655</v>
      </c>
      <c r="S70" s="15" t="s">
        <v>1483</v>
      </c>
      <c r="T70" s="16">
        <v>45893</v>
      </c>
      <c r="V70" s="16">
        <v>45926.563888888886</v>
      </c>
      <c r="W70" s="15" t="s">
        <v>1482</v>
      </c>
      <c r="X70" s="16">
        <v>45921.563888888886</v>
      </c>
      <c r="Y70" s="15">
        <v>16.2</v>
      </c>
      <c r="AA70" s="15" t="s">
        <v>736</v>
      </c>
      <c r="AB70" s="15" t="s">
        <v>1592</v>
      </c>
      <c r="AC70" s="15" t="s">
        <v>41</v>
      </c>
      <c r="AE70" s="15">
        <v>1</v>
      </c>
      <c r="AF70" s="15" t="s">
        <v>41</v>
      </c>
      <c r="AK70" s="15">
        <v>154</v>
      </c>
    </row>
    <row r="71" spans="1:37" x14ac:dyDescent="0.2">
      <c r="A71" s="15" t="s">
        <v>1577</v>
      </c>
      <c r="B71" s="15" t="s">
        <v>1978</v>
      </c>
      <c r="C71" s="15">
        <v>56</v>
      </c>
      <c r="D71" s="15" t="s">
        <v>1434</v>
      </c>
      <c r="E71" s="15" t="s">
        <v>1786</v>
      </c>
      <c r="F71" s="15" t="s">
        <v>655</v>
      </c>
      <c r="G71" s="15" t="s">
        <v>797</v>
      </c>
      <c r="H71" s="15" t="s">
        <v>1986</v>
      </c>
      <c r="I71" s="15" t="s">
        <v>1524</v>
      </c>
      <c r="J71" s="15" t="s">
        <v>1482</v>
      </c>
      <c r="K71" s="15" t="s">
        <v>1482</v>
      </c>
      <c r="L71" s="15" t="s">
        <v>1485</v>
      </c>
      <c r="M71" s="15" t="s">
        <v>1489</v>
      </c>
      <c r="N71" s="15" t="s">
        <v>753</v>
      </c>
      <c r="O71" s="15" t="s">
        <v>694</v>
      </c>
      <c r="R71" s="15" t="s">
        <v>655</v>
      </c>
      <c r="S71" s="15" t="s">
        <v>1483</v>
      </c>
      <c r="T71" s="16">
        <v>45874</v>
      </c>
      <c r="V71" s="16">
        <v>45935.494444444441</v>
      </c>
      <c r="W71" s="15" t="s">
        <v>1482</v>
      </c>
      <c r="X71" s="16">
        <v>45930.494444444441</v>
      </c>
      <c r="Y71" s="15">
        <v>7.3</v>
      </c>
      <c r="AA71" s="15" t="s">
        <v>736</v>
      </c>
      <c r="AB71" s="15" t="s">
        <v>1619</v>
      </c>
      <c r="AC71" s="15" t="s">
        <v>41</v>
      </c>
      <c r="AE71" s="15">
        <v>1</v>
      </c>
      <c r="AF71" s="15" t="s">
        <v>41</v>
      </c>
      <c r="AK71" s="15">
        <v>154</v>
      </c>
    </row>
    <row r="72" spans="1:37" x14ac:dyDescent="0.2">
      <c r="A72" s="15" t="s">
        <v>1577</v>
      </c>
      <c r="B72" s="15" t="s">
        <v>1978</v>
      </c>
      <c r="C72" s="15">
        <v>56</v>
      </c>
      <c r="D72" s="15" t="s">
        <v>702</v>
      </c>
      <c r="E72" s="15" t="s">
        <v>698</v>
      </c>
      <c r="F72" s="15" t="s">
        <v>655</v>
      </c>
      <c r="G72" s="15" t="s">
        <v>699</v>
      </c>
      <c r="H72" s="15" t="s">
        <v>1960</v>
      </c>
      <c r="I72" s="15" t="s">
        <v>1518</v>
      </c>
      <c r="J72" s="15" t="s">
        <v>1482</v>
      </c>
      <c r="K72" s="15" t="s">
        <v>1492</v>
      </c>
      <c r="L72" s="15" t="s">
        <v>1565</v>
      </c>
      <c r="M72" s="15" t="s">
        <v>1484</v>
      </c>
      <c r="N72" s="15" t="s">
        <v>700</v>
      </c>
      <c r="O72" s="15" t="s">
        <v>694</v>
      </c>
      <c r="Q72" s="15">
        <v>982091071833720</v>
      </c>
      <c r="R72" s="15" t="s">
        <v>655</v>
      </c>
      <c r="S72" s="15" t="s">
        <v>1483</v>
      </c>
      <c r="T72" s="16">
        <v>41796</v>
      </c>
      <c r="U72" s="15" t="s">
        <v>1558</v>
      </c>
      <c r="V72" s="16"/>
      <c r="W72" s="15" t="s">
        <v>1492</v>
      </c>
      <c r="X72" s="16">
        <v>45902.40347222222</v>
      </c>
      <c r="Y72" s="15">
        <v>35.299999999999997</v>
      </c>
      <c r="AA72" s="15" t="s">
        <v>693</v>
      </c>
      <c r="AB72" s="15" t="s">
        <v>1551</v>
      </c>
      <c r="AC72" s="15" t="s">
        <v>41</v>
      </c>
      <c r="AE72" s="15">
        <v>2</v>
      </c>
      <c r="AF72" s="15" t="s">
        <v>41</v>
      </c>
      <c r="AK72" s="15">
        <v>154</v>
      </c>
    </row>
    <row r="73" spans="1:37" x14ac:dyDescent="0.2">
      <c r="A73" s="15" t="s">
        <v>1577</v>
      </c>
      <c r="B73" s="15" t="s">
        <v>1978</v>
      </c>
      <c r="C73" s="15">
        <v>56</v>
      </c>
      <c r="D73" s="15" t="s">
        <v>747</v>
      </c>
      <c r="E73" s="15" t="s">
        <v>744</v>
      </c>
      <c r="F73" s="15" t="s">
        <v>655</v>
      </c>
      <c r="G73" s="15" t="s">
        <v>745</v>
      </c>
      <c r="H73" s="15" t="s">
        <v>1951</v>
      </c>
      <c r="I73" s="15" t="s">
        <v>1511</v>
      </c>
      <c r="J73" s="15" t="s">
        <v>1482</v>
      </c>
      <c r="K73" s="15" t="s">
        <v>1492</v>
      </c>
      <c r="L73" s="15" t="s">
        <v>1565</v>
      </c>
      <c r="M73" s="15" t="s">
        <v>1484</v>
      </c>
      <c r="N73" s="15" t="s">
        <v>746</v>
      </c>
      <c r="O73" s="15" t="s">
        <v>694</v>
      </c>
      <c r="P73" s="15" t="s">
        <v>735</v>
      </c>
      <c r="Q73" s="15">
        <v>941000029787938</v>
      </c>
      <c r="R73" s="15" t="s">
        <v>655</v>
      </c>
      <c r="S73" s="15" t="s">
        <v>1483</v>
      </c>
      <c r="T73" s="16">
        <v>44680</v>
      </c>
      <c r="W73" s="15" t="s">
        <v>1492</v>
      </c>
      <c r="X73" s="16">
        <v>45911.574999999997</v>
      </c>
      <c r="Y73" s="15">
        <v>26.2</v>
      </c>
      <c r="AA73" s="15" t="s">
        <v>693</v>
      </c>
      <c r="AB73" s="15" t="s">
        <v>1505</v>
      </c>
      <c r="AC73" s="15" t="s">
        <v>41</v>
      </c>
      <c r="AE73" s="15">
        <v>3</v>
      </c>
      <c r="AF73" s="15" t="s">
        <v>41</v>
      </c>
      <c r="AK73" s="15">
        <v>154</v>
      </c>
    </row>
    <row r="74" spans="1:37" x14ac:dyDescent="0.2">
      <c r="A74" s="15" t="s">
        <v>1577</v>
      </c>
      <c r="B74" s="15" t="s">
        <v>1978</v>
      </c>
      <c r="C74" s="15">
        <v>56</v>
      </c>
      <c r="D74" s="15" t="s">
        <v>173</v>
      </c>
      <c r="E74" s="15" t="s">
        <v>1928</v>
      </c>
      <c r="F74" s="15" t="s">
        <v>655</v>
      </c>
      <c r="G74" s="15" t="s">
        <v>710</v>
      </c>
      <c r="H74" s="15" t="s">
        <v>1929</v>
      </c>
      <c r="I74" s="15" t="s">
        <v>1497</v>
      </c>
      <c r="J74" s="15" t="s">
        <v>1482</v>
      </c>
      <c r="K74" s="15" t="s">
        <v>1482</v>
      </c>
      <c r="L74" s="15" t="s">
        <v>1542</v>
      </c>
      <c r="M74" s="15" t="s">
        <v>1489</v>
      </c>
      <c r="N74" s="15" t="s">
        <v>746</v>
      </c>
      <c r="O74" s="15" t="s">
        <v>694</v>
      </c>
      <c r="P74" s="15" t="s">
        <v>704</v>
      </c>
      <c r="Q74" s="15">
        <v>941000031684070</v>
      </c>
      <c r="R74" s="15" t="s">
        <v>655</v>
      </c>
      <c r="S74" s="15" t="s">
        <v>1483</v>
      </c>
      <c r="T74" s="16">
        <v>45392</v>
      </c>
      <c r="V74" s="15">
        <v>45762.524305555555</v>
      </c>
      <c r="W74" s="15" t="s">
        <v>1492</v>
      </c>
      <c r="X74" s="16">
        <v>45757.524305555555</v>
      </c>
      <c r="Y74" s="15">
        <v>180.2</v>
      </c>
      <c r="AA74" s="15" t="s">
        <v>693</v>
      </c>
      <c r="AB74" s="15" t="s">
        <v>1505</v>
      </c>
      <c r="AC74" s="15" t="s">
        <v>41</v>
      </c>
      <c r="AE74" s="15">
        <v>3</v>
      </c>
      <c r="AF74" s="15" t="s">
        <v>41</v>
      </c>
      <c r="AK74" s="15">
        <v>154</v>
      </c>
    </row>
    <row r="75" spans="1:37" x14ac:dyDescent="0.2">
      <c r="A75" s="15" t="s">
        <v>1577</v>
      </c>
      <c r="B75" s="15" t="s">
        <v>1978</v>
      </c>
      <c r="C75" s="15">
        <v>56</v>
      </c>
      <c r="D75" s="15" t="s">
        <v>178</v>
      </c>
      <c r="E75" s="15" t="s">
        <v>914</v>
      </c>
      <c r="F75" s="15" t="s">
        <v>655</v>
      </c>
      <c r="G75" s="15" t="s">
        <v>797</v>
      </c>
      <c r="H75" s="15" t="s">
        <v>909</v>
      </c>
      <c r="I75" s="15" t="s">
        <v>1538</v>
      </c>
      <c r="J75" s="15" t="s">
        <v>1482</v>
      </c>
      <c r="K75" s="15" t="s">
        <v>1482</v>
      </c>
      <c r="L75" s="15" t="s">
        <v>1485</v>
      </c>
      <c r="M75" s="15" t="s">
        <v>1484</v>
      </c>
      <c r="N75" s="15" t="s">
        <v>700</v>
      </c>
      <c r="O75" s="15" t="s">
        <v>694</v>
      </c>
      <c r="P75" s="15" t="s">
        <v>785</v>
      </c>
      <c r="Q75" s="15">
        <v>941000031749636</v>
      </c>
      <c r="R75" s="15" t="s">
        <v>655</v>
      </c>
      <c r="S75" s="15" t="s">
        <v>1483</v>
      </c>
      <c r="T75" s="16">
        <v>45434</v>
      </c>
      <c r="V75" s="16">
        <v>45804.612500000003</v>
      </c>
      <c r="W75" s="15" t="s">
        <v>1492</v>
      </c>
      <c r="X75" s="16">
        <v>45799.612500000003</v>
      </c>
      <c r="Y75" s="15">
        <v>138.1</v>
      </c>
      <c r="AA75" s="15" t="s">
        <v>693</v>
      </c>
      <c r="AB75" s="15" t="s">
        <v>1539</v>
      </c>
      <c r="AC75" s="15" t="s">
        <v>41</v>
      </c>
      <c r="AE75" s="15">
        <v>3</v>
      </c>
      <c r="AF75" s="15" t="s">
        <v>41</v>
      </c>
      <c r="AK75" s="15">
        <v>154</v>
      </c>
    </row>
    <row r="76" spans="1:37" x14ac:dyDescent="0.2">
      <c r="A76" s="15" t="s">
        <v>1577</v>
      </c>
      <c r="B76" s="15" t="s">
        <v>1978</v>
      </c>
      <c r="C76" s="15">
        <v>56</v>
      </c>
      <c r="D76" s="15" t="s">
        <v>931</v>
      </c>
      <c r="E76" s="15" t="s">
        <v>929</v>
      </c>
      <c r="F76" s="15" t="s">
        <v>655</v>
      </c>
      <c r="G76" s="15" t="s">
        <v>930</v>
      </c>
      <c r="H76" s="15" t="s">
        <v>1905</v>
      </c>
      <c r="I76" s="15" t="s">
        <v>1535</v>
      </c>
      <c r="K76" s="15" t="s">
        <v>1482</v>
      </c>
      <c r="L76" s="15" t="s">
        <v>1540</v>
      </c>
      <c r="M76" s="15" t="s">
        <v>1484</v>
      </c>
      <c r="N76" s="15" t="s">
        <v>882</v>
      </c>
      <c r="O76" s="15" t="s">
        <v>694</v>
      </c>
      <c r="P76" s="15" t="s">
        <v>716</v>
      </c>
      <c r="R76" s="15" t="s">
        <v>655</v>
      </c>
      <c r="S76" s="15" t="s">
        <v>1483</v>
      </c>
      <c r="T76" s="16">
        <v>43255</v>
      </c>
      <c r="V76" s="16"/>
      <c r="W76" s="15" t="s">
        <v>1482</v>
      </c>
      <c r="X76" s="16">
        <v>45812.583333333336</v>
      </c>
      <c r="Y76" s="15">
        <v>125.1</v>
      </c>
      <c r="AA76" s="15" t="s">
        <v>693</v>
      </c>
      <c r="AB76" s="15" t="s">
        <v>1590</v>
      </c>
      <c r="AC76" s="15" t="s">
        <v>41</v>
      </c>
      <c r="AE76" s="15">
        <v>1</v>
      </c>
      <c r="AF76" s="15" t="s">
        <v>41</v>
      </c>
      <c r="AK76" s="15">
        <v>154</v>
      </c>
    </row>
    <row r="77" spans="1:37" x14ac:dyDescent="0.2">
      <c r="A77" s="15" t="s">
        <v>1577</v>
      </c>
      <c r="B77" s="15" t="s">
        <v>1978</v>
      </c>
      <c r="C77" s="15">
        <v>56</v>
      </c>
      <c r="D77" s="15" t="s">
        <v>1013</v>
      </c>
      <c r="E77" s="15" t="s">
        <v>1012</v>
      </c>
      <c r="F77" s="15" t="s">
        <v>655</v>
      </c>
      <c r="G77" s="15" t="s">
        <v>1009</v>
      </c>
      <c r="H77" s="15" t="s">
        <v>1884</v>
      </c>
      <c r="I77" s="15" t="s">
        <v>1503</v>
      </c>
      <c r="J77" s="15" t="s">
        <v>1482</v>
      </c>
      <c r="K77" s="15" t="s">
        <v>1482</v>
      </c>
      <c r="L77" s="15" t="s">
        <v>1523</v>
      </c>
      <c r="M77" s="15" t="s">
        <v>1489</v>
      </c>
      <c r="N77" s="15" t="s">
        <v>700</v>
      </c>
      <c r="O77" s="15" t="s">
        <v>694</v>
      </c>
      <c r="P77" s="15" t="s">
        <v>1010</v>
      </c>
      <c r="Q77" s="15">
        <v>941000030975929</v>
      </c>
      <c r="R77" s="15" t="s">
        <v>655</v>
      </c>
      <c r="S77" s="15" t="s">
        <v>1483</v>
      </c>
      <c r="T77" s="16">
        <v>44377</v>
      </c>
      <c r="V77" s="16">
        <v>45843.477083333331</v>
      </c>
      <c r="W77" s="15" t="s">
        <v>1492</v>
      </c>
      <c r="X77" s="16">
        <v>45838.477083333331</v>
      </c>
      <c r="Y77" s="15">
        <v>99.3</v>
      </c>
      <c r="AA77" s="15" t="s">
        <v>693</v>
      </c>
      <c r="AB77" s="15" t="s">
        <v>1589</v>
      </c>
      <c r="AC77" s="15" t="s">
        <v>41</v>
      </c>
      <c r="AE77" s="15">
        <v>1</v>
      </c>
      <c r="AF77" s="15" t="s">
        <v>41</v>
      </c>
      <c r="AK77" s="15">
        <v>154</v>
      </c>
    </row>
    <row r="78" spans="1:37" x14ac:dyDescent="0.2">
      <c r="A78" s="15" t="s">
        <v>1577</v>
      </c>
      <c r="B78" s="15" t="s">
        <v>1978</v>
      </c>
      <c r="C78" s="15">
        <v>56</v>
      </c>
      <c r="D78" s="15" t="s">
        <v>1100</v>
      </c>
      <c r="E78" s="15" t="s">
        <v>1099</v>
      </c>
      <c r="F78" s="15" t="s">
        <v>655</v>
      </c>
      <c r="G78" s="15" t="s">
        <v>974</v>
      </c>
      <c r="H78" s="15" t="s">
        <v>1863</v>
      </c>
      <c r="I78" s="15" t="s">
        <v>1587</v>
      </c>
      <c r="J78" s="15" t="s">
        <v>1482</v>
      </c>
      <c r="K78" s="15" t="s">
        <v>1482</v>
      </c>
      <c r="L78" s="15" t="s">
        <v>1523</v>
      </c>
      <c r="M78" s="15" t="s">
        <v>1489</v>
      </c>
      <c r="N78" s="15" t="s">
        <v>746</v>
      </c>
      <c r="O78" s="15" t="s">
        <v>694</v>
      </c>
      <c r="P78" s="15" t="s">
        <v>785</v>
      </c>
      <c r="Q78" s="15">
        <v>941000031683893</v>
      </c>
      <c r="R78" s="15" t="s">
        <v>655</v>
      </c>
      <c r="S78" s="15" t="s">
        <v>1483</v>
      </c>
      <c r="T78" s="16">
        <v>45142</v>
      </c>
      <c r="V78" s="15">
        <v>45878.473611111112</v>
      </c>
      <c r="W78" s="15" t="s">
        <v>1492</v>
      </c>
      <c r="X78" s="16">
        <v>45873.473611111112</v>
      </c>
      <c r="Y78" s="15">
        <v>64.3</v>
      </c>
      <c r="AA78" s="15" t="s">
        <v>693</v>
      </c>
      <c r="AB78" s="15" t="s">
        <v>1586</v>
      </c>
      <c r="AC78" s="15" t="s">
        <v>41</v>
      </c>
      <c r="AE78" s="15">
        <v>3</v>
      </c>
      <c r="AF78" s="15" t="s">
        <v>41</v>
      </c>
      <c r="AK78" s="15">
        <v>154</v>
      </c>
    </row>
    <row r="79" spans="1:37" x14ac:dyDescent="0.2">
      <c r="A79" s="15" t="s">
        <v>1577</v>
      </c>
      <c r="B79" s="15" t="s">
        <v>1978</v>
      </c>
      <c r="C79" s="15">
        <v>56</v>
      </c>
      <c r="D79" s="15" t="s">
        <v>445</v>
      </c>
      <c r="E79" s="15" t="s">
        <v>1853</v>
      </c>
      <c r="F79" s="15" t="s">
        <v>655</v>
      </c>
      <c r="G79" s="15" t="s">
        <v>719</v>
      </c>
      <c r="H79" s="15" t="s">
        <v>1987</v>
      </c>
      <c r="I79" s="15" t="s">
        <v>1511</v>
      </c>
      <c r="J79" s="15" t="s">
        <v>1482</v>
      </c>
      <c r="K79" s="15" t="s">
        <v>1482</v>
      </c>
      <c r="L79" s="15" t="s">
        <v>1485</v>
      </c>
      <c r="M79" s="15" t="s">
        <v>1484</v>
      </c>
      <c r="N79" s="15" t="s">
        <v>746</v>
      </c>
      <c r="O79" s="15" t="s">
        <v>694</v>
      </c>
      <c r="P79" s="15" t="s">
        <v>716</v>
      </c>
      <c r="Q79" s="15">
        <v>941000031735759</v>
      </c>
      <c r="R79" s="15" t="s">
        <v>655</v>
      </c>
      <c r="S79" s="15" t="s">
        <v>1483</v>
      </c>
      <c r="T79" s="16">
        <v>45614</v>
      </c>
      <c r="V79" s="16">
        <v>45889.554861111108</v>
      </c>
      <c r="W79" s="15" t="s">
        <v>1492</v>
      </c>
      <c r="X79" s="16">
        <v>45884.554861111108</v>
      </c>
      <c r="Y79" s="15">
        <v>53.2</v>
      </c>
      <c r="AA79" s="15" t="s">
        <v>693</v>
      </c>
      <c r="AB79" s="15" t="s">
        <v>1602</v>
      </c>
      <c r="AC79" s="15" t="s">
        <v>41</v>
      </c>
      <c r="AE79" s="15">
        <v>3</v>
      </c>
      <c r="AF79" s="15" t="s">
        <v>41</v>
      </c>
      <c r="AK79" s="15">
        <v>154</v>
      </c>
    </row>
    <row r="80" spans="1:37" x14ac:dyDescent="0.2">
      <c r="A80" s="15" t="s">
        <v>1577</v>
      </c>
      <c r="B80" s="15" t="s">
        <v>1978</v>
      </c>
      <c r="C80" s="15">
        <v>56</v>
      </c>
      <c r="D80" s="15" t="s">
        <v>1197</v>
      </c>
      <c r="E80" s="15" t="s">
        <v>1196</v>
      </c>
      <c r="F80" s="15" t="s">
        <v>655</v>
      </c>
      <c r="G80" s="15" t="s">
        <v>806</v>
      </c>
      <c r="H80" s="15" t="s">
        <v>1988</v>
      </c>
      <c r="I80" s="15" t="s">
        <v>1573</v>
      </c>
      <c r="J80" s="15" t="s">
        <v>1482</v>
      </c>
      <c r="K80" s="15" t="s">
        <v>1482</v>
      </c>
      <c r="L80" s="15" t="s">
        <v>1523</v>
      </c>
      <c r="M80" s="15" t="s">
        <v>1484</v>
      </c>
      <c r="N80" s="15" t="s">
        <v>882</v>
      </c>
      <c r="O80" s="15" t="s">
        <v>694</v>
      </c>
      <c r="R80" s="15" t="s">
        <v>655</v>
      </c>
      <c r="S80" s="15" t="s">
        <v>1483</v>
      </c>
      <c r="T80" s="16">
        <v>45852</v>
      </c>
      <c r="V80" s="16">
        <v>45899.679861111108</v>
      </c>
      <c r="W80" s="15" t="s">
        <v>1482</v>
      </c>
      <c r="X80" s="16">
        <v>45894.679861111108</v>
      </c>
      <c r="Y80" s="15">
        <v>43</v>
      </c>
      <c r="Z80" s="15" t="s">
        <v>1989</v>
      </c>
      <c r="AA80" s="15" t="s">
        <v>693</v>
      </c>
      <c r="AB80" s="15" t="s">
        <v>1600</v>
      </c>
      <c r="AC80" s="15" t="s">
        <v>41</v>
      </c>
      <c r="AE80" s="15">
        <v>1</v>
      </c>
      <c r="AF80" s="15" t="s">
        <v>41</v>
      </c>
      <c r="AK80" s="15">
        <v>154</v>
      </c>
    </row>
    <row r="81" spans="1:37" x14ac:dyDescent="0.2">
      <c r="A81" s="15" t="s">
        <v>1577</v>
      </c>
      <c r="B81" s="15" t="s">
        <v>1978</v>
      </c>
      <c r="C81" s="15">
        <v>56</v>
      </c>
      <c r="D81" s="15" t="s">
        <v>1202</v>
      </c>
      <c r="E81" s="15" t="s">
        <v>1201</v>
      </c>
      <c r="F81" s="15" t="s">
        <v>655</v>
      </c>
      <c r="G81" s="15" t="s">
        <v>797</v>
      </c>
      <c r="H81" s="15" t="s">
        <v>1838</v>
      </c>
      <c r="I81" s="15" t="s">
        <v>1494</v>
      </c>
      <c r="J81" s="15" t="s">
        <v>1482</v>
      </c>
      <c r="K81" s="15" t="s">
        <v>1482</v>
      </c>
      <c r="L81" s="15" t="s">
        <v>1485</v>
      </c>
      <c r="M81" s="15" t="s">
        <v>1484</v>
      </c>
      <c r="N81" s="15" t="s">
        <v>882</v>
      </c>
      <c r="O81" s="15" t="s">
        <v>694</v>
      </c>
      <c r="P81" s="15" t="s">
        <v>704</v>
      </c>
      <c r="R81" s="15" t="s">
        <v>655</v>
      </c>
      <c r="S81" s="15" t="s">
        <v>1483</v>
      </c>
      <c r="T81" s="16">
        <v>45164</v>
      </c>
      <c r="V81" s="16">
        <v>45900.493055555555</v>
      </c>
      <c r="W81" s="15" t="s">
        <v>1482</v>
      </c>
      <c r="X81" s="16">
        <v>45895.493055555555</v>
      </c>
      <c r="Y81" s="15">
        <v>42.3</v>
      </c>
      <c r="AA81" s="15" t="s">
        <v>693</v>
      </c>
      <c r="AB81" s="15" t="s">
        <v>1544</v>
      </c>
      <c r="AC81" s="15" t="s">
        <v>41</v>
      </c>
      <c r="AE81" s="15">
        <v>1</v>
      </c>
      <c r="AF81" s="15" t="s">
        <v>41</v>
      </c>
      <c r="AK81" s="15">
        <v>154</v>
      </c>
    </row>
    <row r="82" spans="1:37" x14ac:dyDescent="0.2">
      <c r="A82" s="15" t="s">
        <v>1577</v>
      </c>
      <c r="B82" s="15" t="s">
        <v>1978</v>
      </c>
      <c r="C82" s="15">
        <v>56</v>
      </c>
      <c r="D82" s="15" t="s">
        <v>1254</v>
      </c>
      <c r="E82" s="15" t="s">
        <v>1253</v>
      </c>
      <c r="F82" s="15" t="s">
        <v>655</v>
      </c>
      <c r="G82" s="15" t="s">
        <v>797</v>
      </c>
      <c r="H82" s="15" t="s">
        <v>1831</v>
      </c>
      <c r="I82" s="15" t="s">
        <v>1585</v>
      </c>
      <c r="J82" s="15" t="s">
        <v>1482</v>
      </c>
      <c r="K82" s="15" t="s">
        <v>1482</v>
      </c>
      <c r="L82" s="15" t="s">
        <v>1523</v>
      </c>
      <c r="M82" s="15" t="s">
        <v>1484</v>
      </c>
      <c r="N82" s="15" t="s">
        <v>882</v>
      </c>
      <c r="O82" s="15" t="s">
        <v>694</v>
      </c>
      <c r="P82" s="15" t="s">
        <v>704</v>
      </c>
      <c r="Q82" s="15">
        <v>941000031735595</v>
      </c>
      <c r="R82" s="15" t="s">
        <v>655</v>
      </c>
      <c r="S82" s="15" t="s">
        <v>1483</v>
      </c>
      <c r="T82" s="16">
        <v>45167</v>
      </c>
      <c r="U82" s="15" t="s">
        <v>1584</v>
      </c>
      <c r="V82" s="16">
        <v>45903.686111111114</v>
      </c>
      <c r="W82" s="15" t="s">
        <v>1482</v>
      </c>
      <c r="X82" s="16">
        <v>45898.686111111114</v>
      </c>
      <c r="Y82" s="15">
        <v>39</v>
      </c>
      <c r="AA82" s="15" t="s">
        <v>693</v>
      </c>
      <c r="AB82" s="15" t="s">
        <v>1583</v>
      </c>
      <c r="AC82" s="15" t="s">
        <v>41</v>
      </c>
      <c r="AE82" s="15">
        <v>1</v>
      </c>
      <c r="AF82" s="15" t="s">
        <v>41</v>
      </c>
      <c r="AK82" s="15">
        <v>154</v>
      </c>
    </row>
    <row r="83" spans="1:37" x14ac:dyDescent="0.2">
      <c r="A83" s="15" t="s">
        <v>1577</v>
      </c>
      <c r="B83" s="15" t="s">
        <v>1978</v>
      </c>
      <c r="C83" s="15">
        <v>56</v>
      </c>
      <c r="D83" s="15" t="s">
        <v>1294</v>
      </c>
      <c r="E83" s="15" t="s">
        <v>1293</v>
      </c>
      <c r="F83" s="15" t="s">
        <v>655</v>
      </c>
      <c r="G83" s="15" t="s">
        <v>983</v>
      </c>
      <c r="H83" s="15" t="s">
        <v>1990</v>
      </c>
      <c r="I83" s="15" t="s">
        <v>1486</v>
      </c>
      <c r="K83" s="15" t="s">
        <v>1482</v>
      </c>
      <c r="L83" s="15" t="s">
        <v>1540</v>
      </c>
      <c r="M83" s="15" t="s">
        <v>1484</v>
      </c>
      <c r="N83" s="15" t="s">
        <v>882</v>
      </c>
      <c r="O83" s="15" t="s">
        <v>694</v>
      </c>
      <c r="Q83" s="15">
        <v>941000031735762</v>
      </c>
      <c r="R83" s="15" t="s">
        <v>655</v>
      </c>
      <c r="S83" s="15" t="s">
        <v>1483</v>
      </c>
      <c r="T83" s="16">
        <v>45785</v>
      </c>
      <c r="V83" s="16"/>
      <c r="W83" s="15" t="s">
        <v>1482</v>
      </c>
      <c r="X83" s="16">
        <v>45908.473611111112</v>
      </c>
      <c r="Y83" s="15">
        <v>29.3</v>
      </c>
      <c r="AA83" s="15" t="s">
        <v>693</v>
      </c>
      <c r="AC83" s="15" t="s">
        <v>41</v>
      </c>
      <c r="AE83" s="15">
        <v>1</v>
      </c>
      <c r="AF83" s="15" t="s">
        <v>41</v>
      </c>
      <c r="AK83" s="15">
        <v>154</v>
      </c>
    </row>
    <row r="84" spans="1:37" x14ac:dyDescent="0.2">
      <c r="A84" s="15" t="s">
        <v>1577</v>
      </c>
      <c r="B84" s="15" t="s">
        <v>1978</v>
      </c>
      <c r="C84" s="15">
        <v>56</v>
      </c>
      <c r="D84" s="15" t="s">
        <v>1329</v>
      </c>
      <c r="E84" s="15" t="s">
        <v>1328</v>
      </c>
      <c r="F84" s="15" t="s">
        <v>655</v>
      </c>
      <c r="G84" s="15" t="s">
        <v>806</v>
      </c>
      <c r="H84" s="15" t="s">
        <v>1991</v>
      </c>
      <c r="I84" s="15" t="s">
        <v>1508</v>
      </c>
      <c r="K84" s="15" t="s">
        <v>1482</v>
      </c>
      <c r="L84" s="15" t="s">
        <v>1523</v>
      </c>
      <c r="M84" s="15" t="s">
        <v>1484</v>
      </c>
      <c r="N84" s="15" t="s">
        <v>882</v>
      </c>
      <c r="O84" s="15" t="s">
        <v>694</v>
      </c>
      <c r="P84" s="15" t="s">
        <v>704</v>
      </c>
      <c r="Q84" s="15">
        <v>941000031735519</v>
      </c>
      <c r="R84" s="15" t="s">
        <v>655</v>
      </c>
      <c r="S84" s="15" t="s">
        <v>1483</v>
      </c>
      <c r="T84" s="16">
        <v>45181</v>
      </c>
      <c r="V84" s="16">
        <v>45917.474999999999</v>
      </c>
      <c r="W84" s="15" t="s">
        <v>1482</v>
      </c>
      <c r="X84" s="16">
        <v>45912.474999999999</v>
      </c>
      <c r="Y84" s="15">
        <v>25.3</v>
      </c>
      <c r="AA84" s="15" t="s">
        <v>693</v>
      </c>
      <c r="AB84" s="15" t="s">
        <v>1561</v>
      </c>
      <c r="AC84" s="15" t="s">
        <v>41</v>
      </c>
      <c r="AE84" s="15">
        <v>1</v>
      </c>
      <c r="AF84" s="15" t="s">
        <v>41</v>
      </c>
      <c r="AK84" s="15">
        <v>154</v>
      </c>
    </row>
    <row r="85" spans="1:37" x14ac:dyDescent="0.2">
      <c r="A85" s="15" t="s">
        <v>1577</v>
      </c>
      <c r="B85" s="15" t="s">
        <v>1978</v>
      </c>
      <c r="C85" s="15">
        <v>56</v>
      </c>
      <c r="D85" s="15" t="s">
        <v>1377</v>
      </c>
      <c r="E85" s="15" t="s">
        <v>1376</v>
      </c>
      <c r="F85" s="15" t="s">
        <v>655</v>
      </c>
      <c r="G85" s="15" t="s">
        <v>797</v>
      </c>
      <c r="H85" s="15" t="s">
        <v>1992</v>
      </c>
      <c r="I85" s="15" t="s">
        <v>1518</v>
      </c>
      <c r="K85" s="15" t="s">
        <v>1482</v>
      </c>
      <c r="L85" s="15" t="s">
        <v>1523</v>
      </c>
      <c r="M85" s="15" t="s">
        <v>1489</v>
      </c>
      <c r="N85" s="15" t="s">
        <v>882</v>
      </c>
      <c r="O85" s="15" t="s">
        <v>694</v>
      </c>
      <c r="Q85" s="15">
        <v>941000031735778</v>
      </c>
      <c r="R85" s="15" t="s">
        <v>655</v>
      </c>
      <c r="S85" s="15" t="s">
        <v>1483</v>
      </c>
      <c r="T85" s="16">
        <v>45826</v>
      </c>
      <c r="V85" s="16">
        <v>45923.625</v>
      </c>
      <c r="W85" s="15" t="s">
        <v>1482</v>
      </c>
      <c r="X85" s="16">
        <v>45918.625</v>
      </c>
      <c r="Y85" s="15">
        <v>19.100000000000001</v>
      </c>
      <c r="AA85" s="15" t="s">
        <v>693</v>
      </c>
      <c r="AB85" s="15" t="s">
        <v>1581</v>
      </c>
      <c r="AC85" s="15" t="s">
        <v>41</v>
      </c>
      <c r="AE85" s="15">
        <v>1</v>
      </c>
      <c r="AF85" s="15" t="s">
        <v>41</v>
      </c>
      <c r="AK85" s="15">
        <v>154</v>
      </c>
    </row>
    <row r="86" spans="1:37" x14ac:dyDescent="0.2">
      <c r="A86" s="15" t="s">
        <v>1577</v>
      </c>
      <c r="B86" s="15" t="s">
        <v>1978</v>
      </c>
      <c r="C86" s="15">
        <v>56</v>
      </c>
      <c r="D86" s="15" t="s">
        <v>1413</v>
      </c>
      <c r="E86" s="15" t="s">
        <v>1412</v>
      </c>
      <c r="F86" s="15" t="s">
        <v>655</v>
      </c>
      <c r="G86" s="15" t="s">
        <v>797</v>
      </c>
      <c r="H86" s="15" t="s">
        <v>1993</v>
      </c>
      <c r="I86" s="15" t="s">
        <v>1524</v>
      </c>
      <c r="K86" s="15" t="s">
        <v>1482</v>
      </c>
      <c r="L86" s="15" t="s">
        <v>1485</v>
      </c>
      <c r="M86" s="15" t="s">
        <v>1484</v>
      </c>
      <c r="N86" s="15" t="s">
        <v>882</v>
      </c>
      <c r="O86" s="15" t="s">
        <v>694</v>
      </c>
      <c r="R86" s="15" t="s">
        <v>655</v>
      </c>
      <c r="S86" s="15" t="s">
        <v>1483</v>
      </c>
      <c r="T86" s="16">
        <v>45882</v>
      </c>
      <c r="V86" s="15">
        <v>45929.62222222222</v>
      </c>
      <c r="W86" s="15" t="s">
        <v>1482</v>
      </c>
      <c r="X86" s="16">
        <v>45924.62222222222</v>
      </c>
      <c r="Y86" s="15">
        <v>13.1</v>
      </c>
      <c r="AA86" s="15" t="s">
        <v>693</v>
      </c>
      <c r="AB86" s="15" t="s">
        <v>1580</v>
      </c>
      <c r="AC86" s="15" t="s">
        <v>41</v>
      </c>
      <c r="AE86" s="15">
        <v>1</v>
      </c>
      <c r="AF86" s="15" t="s">
        <v>41</v>
      </c>
      <c r="AK86" s="15">
        <v>154</v>
      </c>
    </row>
    <row r="87" spans="1:37" x14ac:dyDescent="0.2">
      <c r="A87" s="15" t="s">
        <v>1577</v>
      </c>
      <c r="B87" s="15" t="s">
        <v>1978</v>
      </c>
      <c r="C87" s="15">
        <v>56</v>
      </c>
      <c r="D87" s="15" t="s">
        <v>1416</v>
      </c>
      <c r="E87" s="15" t="s">
        <v>1415</v>
      </c>
      <c r="F87" s="15" t="s">
        <v>655</v>
      </c>
      <c r="G87" s="15" t="s">
        <v>797</v>
      </c>
      <c r="H87" s="15" t="s">
        <v>1994</v>
      </c>
      <c r="I87" s="15" t="s">
        <v>1503</v>
      </c>
      <c r="K87" s="15" t="s">
        <v>1482</v>
      </c>
      <c r="L87" s="15" t="s">
        <v>1523</v>
      </c>
      <c r="M87" s="15" t="s">
        <v>1484</v>
      </c>
      <c r="N87" s="15" t="s">
        <v>882</v>
      </c>
      <c r="O87" s="15" t="s">
        <v>694</v>
      </c>
      <c r="P87" s="15" t="s">
        <v>1051</v>
      </c>
      <c r="R87" s="15" t="s">
        <v>655</v>
      </c>
      <c r="S87" s="15" t="s">
        <v>1483</v>
      </c>
      <c r="T87" s="16">
        <v>45560</v>
      </c>
      <c r="V87" s="16">
        <v>45930.580555555556</v>
      </c>
      <c r="W87" s="15" t="s">
        <v>1482</v>
      </c>
      <c r="X87" s="16">
        <v>45925.580555555556</v>
      </c>
      <c r="Y87" s="15">
        <v>12.2</v>
      </c>
      <c r="AA87" s="15" t="s">
        <v>693</v>
      </c>
      <c r="AB87" s="15" t="s">
        <v>1562</v>
      </c>
      <c r="AC87" s="15" t="s">
        <v>41</v>
      </c>
      <c r="AE87" s="15">
        <v>1</v>
      </c>
      <c r="AF87" s="15" t="s">
        <v>41</v>
      </c>
      <c r="AK87" s="15">
        <v>154</v>
      </c>
    </row>
    <row r="88" spans="1:37" x14ac:dyDescent="0.2">
      <c r="A88" s="15" t="s">
        <v>1577</v>
      </c>
      <c r="B88" s="15" t="s">
        <v>1978</v>
      </c>
      <c r="C88" s="15">
        <v>56</v>
      </c>
      <c r="D88" s="15" t="s">
        <v>503</v>
      </c>
      <c r="E88" s="15" t="s">
        <v>504</v>
      </c>
      <c r="F88" s="15" t="s">
        <v>655</v>
      </c>
      <c r="G88" s="15" t="s">
        <v>1194</v>
      </c>
      <c r="H88" s="15" t="s">
        <v>1840</v>
      </c>
      <c r="I88" s="15" t="s">
        <v>1511</v>
      </c>
      <c r="J88" s="15" t="s">
        <v>1482</v>
      </c>
      <c r="K88" s="15" t="s">
        <v>1482</v>
      </c>
      <c r="L88" s="15" t="s">
        <v>1485</v>
      </c>
      <c r="M88" s="15" t="s">
        <v>1484</v>
      </c>
      <c r="N88" s="15" t="s">
        <v>1195</v>
      </c>
      <c r="O88" s="15" t="s">
        <v>694</v>
      </c>
      <c r="P88" s="15" t="s">
        <v>716</v>
      </c>
      <c r="R88" s="15" t="s">
        <v>655</v>
      </c>
      <c r="S88" s="15" t="s">
        <v>1483</v>
      </c>
      <c r="T88" s="16">
        <v>44798</v>
      </c>
      <c r="V88" s="16">
        <v>45899.536805555559</v>
      </c>
      <c r="W88" s="15" t="s">
        <v>1482</v>
      </c>
      <c r="X88" s="16">
        <v>45894.536805555559</v>
      </c>
      <c r="Y88" s="15">
        <v>43.2</v>
      </c>
      <c r="Z88" s="15" t="s">
        <v>1579</v>
      </c>
      <c r="AA88" s="15" t="s">
        <v>694</v>
      </c>
      <c r="AB88" s="15" t="s">
        <v>1522</v>
      </c>
      <c r="AC88" s="15" t="s">
        <v>41</v>
      </c>
      <c r="AE88" s="15">
        <v>1</v>
      </c>
      <c r="AF88" s="15" t="s">
        <v>41</v>
      </c>
      <c r="AK88" s="15">
        <v>154</v>
      </c>
    </row>
    <row r="89" spans="1:37" x14ac:dyDescent="0.2">
      <c r="A89" s="15" t="s">
        <v>1577</v>
      </c>
      <c r="B89" s="15" t="s">
        <v>1978</v>
      </c>
      <c r="C89" s="15">
        <v>56</v>
      </c>
      <c r="D89" s="15" t="s">
        <v>1258</v>
      </c>
      <c r="E89" s="15" t="s">
        <v>1257</v>
      </c>
      <c r="F89" s="15" t="s">
        <v>655</v>
      </c>
      <c r="G89" s="15" t="s">
        <v>797</v>
      </c>
      <c r="H89" s="15" t="s">
        <v>1995</v>
      </c>
      <c r="I89" s="15" t="s">
        <v>1494</v>
      </c>
      <c r="K89" s="15" t="s">
        <v>1482</v>
      </c>
      <c r="L89" s="15" t="s">
        <v>1578</v>
      </c>
      <c r="M89" s="15" t="s">
        <v>1484</v>
      </c>
      <c r="N89" s="15" t="s">
        <v>1143</v>
      </c>
      <c r="O89" s="15" t="s">
        <v>694</v>
      </c>
      <c r="R89" s="15" t="s">
        <v>655</v>
      </c>
      <c r="S89" s="15" t="s">
        <v>1483</v>
      </c>
      <c r="T89" s="16">
        <v>45901</v>
      </c>
      <c r="V89" s="16"/>
      <c r="W89" s="15" t="s">
        <v>1482</v>
      </c>
      <c r="X89" s="16">
        <v>45901.460416666669</v>
      </c>
      <c r="Y89" s="15">
        <v>36.299999999999997</v>
      </c>
      <c r="AA89" s="15" t="s">
        <v>694</v>
      </c>
      <c r="AC89" s="15" t="s">
        <v>41</v>
      </c>
      <c r="AE89" s="15">
        <v>1</v>
      </c>
      <c r="AF89" s="15" t="s">
        <v>41</v>
      </c>
      <c r="AK89" s="15">
        <v>154</v>
      </c>
    </row>
    <row r="90" spans="1:37" x14ac:dyDescent="0.2">
      <c r="A90" s="15" t="s">
        <v>1577</v>
      </c>
      <c r="B90" s="15" t="s">
        <v>1978</v>
      </c>
      <c r="C90" s="15">
        <v>56</v>
      </c>
      <c r="D90" s="15" t="s">
        <v>1259</v>
      </c>
      <c r="E90" s="15" t="s">
        <v>1257</v>
      </c>
      <c r="F90" s="15" t="s">
        <v>655</v>
      </c>
      <c r="G90" s="15" t="s">
        <v>797</v>
      </c>
      <c r="H90" s="15" t="s">
        <v>1995</v>
      </c>
      <c r="I90" s="15" t="s">
        <v>1497</v>
      </c>
      <c r="K90" s="15" t="s">
        <v>1482</v>
      </c>
      <c r="L90" s="15" t="s">
        <v>1578</v>
      </c>
      <c r="M90" s="15" t="s">
        <v>1489</v>
      </c>
      <c r="N90" s="15" t="s">
        <v>1143</v>
      </c>
      <c r="O90" s="15" t="s">
        <v>694</v>
      </c>
      <c r="R90" s="15" t="s">
        <v>655</v>
      </c>
      <c r="S90" s="15" t="s">
        <v>1483</v>
      </c>
      <c r="T90" s="16">
        <v>45901</v>
      </c>
      <c r="V90" s="16"/>
      <c r="W90" s="15" t="s">
        <v>1482</v>
      </c>
      <c r="X90" s="16">
        <v>45901.460416666669</v>
      </c>
      <c r="Y90" s="15">
        <v>36.299999999999997</v>
      </c>
      <c r="AA90" s="15" t="s">
        <v>694</v>
      </c>
      <c r="AC90" s="15" t="s">
        <v>41</v>
      </c>
      <c r="AE90" s="15">
        <v>1</v>
      </c>
      <c r="AF90" s="15" t="s">
        <v>41</v>
      </c>
      <c r="AK90" s="15">
        <v>154</v>
      </c>
    </row>
    <row r="91" spans="1:37" x14ac:dyDescent="0.2">
      <c r="A91" s="15" t="s">
        <v>1577</v>
      </c>
      <c r="B91" s="15" t="s">
        <v>1978</v>
      </c>
      <c r="C91" s="15">
        <v>56</v>
      </c>
      <c r="D91" s="15" t="s">
        <v>1260</v>
      </c>
      <c r="E91" s="15" t="s">
        <v>1257</v>
      </c>
      <c r="F91" s="15" t="s">
        <v>655</v>
      </c>
      <c r="G91" s="15" t="s">
        <v>797</v>
      </c>
      <c r="H91" s="15" t="s">
        <v>1995</v>
      </c>
      <c r="I91" s="15" t="s">
        <v>1497</v>
      </c>
      <c r="K91" s="15" t="s">
        <v>1482</v>
      </c>
      <c r="L91" s="15" t="s">
        <v>1578</v>
      </c>
      <c r="M91" s="15" t="s">
        <v>1489</v>
      </c>
      <c r="N91" s="15" t="s">
        <v>1143</v>
      </c>
      <c r="O91" s="15" t="s">
        <v>694</v>
      </c>
      <c r="R91" s="15" t="s">
        <v>655</v>
      </c>
      <c r="S91" s="15" t="s">
        <v>1483</v>
      </c>
      <c r="T91" s="16">
        <v>45901</v>
      </c>
      <c r="V91" s="16"/>
      <c r="W91" s="15" t="s">
        <v>1482</v>
      </c>
      <c r="X91" s="16">
        <v>45901.460416666669</v>
      </c>
      <c r="Y91" s="15">
        <v>36.299999999999997</v>
      </c>
      <c r="AA91" s="15" t="s">
        <v>694</v>
      </c>
      <c r="AC91" s="15" t="s">
        <v>41</v>
      </c>
      <c r="AE91" s="15">
        <v>1</v>
      </c>
      <c r="AF91" s="15" t="s">
        <v>41</v>
      </c>
      <c r="AK91" s="15">
        <v>154</v>
      </c>
    </row>
    <row r="92" spans="1:37" x14ac:dyDescent="0.2">
      <c r="A92" s="15" t="s">
        <v>1577</v>
      </c>
      <c r="B92" s="15" t="s">
        <v>1978</v>
      </c>
      <c r="C92" s="15">
        <v>56</v>
      </c>
      <c r="D92" s="15" t="s">
        <v>1261</v>
      </c>
      <c r="E92" s="15" t="s">
        <v>1257</v>
      </c>
      <c r="F92" s="15" t="s">
        <v>655</v>
      </c>
      <c r="G92" s="15" t="s">
        <v>797</v>
      </c>
      <c r="H92" s="15" t="s">
        <v>1995</v>
      </c>
      <c r="I92" s="15" t="s">
        <v>1511</v>
      </c>
      <c r="K92" s="15" t="s">
        <v>1482</v>
      </c>
      <c r="L92" s="15" t="s">
        <v>1578</v>
      </c>
      <c r="M92" s="15" t="s">
        <v>1489</v>
      </c>
      <c r="N92" s="15" t="s">
        <v>1143</v>
      </c>
      <c r="O92" s="15" t="s">
        <v>694</v>
      </c>
      <c r="R92" s="15" t="s">
        <v>655</v>
      </c>
      <c r="S92" s="15" t="s">
        <v>1483</v>
      </c>
      <c r="T92" s="16">
        <v>45901</v>
      </c>
      <c r="W92" s="15" t="s">
        <v>1482</v>
      </c>
      <c r="X92" s="16">
        <v>45901.460416666669</v>
      </c>
      <c r="Y92" s="15">
        <v>36.299999999999997</v>
      </c>
      <c r="AA92" s="15" t="s">
        <v>694</v>
      </c>
      <c r="AC92" s="15" t="s">
        <v>41</v>
      </c>
      <c r="AE92" s="15">
        <v>1</v>
      </c>
      <c r="AF92" s="15" t="s">
        <v>41</v>
      </c>
      <c r="AK92" s="15">
        <v>154</v>
      </c>
    </row>
    <row r="93" spans="1:37" x14ac:dyDescent="0.2">
      <c r="A93" s="15" t="s">
        <v>1577</v>
      </c>
      <c r="B93" s="15" t="s">
        <v>1978</v>
      </c>
      <c r="C93" s="15">
        <v>56</v>
      </c>
      <c r="D93" s="15" t="s">
        <v>1262</v>
      </c>
      <c r="E93" s="15" t="s">
        <v>1257</v>
      </c>
      <c r="F93" s="15" t="s">
        <v>655</v>
      </c>
      <c r="G93" s="15" t="s">
        <v>797</v>
      </c>
      <c r="H93" s="15" t="s">
        <v>1995</v>
      </c>
      <c r="I93" s="15" t="s">
        <v>1538</v>
      </c>
      <c r="K93" s="15" t="s">
        <v>1482</v>
      </c>
      <c r="L93" s="15" t="s">
        <v>1578</v>
      </c>
      <c r="M93" s="15" t="s">
        <v>1489</v>
      </c>
      <c r="N93" s="15" t="s">
        <v>1143</v>
      </c>
      <c r="O93" s="15" t="s">
        <v>694</v>
      </c>
      <c r="R93" s="15" t="s">
        <v>655</v>
      </c>
      <c r="S93" s="15" t="s">
        <v>1483</v>
      </c>
      <c r="T93" s="16">
        <v>45901</v>
      </c>
      <c r="W93" s="15" t="s">
        <v>1482</v>
      </c>
      <c r="X93" s="16">
        <v>45901.460416666669</v>
      </c>
      <c r="Y93" s="15">
        <v>36.299999999999997</v>
      </c>
      <c r="AA93" s="15" t="s">
        <v>694</v>
      </c>
      <c r="AC93" s="15" t="s">
        <v>41</v>
      </c>
      <c r="AE93" s="15">
        <v>1</v>
      </c>
      <c r="AF93" s="15" t="s">
        <v>41</v>
      </c>
      <c r="AK93" s="15">
        <v>154</v>
      </c>
    </row>
    <row r="94" spans="1:37" x14ac:dyDescent="0.2">
      <c r="A94" s="15" t="s">
        <v>1577</v>
      </c>
      <c r="B94" s="15" t="s">
        <v>1978</v>
      </c>
      <c r="C94" s="15">
        <v>56</v>
      </c>
      <c r="D94" s="15" t="s">
        <v>1442</v>
      </c>
      <c r="E94" s="15" t="s">
        <v>1440</v>
      </c>
      <c r="F94" s="15" t="s">
        <v>655</v>
      </c>
      <c r="G94" s="15" t="s">
        <v>1441</v>
      </c>
      <c r="H94" s="15" t="s">
        <v>1996</v>
      </c>
      <c r="I94" s="15" t="s">
        <v>1503</v>
      </c>
      <c r="J94" s="15" t="s">
        <v>1482</v>
      </c>
      <c r="K94" s="15" t="s">
        <v>1482</v>
      </c>
      <c r="L94" s="15" t="s">
        <v>1485</v>
      </c>
      <c r="M94" s="15" t="s">
        <v>1484</v>
      </c>
      <c r="N94" s="15" t="s">
        <v>1195</v>
      </c>
      <c r="O94" s="15" t="s">
        <v>694</v>
      </c>
      <c r="P94" s="15" t="s">
        <v>704</v>
      </c>
      <c r="R94" s="15" t="s">
        <v>655</v>
      </c>
      <c r="S94" s="15" t="s">
        <v>1483</v>
      </c>
      <c r="T94" s="16">
        <v>45565</v>
      </c>
      <c r="U94" s="15" t="s">
        <v>1558</v>
      </c>
      <c r="V94" s="15">
        <v>45935.601388888892</v>
      </c>
      <c r="W94" s="15" t="s">
        <v>1482</v>
      </c>
      <c r="X94" s="16">
        <v>45930.601388888892</v>
      </c>
      <c r="Y94" s="15">
        <v>7.1</v>
      </c>
      <c r="AA94" s="15" t="s">
        <v>694</v>
      </c>
      <c r="AB94" s="15" t="s">
        <v>1576</v>
      </c>
      <c r="AC94" s="15" t="s">
        <v>41</v>
      </c>
      <c r="AE94" s="15">
        <v>1</v>
      </c>
      <c r="AF94" s="15" t="s">
        <v>41</v>
      </c>
      <c r="AK94" s="15">
        <v>154</v>
      </c>
    </row>
    <row r="95" spans="1:37" x14ac:dyDescent="0.2">
      <c r="A95" s="15" t="s">
        <v>1552</v>
      </c>
      <c r="B95" s="15" t="s">
        <v>1997</v>
      </c>
      <c r="C95" s="15">
        <v>20</v>
      </c>
      <c r="D95" s="15" t="s">
        <v>131</v>
      </c>
      <c r="E95" s="15" t="s">
        <v>132</v>
      </c>
      <c r="F95" s="15" t="s">
        <v>655</v>
      </c>
      <c r="G95" s="15" t="s">
        <v>133</v>
      </c>
      <c r="H95" s="15" t="s">
        <v>1941</v>
      </c>
      <c r="I95" s="15" t="s">
        <v>1535</v>
      </c>
      <c r="J95" s="15" t="s">
        <v>1482</v>
      </c>
      <c r="K95" s="15" t="s">
        <v>1492</v>
      </c>
      <c r="L95" s="15" t="s">
        <v>1565</v>
      </c>
      <c r="M95" s="15" t="s">
        <v>1489</v>
      </c>
      <c r="N95" s="15" t="s">
        <v>711</v>
      </c>
      <c r="O95" s="15" t="s">
        <v>750</v>
      </c>
      <c r="P95" s="15" t="s">
        <v>785</v>
      </c>
      <c r="Q95" s="15">
        <v>982091074435993</v>
      </c>
      <c r="R95" s="15" t="s">
        <v>655</v>
      </c>
      <c r="S95" s="15" t="s">
        <v>1483</v>
      </c>
      <c r="T95" s="16">
        <v>42056</v>
      </c>
      <c r="W95" s="15" t="s">
        <v>1492</v>
      </c>
      <c r="X95" s="16">
        <v>45708.541666666664</v>
      </c>
      <c r="Y95" s="15">
        <v>229.2</v>
      </c>
      <c r="AA95" s="15">
        <v>1</v>
      </c>
      <c r="AB95" s="15" t="s">
        <v>1550</v>
      </c>
      <c r="AC95" s="15" t="s">
        <v>41</v>
      </c>
      <c r="AE95" s="15">
        <v>3</v>
      </c>
      <c r="AF95" s="15" t="s">
        <v>41</v>
      </c>
      <c r="AK95" s="15">
        <v>154</v>
      </c>
    </row>
    <row r="96" spans="1:37" x14ac:dyDescent="0.2">
      <c r="A96" s="15" t="s">
        <v>1552</v>
      </c>
      <c r="B96" s="15" t="s">
        <v>1997</v>
      </c>
      <c r="C96" s="15">
        <v>20</v>
      </c>
      <c r="D96" s="15" t="s">
        <v>486</v>
      </c>
      <c r="E96" s="15" t="s">
        <v>487</v>
      </c>
      <c r="F96" s="15" t="s">
        <v>655</v>
      </c>
      <c r="G96" s="15" t="s">
        <v>797</v>
      </c>
      <c r="H96" s="15" t="s">
        <v>1862</v>
      </c>
      <c r="I96" s="15" t="s">
        <v>1535</v>
      </c>
      <c r="J96" s="15" t="s">
        <v>1482</v>
      </c>
      <c r="K96" s="15" t="s">
        <v>1482</v>
      </c>
      <c r="L96" s="15" t="s">
        <v>1485</v>
      </c>
      <c r="M96" s="15" t="s">
        <v>1489</v>
      </c>
      <c r="N96" s="15" t="s">
        <v>711</v>
      </c>
      <c r="O96" s="15" t="s">
        <v>750</v>
      </c>
      <c r="P96" s="15" t="s">
        <v>716</v>
      </c>
      <c r="Q96" s="15">
        <v>941000031683746</v>
      </c>
      <c r="R96" s="15" t="s">
        <v>655</v>
      </c>
      <c r="S96" s="15" t="s">
        <v>1483</v>
      </c>
      <c r="T96" s="16">
        <v>45508</v>
      </c>
      <c r="V96" s="15">
        <v>45878.518750000003</v>
      </c>
      <c r="W96" s="15" t="s">
        <v>1492</v>
      </c>
      <c r="X96" s="16">
        <v>45873.518750000003</v>
      </c>
      <c r="Y96" s="15">
        <v>64.2</v>
      </c>
      <c r="AA96" s="15">
        <v>10</v>
      </c>
      <c r="AB96" s="15" t="s">
        <v>1575</v>
      </c>
      <c r="AC96" s="15" t="s">
        <v>41</v>
      </c>
      <c r="AE96" s="15">
        <v>3</v>
      </c>
      <c r="AF96" s="15" t="s">
        <v>41</v>
      </c>
      <c r="AK96" s="15">
        <v>154</v>
      </c>
    </row>
    <row r="97" spans="1:37" x14ac:dyDescent="0.2">
      <c r="A97" s="15" t="s">
        <v>1552</v>
      </c>
      <c r="B97" s="15" t="s">
        <v>1997</v>
      </c>
      <c r="C97" s="15">
        <v>20</v>
      </c>
      <c r="D97" s="15" t="s">
        <v>116</v>
      </c>
      <c r="E97" s="15" t="s">
        <v>117</v>
      </c>
      <c r="F97" s="15" t="s">
        <v>655</v>
      </c>
      <c r="G97" s="15" t="s">
        <v>719</v>
      </c>
      <c r="H97" s="15" t="s">
        <v>1940</v>
      </c>
      <c r="I97" s="15" t="s">
        <v>1494</v>
      </c>
      <c r="J97" s="15" t="s">
        <v>1482</v>
      </c>
      <c r="K97" s="15" t="s">
        <v>1482</v>
      </c>
      <c r="L97" s="15" t="s">
        <v>1485</v>
      </c>
      <c r="M97" s="15" t="s">
        <v>1489</v>
      </c>
      <c r="N97" s="15" t="s">
        <v>711</v>
      </c>
      <c r="O97" s="15" t="s">
        <v>750</v>
      </c>
      <c r="P97" s="15" t="s">
        <v>704</v>
      </c>
      <c r="Q97" s="15">
        <v>941000030951283</v>
      </c>
      <c r="R97" s="15" t="s">
        <v>655</v>
      </c>
      <c r="S97" s="15" t="s">
        <v>1483</v>
      </c>
      <c r="T97" s="16">
        <v>44968</v>
      </c>
      <c r="V97" s="16">
        <v>45704.376388888886</v>
      </c>
      <c r="W97" s="15" t="s">
        <v>1492</v>
      </c>
      <c r="X97" s="16">
        <v>45699.376388888886</v>
      </c>
      <c r="Y97" s="15">
        <v>238.3</v>
      </c>
      <c r="AA97" s="15">
        <v>11</v>
      </c>
      <c r="AB97" s="15" t="s">
        <v>1574</v>
      </c>
      <c r="AC97" s="15" t="s">
        <v>41</v>
      </c>
      <c r="AE97" s="15">
        <v>3</v>
      </c>
      <c r="AF97" s="15" t="s">
        <v>41</v>
      </c>
      <c r="AK97" s="15">
        <v>154</v>
      </c>
    </row>
    <row r="98" spans="1:37" x14ac:dyDescent="0.2">
      <c r="A98" s="15" t="s">
        <v>1552</v>
      </c>
      <c r="B98" s="15" t="s">
        <v>1997</v>
      </c>
      <c r="C98" s="15">
        <v>20</v>
      </c>
      <c r="D98" s="15" t="s">
        <v>323</v>
      </c>
      <c r="E98" s="15" t="s">
        <v>1032</v>
      </c>
      <c r="F98" s="15" t="s">
        <v>655</v>
      </c>
      <c r="G98" s="15" t="s">
        <v>775</v>
      </c>
      <c r="H98" s="15" t="s">
        <v>1880</v>
      </c>
      <c r="I98" s="15" t="s">
        <v>1494</v>
      </c>
      <c r="J98" s="15" t="s">
        <v>1482</v>
      </c>
      <c r="K98" s="15" t="s">
        <v>1482</v>
      </c>
      <c r="L98" s="15" t="s">
        <v>1523</v>
      </c>
      <c r="M98" s="15" t="s">
        <v>1484</v>
      </c>
      <c r="N98" s="15" t="s">
        <v>711</v>
      </c>
      <c r="O98" s="15" t="s">
        <v>750</v>
      </c>
      <c r="P98" s="15" t="s">
        <v>776</v>
      </c>
      <c r="Q98" s="15">
        <v>941000031683715</v>
      </c>
      <c r="R98" s="15" t="s">
        <v>655</v>
      </c>
      <c r="S98" s="15" t="s">
        <v>1483</v>
      </c>
      <c r="T98" s="16">
        <v>45117</v>
      </c>
      <c r="V98" s="15">
        <v>45852.512499999997</v>
      </c>
      <c r="W98" s="15" t="s">
        <v>1492</v>
      </c>
      <c r="X98" s="16">
        <v>45847.512499999997</v>
      </c>
      <c r="Y98" s="15">
        <v>90.2</v>
      </c>
      <c r="Z98" s="15" t="s">
        <v>1622</v>
      </c>
      <c r="AA98" s="15">
        <v>12</v>
      </c>
      <c r="AB98" s="15" t="s">
        <v>1539</v>
      </c>
      <c r="AC98" s="15" t="s">
        <v>41</v>
      </c>
      <c r="AE98" s="15">
        <v>1</v>
      </c>
      <c r="AF98" s="15" t="s">
        <v>41</v>
      </c>
      <c r="AK98" s="15">
        <v>154</v>
      </c>
    </row>
    <row r="99" spans="1:37" x14ac:dyDescent="0.2">
      <c r="A99" s="15" t="s">
        <v>1552</v>
      </c>
      <c r="B99" s="15" t="s">
        <v>1997</v>
      </c>
      <c r="C99" s="15">
        <v>20</v>
      </c>
      <c r="D99" s="15" t="s">
        <v>159</v>
      </c>
      <c r="E99" s="15" t="s">
        <v>160</v>
      </c>
      <c r="F99" s="15" t="s">
        <v>655</v>
      </c>
      <c r="G99" s="15" t="s">
        <v>699</v>
      </c>
      <c r="H99" s="15" t="s">
        <v>1932</v>
      </c>
      <c r="I99" s="15" t="s">
        <v>1559</v>
      </c>
      <c r="J99" s="15" t="s">
        <v>1482</v>
      </c>
      <c r="K99" s="15" t="s">
        <v>1482</v>
      </c>
      <c r="L99" s="15" t="s">
        <v>1485</v>
      </c>
      <c r="M99" s="15" t="s">
        <v>1484</v>
      </c>
      <c r="N99" s="15" t="s">
        <v>711</v>
      </c>
      <c r="O99" s="15" t="s">
        <v>750</v>
      </c>
      <c r="P99" s="15" t="s">
        <v>716</v>
      </c>
      <c r="Q99" s="15">
        <v>941000031750462</v>
      </c>
      <c r="R99" s="15" t="s">
        <v>655</v>
      </c>
      <c r="S99" s="15" t="s">
        <v>1483</v>
      </c>
      <c r="T99" s="16">
        <v>45391</v>
      </c>
      <c r="V99" s="16">
        <v>45761.606249999997</v>
      </c>
      <c r="W99" s="15" t="s">
        <v>1492</v>
      </c>
      <c r="X99" s="16">
        <v>45756.606249999997</v>
      </c>
      <c r="Y99" s="15">
        <v>181.1</v>
      </c>
      <c r="AA99" s="15">
        <v>13</v>
      </c>
      <c r="AB99" s="15" t="s">
        <v>1517</v>
      </c>
      <c r="AC99" s="15" t="s">
        <v>41</v>
      </c>
      <c r="AE99" s="15">
        <v>3</v>
      </c>
      <c r="AF99" s="15" t="s">
        <v>41</v>
      </c>
      <c r="AK99" s="15">
        <v>154</v>
      </c>
    </row>
    <row r="100" spans="1:37" x14ac:dyDescent="0.2">
      <c r="A100" s="15" t="s">
        <v>1552</v>
      </c>
      <c r="B100" s="15" t="s">
        <v>1997</v>
      </c>
      <c r="C100" s="15">
        <v>20</v>
      </c>
      <c r="D100" s="15" t="s">
        <v>221</v>
      </c>
      <c r="E100" s="15" t="s">
        <v>222</v>
      </c>
      <c r="F100" s="15" t="s">
        <v>655</v>
      </c>
      <c r="G100" s="15" t="s">
        <v>983</v>
      </c>
      <c r="H100" s="15" t="s">
        <v>1896</v>
      </c>
      <c r="I100" s="15" t="s">
        <v>1573</v>
      </c>
      <c r="J100" s="15" t="s">
        <v>1482</v>
      </c>
      <c r="K100" s="15" t="s">
        <v>1482</v>
      </c>
      <c r="L100" s="15" t="s">
        <v>1572</v>
      </c>
      <c r="M100" s="15" t="s">
        <v>1484</v>
      </c>
      <c r="N100" s="15" t="s">
        <v>711</v>
      </c>
      <c r="O100" s="15" t="s">
        <v>750</v>
      </c>
      <c r="P100" s="15" t="s">
        <v>772</v>
      </c>
      <c r="Q100" s="15">
        <v>941000030951410</v>
      </c>
      <c r="R100" s="15" t="s">
        <v>655</v>
      </c>
      <c r="S100" s="15" t="s">
        <v>1483</v>
      </c>
      <c r="T100" s="16">
        <v>45093</v>
      </c>
      <c r="U100" s="15" t="s">
        <v>1535</v>
      </c>
      <c r="V100" s="16">
        <v>45829.554166666669</v>
      </c>
      <c r="W100" s="15" t="s">
        <v>1492</v>
      </c>
      <c r="X100" s="16">
        <v>45824.554166666669</v>
      </c>
      <c r="Y100" s="15">
        <v>113.2</v>
      </c>
      <c r="AA100" s="15">
        <v>14</v>
      </c>
      <c r="AB100" s="15" t="s">
        <v>1571</v>
      </c>
      <c r="AC100" s="15" t="s">
        <v>41</v>
      </c>
      <c r="AE100" s="15">
        <v>3</v>
      </c>
      <c r="AF100" s="15" t="s">
        <v>41</v>
      </c>
      <c r="AK100" s="15">
        <v>154</v>
      </c>
    </row>
    <row r="101" spans="1:37" x14ac:dyDescent="0.2">
      <c r="A101" s="15" t="s">
        <v>1552</v>
      </c>
      <c r="B101" s="15" t="s">
        <v>1997</v>
      </c>
      <c r="C101" s="15">
        <v>20</v>
      </c>
      <c r="D101" s="15" t="s">
        <v>341</v>
      </c>
      <c r="E101" s="15" t="s">
        <v>342</v>
      </c>
      <c r="F101" s="15" t="s">
        <v>655</v>
      </c>
      <c r="G101" s="15" t="s">
        <v>76</v>
      </c>
      <c r="H101" s="15" t="s">
        <v>1874</v>
      </c>
      <c r="I101" s="15" t="s">
        <v>1570</v>
      </c>
      <c r="J101" s="15" t="s">
        <v>1482</v>
      </c>
      <c r="K101" s="15" t="s">
        <v>1492</v>
      </c>
      <c r="L101" s="15" t="s">
        <v>1485</v>
      </c>
      <c r="M101" s="15" t="s">
        <v>1489</v>
      </c>
      <c r="N101" s="15" t="s">
        <v>711</v>
      </c>
      <c r="O101" s="15" t="s">
        <v>750</v>
      </c>
      <c r="P101" s="15" t="s">
        <v>785</v>
      </c>
      <c r="Q101" s="15">
        <v>982091074519787</v>
      </c>
      <c r="R101" s="15" t="s">
        <v>655</v>
      </c>
      <c r="S101" s="15" t="s">
        <v>1483</v>
      </c>
      <c r="T101" s="16">
        <v>44758</v>
      </c>
      <c r="U101" s="15" t="s">
        <v>1558</v>
      </c>
      <c r="V101" s="16">
        <v>45859.652083333334</v>
      </c>
      <c r="W101" s="15" t="s">
        <v>1492</v>
      </c>
      <c r="X101" s="16">
        <v>45854.652083333334</v>
      </c>
      <c r="Y101" s="15">
        <v>83.1</v>
      </c>
      <c r="AA101" s="15">
        <v>15</v>
      </c>
      <c r="AB101" s="15" t="s">
        <v>1569</v>
      </c>
      <c r="AC101" s="15" t="s">
        <v>41</v>
      </c>
      <c r="AE101" s="15">
        <v>3</v>
      </c>
      <c r="AF101" s="15" t="s">
        <v>41</v>
      </c>
      <c r="AK101" s="15">
        <v>154</v>
      </c>
    </row>
    <row r="102" spans="1:37" x14ac:dyDescent="0.2">
      <c r="A102" s="15" t="s">
        <v>1552</v>
      </c>
      <c r="B102" s="15" t="s">
        <v>1997</v>
      </c>
      <c r="C102" s="15">
        <v>20</v>
      </c>
      <c r="D102" s="15" t="s">
        <v>415</v>
      </c>
      <c r="E102" s="15" t="s">
        <v>416</v>
      </c>
      <c r="F102" s="15" t="s">
        <v>655</v>
      </c>
      <c r="G102" s="15" t="s">
        <v>76</v>
      </c>
      <c r="H102" s="15" t="s">
        <v>1998</v>
      </c>
      <c r="I102" s="15" t="s">
        <v>1497</v>
      </c>
      <c r="J102" s="15" t="s">
        <v>1482</v>
      </c>
      <c r="K102" s="15" t="s">
        <v>1482</v>
      </c>
      <c r="L102" s="15" t="s">
        <v>1485</v>
      </c>
      <c r="M102" s="15" t="s">
        <v>1489</v>
      </c>
      <c r="N102" s="15" t="s">
        <v>711</v>
      </c>
      <c r="O102" s="15" t="s">
        <v>750</v>
      </c>
      <c r="P102" s="15" t="s">
        <v>776</v>
      </c>
      <c r="Q102" s="15">
        <v>941000031684331</v>
      </c>
      <c r="R102" s="15" t="s">
        <v>655</v>
      </c>
      <c r="S102" s="15" t="s">
        <v>1483</v>
      </c>
      <c r="T102" s="16">
        <v>44408</v>
      </c>
      <c r="V102" s="16">
        <v>45874.686805555553</v>
      </c>
      <c r="W102" s="15" t="s">
        <v>1492</v>
      </c>
      <c r="X102" s="16">
        <v>45869.686805555553</v>
      </c>
      <c r="Y102" s="15">
        <v>68</v>
      </c>
      <c r="AA102" s="15">
        <v>16</v>
      </c>
      <c r="AB102" s="15" t="s">
        <v>1568</v>
      </c>
      <c r="AC102" s="15" t="s">
        <v>41</v>
      </c>
      <c r="AE102" s="15">
        <v>3</v>
      </c>
      <c r="AF102" s="15" t="s">
        <v>41</v>
      </c>
      <c r="AK102" s="15">
        <v>154</v>
      </c>
    </row>
    <row r="103" spans="1:37" x14ac:dyDescent="0.2">
      <c r="A103" s="15" t="s">
        <v>1552</v>
      </c>
      <c r="B103" s="15" t="s">
        <v>1997</v>
      </c>
      <c r="C103" s="15">
        <v>20</v>
      </c>
      <c r="D103" s="15" t="s">
        <v>431</v>
      </c>
      <c r="E103" s="15" t="s">
        <v>432</v>
      </c>
      <c r="F103" s="15" t="s">
        <v>655</v>
      </c>
      <c r="G103" s="15" t="s">
        <v>806</v>
      </c>
      <c r="H103" s="15" t="s">
        <v>1848</v>
      </c>
      <c r="I103" s="15" t="s">
        <v>1567</v>
      </c>
      <c r="J103" s="15" t="s">
        <v>1482</v>
      </c>
      <c r="K103" s="15" t="s">
        <v>1482</v>
      </c>
      <c r="L103" s="15" t="s">
        <v>1485</v>
      </c>
      <c r="M103" s="15" t="s">
        <v>1489</v>
      </c>
      <c r="N103" s="15" t="s">
        <v>711</v>
      </c>
      <c r="O103" s="15" t="s">
        <v>750</v>
      </c>
      <c r="P103" s="15" t="s">
        <v>1159</v>
      </c>
      <c r="Q103" s="15">
        <v>941000031684296</v>
      </c>
      <c r="R103" s="15" t="s">
        <v>655</v>
      </c>
      <c r="S103" s="15" t="s">
        <v>1483</v>
      </c>
      <c r="T103" s="16">
        <v>44063</v>
      </c>
      <c r="V103" s="16">
        <v>45893.589583333334</v>
      </c>
      <c r="W103" s="15" t="s">
        <v>1492</v>
      </c>
      <c r="X103" s="16">
        <v>45888.589583333334</v>
      </c>
      <c r="Y103" s="15">
        <v>49.1</v>
      </c>
      <c r="AA103" s="15">
        <v>17</v>
      </c>
      <c r="AB103" s="15" t="s">
        <v>1566</v>
      </c>
      <c r="AC103" s="15" t="s">
        <v>41</v>
      </c>
      <c r="AE103" s="15">
        <v>3</v>
      </c>
      <c r="AF103" s="15" t="s">
        <v>41</v>
      </c>
      <c r="AK103" s="15">
        <v>154</v>
      </c>
    </row>
    <row r="104" spans="1:37" x14ac:dyDescent="0.2">
      <c r="A104" s="15" t="s">
        <v>1552</v>
      </c>
      <c r="B104" s="15" t="s">
        <v>1997</v>
      </c>
      <c r="C104" s="15">
        <v>20</v>
      </c>
      <c r="D104" s="15" t="s">
        <v>1021</v>
      </c>
      <c r="E104" s="15" t="s">
        <v>1020</v>
      </c>
      <c r="F104" s="15" t="s">
        <v>655</v>
      </c>
      <c r="G104" s="15" t="s">
        <v>977</v>
      </c>
      <c r="H104" s="15" t="s">
        <v>1883</v>
      </c>
      <c r="I104" s="15" t="s">
        <v>1511</v>
      </c>
      <c r="J104" s="15" t="s">
        <v>1482</v>
      </c>
      <c r="K104" s="15" t="s">
        <v>1492</v>
      </c>
      <c r="L104" s="15" t="s">
        <v>1565</v>
      </c>
      <c r="M104" s="15" t="s">
        <v>1484</v>
      </c>
      <c r="N104" s="15" t="s">
        <v>711</v>
      </c>
      <c r="O104" s="15" t="s">
        <v>750</v>
      </c>
      <c r="P104" s="15" t="s">
        <v>776</v>
      </c>
      <c r="Q104" s="15">
        <v>941000031750548</v>
      </c>
      <c r="R104" s="15" t="s">
        <v>655</v>
      </c>
      <c r="S104" s="15" t="s">
        <v>1483</v>
      </c>
      <c r="T104" s="16">
        <v>45109</v>
      </c>
      <c r="V104" s="16"/>
      <c r="W104" s="15" t="s">
        <v>1492</v>
      </c>
      <c r="X104" s="16">
        <v>45929.595138888886</v>
      </c>
      <c r="Y104" s="15">
        <v>8.1</v>
      </c>
      <c r="AA104" s="15">
        <v>18</v>
      </c>
      <c r="AB104" s="15" t="s">
        <v>1564</v>
      </c>
      <c r="AC104" s="15" t="s">
        <v>41</v>
      </c>
      <c r="AE104" s="15">
        <v>1</v>
      </c>
      <c r="AF104" s="15" t="s">
        <v>41</v>
      </c>
      <c r="AK104" s="15">
        <v>154</v>
      </c>
    </row>
    <row r="105" spans="1:37" x14ac:dyDescent="0.2">
      <c r="A105" s="15" t="s">
        <v>1552</v>
      </c>
      <c r="B105" s="15" t="s">
        <v>1997</v>
      </c>
      <c r="C105" s="15">
        <v>20</v>
      </c>
      <c r="D105" s="15" t="s">
        <v>83</v>
      </c>
      <c r="E105" s="15" t="s">
        <v>84</v>
      </c>
      <c r="F105" s="15" t="s">
        <v>655</v>
      </c>
      <c r="G105" s="15" t="s">
        <v>85</v>
      </c>
      <c r="H105" s="15" t="s">
        <v>1944</v>
      </c>
      <c r="I105" s="15" t="s">
        <v>1508</v>
      </c>
      <c r="J105" s="15" t="s">
        <v>1482</v>
      </c>
      <c r="K105" s="15" t="s">
        <v>1482</v>
      </c>
      <c r="L105" s="15" t="s">
        <v>1485</v>
      </c>
      <c r="M105" s="15" t="s">
        <v>1489</v>
      </c>
      <c r="N105" s="15" t="s">
        <v>711</v>
      </c>
      <c r="O105" s="15" t="s">
        <v>750</v>
      </c>
      <c r="P105" s="15" t="s">
        <v>776</v>
      </c>
      <c r="Q105" s="15">
        <v>941000031749603</v>
      </c>
      <c r="R105" s="15" t="s">
        <v>655</v>
      </c>
      <c r="S105" s="15" t="s">
        <v>1483</v>
      </c>
      <c r="T105" s="16">
        <v>44128</v>
      </c>
      <c r="V105" s="16">
        <v>45593.788194444445</v>
      </c>
      <c r="W105" s="15" t="s">
        <v>1492</v>
      </c>
      <c r="X105" s="16">
        <v>45588.788194444445</v>
      </c>
      <c r="Y105" s="15">
        <v>349</v>
      </c>
      <c r="AA105" s="15">
        <v>19</v>
      </c>
      <c r="AB105" s="15" t="s">
        <v>1563</v>
      </c>
      <c r="AC105" s="15" t="s">
        <v>41</v>
      </c>
      <c r="AE105" s="15">
        <v>3</v>
      </c>
      <c r="AF105" s="15" t="s">
        <v>41</v>
      </c>
      <c r="AK105" s="15">
        <v>154</v>
      </c>
    </row>
    <row r="106" spans="1:37" x14ac:dyDescent="0.2">
      <c r="A106" s="15" t="s">
        <v>1552</v>
      </c>
      <c r="B106" s="15" t="s">
        <v>1997</v>
      </c>
      <c r="C106" s="15">
        <v>20</v>
      </c>
      <c r="D106" s="15" t="s">
        <v>425</v>
      </c>
      <c r="E106" s="15" t="s">
        <v>426</v>
      </c>
      <c r="F106" s="15" t="s">
        <v>655</v>
      </c>
      <c r="G106" s="15" t="s">
        <v>797</v>
      </c>
      <c r="H106" s="15" t="s">
        <v>1098</v>
      </c>
      <c r="I106" s="15" t="s">
        <v>1518</v>
      </c>
      <c r="J106" s="15" t="s">
        <v>1482</v>
      </c>
      <c r="K106" s="15" t="s">
        <v>1482</v>
      </c>
      <c r="L106" s="15" t="s">
        <v>1485</v>
      </c>
      <c r="M106" s="15" t="s">
        <v>1489</v>
      </c>
      <c r="N106" s="15" t="s">
        <v>711</v>
      </c>
      <c r="O106" s="15" t="s">
        <v>750</v>
      </c>
      <c r="P106" s="15" t="s">
        <v>704</v>
      </c>
      <c r="Q106" s="15">
        <v>941000031684376</v>
      </c>
      <c r="R106" s="15" t="s">
        <v>655</v>
      </c>
      <c r="S106" s="15" t="s">
        <v>1483</v>
      </c>
      <c r="T106" s="16">
        <v>45144</v>
      </c>
      <c r="V106" s="16">
        <v>45880.637499999997</v>
      </c>
      <c r="W106" s="15" t="s">
        <v>1492</v>
      </c>
      <c r="X106" s="16">
        <v>45875.637499999997</v>
      </c>
      <c r="Y106" s="15">
        <v>62.1</v>
      </c>
      <c r="AA106" s="15">
        <v>2</v>
      </c>
      <c r="AB106" s="15" t="s">
        <v>1562</v>
      </c>
      <c r="AC106" s="15" t="s">
        <v>41</v>
      </c>
      <c r="AE106" s="15">
        <v>3</v>
      </c>
      <c r="AF106" s="15" t="s">
        <v>41</v>
      </c>
      <c r="AK106" s="15">
        <v>154</v>
      </c>
    </row>
    <row r="107" spans="1:37" x14ac:dyDescent="0.2">
      <c r="A107" s="15" t="s">
        <v>1552</v>
      </c>
      <c r="B107" s="15" t="s">
        <v>1997</v>
      </c>
      <c r="C107" s="15">
        <v>20</v>
      </c>
      <c r="D107" s="15" t="s">
        <v>964</v>
      </c>
      <c r="E107" s="15" t="s">
        <v>963</v>
      </c>
      <c r="F107" s="15" t="s">
        <v>655</v>
      </c>
      <c r="G107" s="15" t="s">
        <v>797</v>
      </c>
      <c r="H107" s="15" t="s">
        <v>959</v>
      </c>
      <c r="I107" s="15" t="s">
        <v>1511</v>
      </c>
      <c r="J107" s="15" t="s">
        <v>1482</v>
      </c>
      <c r="K107" s="15" t="s">
        <v>1482</v>
      </c>
      <c r="L107" s="15" t="s">
        <v>1542</v>
      </c>
      <c r="M107" s="15" t="s">
        <v>1484</v>
      </c>
      <c r="N107" s="15" t="s">
        <v>753</v>
      </c>
      <c r="O107" s="15" t="s">
        <v>750</v>
      </c>
      <c r="P107" s="15" t="s">
        <v>785</v>
      </c>
      <c r="R107" s="15" t="s">
        <v>655</v>
      </c>
      <c r="S107" s="15" t="s">
        <v>1483</v>
      </c>
      <c r="T107" s="16">
        <v>45088</v>
      </c>
      <c r="V107" s="15">
        <v>45822.669444444444</v>
      </c>
      <c r="W107" s="15" t="s">
        <v>1482</v>
      </c>
      <c r="X107" s="16">
        <v>45817.669444444444</v>
      </c>
      <c r="Y107" s="15">
        <v>120</v>
      </c>
      <c r="AA107" s="15">
        <v>20</v>
      </c>
      <c r="AB107" s="15" t="s">
        <v>1561</v>
      </c>
      <c r="AC107" s="15" t="s">
        <v>41</v>
      </c>
      <c r="AE107" s="15">
        <v>3</v>
      </c>
      <c r="AF107" s="15" t="s">
        <v>41</v>
      </c>
      <c r="AK107" s="15">
        <v>154</v>
      </c>
    </row>
    <row r="108" spans="1:37" x14ac:dyDescent="0.2">
      <c r="A108" s="15" t="s">
        <v>1552</v>
      </c>
      <c r="B108" s="15" t="s">
        <v>1997</v>
      </c>
      <c r="C108" s="15">
        <v>20</v>
      </c>
      <c r="D108" s="15" t="s">
        <v>437</v>
      </c>
      <c r="E108" s="15" t="s">
        <v>438</v>
      </c>
      <c r="F108" s="15" t="s">
        <v>655</v>
      </c>
      <c r="G108" s="15" t="s">
        <v>699</v>
      </c>
      <c r="H108" s="15" t="s">
        <v>1843</v>
      </c>
      <c r="I108" s="15" t="s">
        <v>1560</v>
      </c>
      <c r="J108" s="15" t="s">
        <v>1482</v>
      </c>
      <c r="K108" s="15" t="s">
        <v>1482</v>
      </c>
      <c r="L108" s="15" t="s">
        <v>1523</v>
      </c>
      <c r="M108" s="15" t="s">
        <v>1489</v>
      </c>
      <c r="N108" s="15" t="s">
        <v>711</v>
      </c>
      <c r="O108" s="15" t="s">
        <v>750</v>
      </c>
      <c r="P108" s="15" t="s">
        <v>776</v>
      </c>
      <c r="Q108" s="15">
        <v>941000031684325</v>
      </c>
      <c r="R108" s="15" t="s">
        <v>655</v>
      </c>
      <c r="S108" s="15" t="s">
        <v>1483</v>
      </c>
      <c r="T108" s="16">
        <v>44795</v>
      </c>
      <c r="V108" s="16">
        <v>45896.468055555553</v>
      </c>
      <c r="W108" s="15" t="s">
        <v>1492</v>
      </c>
      <c r="X108" s="16">
        <v>45891.468055555553</v>
      </c>
      <c r="Y108" s="15">
        <v>46.3</v>
      </c>
      <c r="AA108" s="15">
        <v>3</v>
      </c>
      <c r="AB108" s="15" t="s">
        <v>1520</v>
      </c>
      <c r="AC108" s="15" t="s">
        <v>41</v>
      </c>
      <c r="AE108" s="15">
        <v>3</v>
      </c>
      <c r="AF108" s="15" t="s">
        <v>41</v>
      </c>
      <c r="AK108" s="15">
        <v>154</v>
      </c>
    </row>
    <row r="109" spans="1:37" x14ac:dyDescent="0.2">
      <c r="A109" s="15" t="s">
        <v>1552</v>
      </c>
      <c r="B109" s="15" t="s">
        <v>1997</v>
      </c>
      <c r="C109" s="15">
        <v>20</v>
      </c>
      <c r="D109" s="15" t="s">
        <v>254</v>
      </c>
      <c r="E109" s="15" t="s">
        <v>255</v>
      </c>
      <c r="F109" s="15" t="s">
        <v>655</v>
      </c>
      <c r="G109" s="15" t="s">
        <v>699</v>
      </c>
      <c r="H109" s="15" t="s">
        <v>1930</v>
      </c>
      <c r="I109" s="15" t="s">
        <v>1497</v>
      </c>
      <c r="J109" s="15" t="s">
        <v>1482</v>
      </c>
      <c r="K109" s="15" t="s">
        <v>1482</v>
      </c>
      <c r="L109" s="15" t="s">
        <v>1542</v>
      </c>
      <c r="M109" s="15" t="s">
        <v>1489</v>
      </c>
      <c r="N109" s="15" t="s">
        <v>711</v>
      </c>
      <c r="O109" s="15" t="s">
        <v>750</v>
      </c>
      <c r="P109" s="15" t="s">
        <v>704</v>
      </c>
      <c r="Q109" s="15">
        <v>941000031750106</v>
      </c>
      <c r="R109" s="15" t="s">
        <v>655</v>
      </c>
      <c r="S109" s="15" t="s">
        <v>1483</v>
      </c>
      <c r="T109" s="16">
        <v>43565</v>
      </c>
      <c r="V109" s="16">
        <v>45762.524305555555</v>
      </c>
      <c r="W109" s="15" t="s">
        <v>1492</v>
      </c>
      <c r="X109" s="16">
        <v>45757.524305555555</v>
      </c>
      <c r="Y109" s="15">
        <v>180.2</v>
      </c>
      <c r="AA109" s="15">
        <v>4</v>
      </c>
      <c r="AB109" s="15" t="s">
        <v>1516</v>
      </c>
      <c r="AC109" s="15" t="s">
        <v>41</v>
      </c>
      <c r="AE109" s="15">
        <v>3</v>
      </c>
      <c r="AF109" s="15" t="s">
        <v>41</v>
      </c>
      <c r="AK109" s="15">
        <v>154</v>
      </c>
    </row>
    <row r="110" spans="1:37" x14ac:dyDescent="0.2">
      <c r="A110" s="15" t="s">
        <v>1552</v>
      </c>
      <c r="B110" s="15" t="s">
        <v>1997</v>
      </c>
      <c r="C110" s="15">
        <v>20</v>
      </c>
      <c r="D110" s="15" t="s">
        <v>54</v>
      </c>
      <c r="E110" s="15" t="s">
        <v>55</v>
      </c>
      <c r="F110" s="15" t="s">
        <v>655</v>
      </c>
      <c r="G110" s="15" t="s">
        <v>699</v>
      </c>
      <c r="H110" s="15" t="s">
        <v>1950</v>
      </c>
      <c r="I110" s="15" t="s">
        <v>1559</v>
      </c>
      <c r="J110" s="15" t="s">
        <v>1482</v>
      </c>
      <c r="K110" s="15" t="s">
        <v>1492</v>
      </c>
      <c r="L110" s="15" t="s">
        <v>1485</v>
      </c>
      <c r="M110" s="15" t="s">
        <v>1489</v>
      </c>
      <c r="N110" s="15" t="s">
        <v>711</v>
      </c>
      <c r="O110" s="15" t="s">
        <v>750</v>
      </c>
      <c r="P110" s="15" t="s">
        <v>748</v>
      </c>
      <c r="Q110" s="15">
        <v>982091074516862</v>
      </c>
      <c r="R110" s="15" t="s">
        <v>655</v>
      </c>
      <c r="S110" s="15" t="s">
        <v>1483</v>
      </c>
      <c r="T110" s="16">
        <v>44708</v>
      </c>
      <c r="U110" s="15" t="s">
        <v>1558</v>
      </c>
      <c r="V110" s="16">
        <v>45860.586805555555</v>
      </c>
      <c r="W110" s="15" t="s">
        <v>1492</v>
      </c>
      <c r="X110" s="16">
        <v>45855.586805555555</v>
      </c>
      <c r="Y110" s="15">
        <v>82.1</v>
      </c>
      <c r="AA110" s="15">
        <v>5</v>
      </c>
      <c r="AB110" s="15" t="s">
        <v>1551</v>
      </c>
      <c r="AC110" s="15" t="s">
        <v>41</v>
      </c>
      <c r="AE110" s="15">
        <v>3</v>
      </c>
      <c r="AF110" s="15" t="s">
        <v>41</v>
      </c>
      <c r="AK110" s="15">
        <v>154</v>
      </c>
    </row>
    <row r="111" spans="1:37" x14ac:dyDescent="0.2">
      <c r="A111" s="15" t="s">
        <v>1552</v>
      </c>
      <c r="B111" s="15" t="s">
        <v>1997</v>
      </c>
      <c r="C111" s="15">
        <v>20</v>
      </c>
      <c r="D111" s="15" t="s">
        <v>1115</v>
      </c>
      <c r="E111" s="15" t="s">
        <v>1114</v>
      </c>
      <c r="F111" s="15" t="s">
        <v>655</v>
      </c>
      <c r="G111" s="15" t="s">
        <v>745</v>
      </c>
      <c r="H111" s="15" t="s">
        <v>1974</v>
      </c>
      <c r="I111" s="15" t="s">
        <v>1518</v>
      </c>
      <c r="J111" s="15" t="s">
        <v>1482</v>
      </c>
      <c r="K111" s="15" t="s">
        <v>1482</v>
      </c>
      <c r="L111" s="15" t="s">
        <v>1493</v>
      </c>
      <c r="M111" s="15" t="s">
        <v>1484</v>
      </c>
      <c r="N111" s="15" t="s">
        <v>723</v>
      </c>
      <c r="O111" s="15" t="s">
        <v>750</v>
      </c>
      <c r="P111" s="15" t="s">
        <v>725</v>
      </c>
      <c r="R111" s="15" t="s">
        <v>655</v>
      </c>
      <c r="S111" s="15" t="s">
        <v>1483</v>
      </c>
      <c r="T111" s="16">
        <v>44834</v>
      </c>
      <c r="V111" s="16"/>
      <c r="W111" s="15" t="s">
        <v>1482</v>
      </c>
      <c r="X111" s="16">
        <v>45875.455555555556</v>
      </c>
      <c r="Y111" s="15">
        <v>62.3</v>
      </c>
      <c r="AA111" s="15">
        <v>6</v>
      </c>
      <c r="AB111" s="15" t="s">
        <v>1557</v>
      </c>
      <c r="AC111" s="15" t="s">
        <v>41</v>
      </c>
      <c r="AE111" s="15">
        <v>1</v>
      </c>
      <c r="AF111" s="15" t="s">
        <v>41</v>
      </c>
      <c r="AK111" s="15">
        <v>154</v>
      </c>
    </row>
    <row r="112" spans="1:37" x14ac:dyDescent="0.2">
      <c r="A112" s="15" t="s">
        <v>1552</v>
      </c>
      <c r="B112" s="15" t="s">
        <v>1997</v>
      </c>
      <c r="C112" s="15">
        <v>20</v>
      </c>
      <c r="D112" s="15" t="s">
        <v>1113</v>
      </c>
      <c r="E112" s="15" t="s">
        <v>1112</v>
      </c>
      <c r="F112" s="15" t="s">
        <v>655</v>
      </c>
      <c r="G112" s="15" t="s">
        <v>745</v>
      </c>
      <c r="H112" s="15" t="s">
        <v>1999</v>
      </c>
      <c r="I112" s="15" t="s">
        <v>1556</v>
      </c>
      <c r="J112" s="15" t="s">
        <v>1482</v>
      </c>
      <c r="K112" s="15" t="s">
        <v>1482</v>
      </c>
      <c r="L112" s="15" t="s">
        <v>1493</v>
      </c>
      <c r="M112" s="15" t="s">
        <v>1489</v>
      </c>
      <c r="N112" s="15" t="s">
        <v>753</v>
      </c>
      <c r="O112" s="15" t="s">
        <v>750</v>
      </c>
      <c r="P112" s="15" t="s">
        <v>725</v>
      </c>
      <c r="R112" s="15" t="s">
        <v>655</v>
      </c>
      <c r="S112" s="15" t="s">
        <v>1483</v>
      </c>
      <c r="T112" s="16">
        <v>44104</v>
      </c>
      <c r="V112" s="16"/>
      <c r="W112" s="15" t="s">
        <v>1482</v>
      </c>
      <c r="X112" s="16">
        <v>45875.455555555556</v>
      </c>
      <c r="Y112" s="15">
        <v>62.3</v>
      </c>
      <c r="AA112" s="15">
        <v>7</v>
      </c>
      <c r="AB112" s="15" t="s">
        <v>1555</v>
      </c>
      <c r="AC112" s="15" t="s">
        <v>41</v>
      </c>
      <c r="AE112" s="15">
        <v>1</v>
      </c>
      <c r="AF112" s="15" t="s">
        <v>41</v>
      </c>
      <c r="AK112" s="15">
        <v>154</v>
      </c>
    </row>
    <row r="113" spans="1:37" x14ac:dyDescent="0.2">
      <c r="A113" s="15" t="s">
        <v>1552</v>
      </c>
      <c r="B113" s="15" t="s">
        <v>1997</v>
      </c>
      <c r="C113" s="15">
        <v>20</v>
      </c>
      <c r="D113" s="15" t="s">
        <v>1120</v>
      </c>
      <c r="E113" s="15" t="s">
        <v>1119</v>
      </c>
      <c r="F113" s="15" t="s">
        <v>655</v>
      </c>
      <c r="G113" s="15" t="s">
        <v>797</v>
      </c>
      <c r="H113" s="15" t="s">
        <v>1999</v>
      </c>
      <c r="I113" s="15" t="s">
        <v>1524</v>
      </c>
      <c r="J113" s="15" t="s">
        <v>1482</v>
      </c>
      <c r="K113" s="15" t="s">
        <v>1482</v>
      </c>
      <c r="L113" s="15" t="s">
        <v>1493</v>
      </c>
      <c r="M113" s="15" t="s">
        <v>1484</v>
      </c>
      <c r="N113" s="15" t="s">
        <v>723</v>
      </c>
      <c r="O113" s="15" t="s">
        <v>750</v>
      </c>
      <c r="P113" s="15" t="s">
        <v>1116</v>
      </c>
      <c r="R113" s="15" t="s">
        <v>655</v>
      </c>
      <c r="S113" s="15" t="s">
        <v>1483</v>
      </c>
      <c r="T113" s="16">
        <v>44104</v>
      </c>
      <c r="V113" s="16"/>
      <c r="W113" s="15" t="s">
        <v>1482</v>
      </c>
      <c r="X113" s="16">
        <v>45875.455555555556</v>
      </c>
      <c r="Y113" s="15">
        <v>62.3</v>
      </c>
      <c r="AA113" s="15">
        <v>8</v>
      </c>
      <c r="AB113" s="15" t="s">
        <v>1553</v>
      </c>
      <c r="AC113" s="15" t="s">
        <v>41</v>
      </c>
      <c r="AE113" s="15">
        <v>1</v>
      </c>
      <c r="AF113" s="15" t="s">
        <v>41</v>
      </c>
      <c r="AK113" s="15">
        <v>154</v>
      </c>
    </row>
    <row r="114" spans="1:37" x14ac:dyDescent="0.2">
      <c r="A114" s="15" t="s">
        <v>1552</v>
      </c>
      <c r="B114" s="15" t="s">
        <v>1997</v>
      </c>
      <c r="C114" s="15">
        <v>20</v>
      </c>
      <c r="D114" s="15" t="s">
        <v>1118</v>
      </c>
      <c r="E114" s="15" t="s">
        <v>1117</v>
      </c>
      <c r="F114" s="15" t="s">
        <v>655</v>
      </c>
      <c r="G114" s="15" t="s">
        <v>745</v>
      </c>
      <c r="H114" s="15" t="s">
        <v>1974</v>
      </c>
      <c r="I114" s="15" t="s">
        <v>1538</v>
      </c>
      <c r="J114" s="15" t="s">
        <v>1482</v>
      </c>
      <c r="K114" s="15" t="s">
        <v>1482</v>
      </c>
      <c r="L114" s="15" t="s">
        <v>1493</v>
      </c>
      <c r="M114" s="15" t="s">
        <v>1484</v>
      </c>
      <c r="N114" s="15" t="s">
        <v>723</v>
      </c>
      <c r="O114" s="15" t="s">
        <v>750</v>
      </c>
      <c r="P114" s="15" t="s">
        <v>1116</v>
      </c>
      <c r="R114" s="15" t="s">
        <v>655</v>
      </c>
      <c r="S114" s="15" t="s">
        <v>1483</v>
      </c>
      <c r="T114" s="16">
        <v>44834</v>
      </c>
      <c r="W114" s="15" t="s">
        <v>1482</v>
      </c>
      <c r="X114" s="16">
        <v>45875.455555555556</v>
      </c>
      <c r="Y114" s="15">
        <v>62.3</v>
      </c>
      <c r="AA114" s="15">
        <v>9</v>
      </c>
      <c r="AB114" s="15" t="s">
        <v>1551</v>
      </c>
      <c r="AC114" s="15" t="s">
        <v>41</v>
      </c>
      <c r="AE114" s="15">
        <v>1</v>
      </c>
      <c r="AF114" s="15" t="s">
        <v>41</v>
      </c>
      <c r="AK114" s="15">
        <v>154</v>
      </c>
    </row>
    <row r="115" spans="1:37" x14ac:dyDescent="0.2">
      <c r="A115" s="15" t="s">
        <v>1531</v>
      </c>
      <c r="B115" s="15" t="s">
        <v>2000</v>
      </c>
      <c r="C115" s="15">
        <v>19</v>
      </c>
      <c r="D115" s="15" t="s">
        <v>1291</v>
      </c>
      <c r="E115" s="15" t="s">
        <v>1290</v>
      </c>
      <c r="F115" s="15" t="s">
        <v>655</v>
      </c>
      <c r="G115" s="15" t="s">
        <v>710</v>
      </c>
      <c r="H115" s="15" t="s">
        <v>770</v>
      </c>
      <c r="I115" s="15" t="s">
        <v>1497</v>
      </c>
      <c r="J115" s="15" t="s">
        <v>1482</v>
      </c>
      <c r="K115" s="15" t="s">
        <v>1482</v>
      </c>
      <c r="L115" s="15" t="s">
        <v>1485</v>
      </c>
      <c r="M115" s="15" t="s">
        <v>1489</v>
      </c>
      <c r="N115" s="15" t="s">
        <v>723</v>
      </c>
      <c r="O115" s="15" t="s">
        <v>799</v>
      </c>
      <c r="P115" s="15" t="s">
        <v>704</v>
      </c>
      <c r="R115" s="15" t="s">
        <v>655</v>
      </c>
      <c r="S115" s="15" t="s">
        <v>1483</v>
      </c>
      <c r="T115" s="16">
        <v>44444</v>
      </c>
      <c r="V115" s="15">
        <v>45910.564583333333</v>
      </c>
      <c r="W115" s="15" t="s">
        <v>1482</v>
      </c>
      <c r="X115" s="16">
        <v>45905.564583333333</v>
      </c>
      <c r="Y115" s="15">
        <v>32.200000000000003</v>
      </c>
      <c r="AA115" s="15">
        <v>1</v>
      </c>
      <c r="AB115" s="15" t="s">
        <v>1550</v>
      </c>
      <c r="AC115" s="15" t="s">
        <v>41</v>
      </c>
      <c r="AE115" s="15">
        <v>1</v>
      </c>
      <c r="AF115" s="15" t="s">
        <v>41</v>
      </c>
      <c r="AK115" s="15">
        <v>154</v>
      </c>
    </row>
    <row r="116" spans="1:37" x14ac:dyDescent="0.2">
      <c r="A116" s="15" t="s">
        <v>1531</v>
      </c>
      <c r="B116" s="15" t="s">
        <v>2000</v>
      </c>
      <c r="C116" s="15">
        <v>19</v>
      </c>
      <c r="D116" s="15" t="s">
        <v>563</v>
      </c>
      <c r="E116" s="15" t="s">
        <v>564</v>
      </c>
      <c r="F116" s="15" t="s">
        <v>655</v>
      </c>
      <c r="G116" s="15" t="s">
        <v>1333</v>
      </c>
      <c r="H116" s="15" t="s">
        <v>1582</v>
      </c>
      <c r="I116" s="15" t="s">
        <v>1511</v>
      </c>
      <c r="J116" s="15" t="s">
        <v>1482</v>
      </c>
      <c r="K116" s="15" t="s">
        <v>1482</v>
      </c>
      <c r="L116" s="15" t="s">
        <v>1485</v>
      </c>
      <c r="M116" s="15" t="s">
        <v>1484</v>
      </c>
      <c r="N116" s="15" t="s">
        <v>711</v>
      </c>
      <c r="O116" s="15" t="s">
        <v>799</v>
      </c>
      <c r="P116" s="15" t="s">
        <v>704</v>
      </c>
      <c r="Q116" s="15">
        <v>941000028841259</v>
      </c>
      <c r="R116" s="15" t="s">
        <v>655</v>
      </c>
      <c r="S116" s="15" t="s">
        <v>532</v>
      </c>
      <c r="T116" s="16">
        <v>45828</v>
      </c>
      <c r="V116" s="15">
        <v>45917.61041666667</v>
      </c>
      <c r="W116" s="15" t="s">
        <v>1492</v>
      </c>
      <c r="X116" s="16">
        <v>45912.61041666667</v>
      </c>
      <c r="Y116" s="15">
        <v>25.1</v>
      </c>
      <c r="AA116" s="15">
        <v>10</v>
      </c>
      <c r="AB116" s="15" t="s">
        <v>1522</v>
      </c>
      <c r="AC116" s="15" t="s">
        <v>41</v>
      </c>
      <c r="AE116" s="15">
        <v>3</v>
      </c>
      <c r="AF116" s="15" t="s">
        <v>41</v>
      </c>
      <c r="AK116" s="15">
        <v>154</v>
      </c>
    </row>
    <row r="117" spans="1:37" x14ac:dyDescent="0.2">
      <c r="A117" s="15" t="s">
        <v>1531</v>
      </c>
      <c r="B117" s="15" t="s">
        <v>2000</v>
      </c>
      <c r="C117" s="15">
        <v>19</v>
      </c>
      <c r="D117" s="15" t="s">
        <v>530</v>
      </c>
      <c r="E117" s="15" t="s">
        <v>531</v>
      </c>
      <c r="F117" s="15" t="s">
        <v>655</v>
      </c>
      <c r="G117" s="15" t="s">
        <v>1333</v>
      </c>
      <c r="H117" s="15" t="s">
        <v>1582</v>
      </c>
      <c r="I117" s="15" t="s">
        <v>1511</v>
      </c>
      <c r="J117" s="15" t="s">
        <v>1482</v>
      </c>
      <c r="K117" s="15" t="s">
        <v>1482</v>
      </c>
      <c r="L117" s="15" t="s">
        <v>1485</v>
      </c>
      <c r="M117" s="15" t="s">
        <v>1489</v>
      </c>
      <c r="N117" s="15" t="s">
        <v>711</v>
      </c>
      <c r="O117" s="15" t="s">
        <v>799</v>
      </c>
      <c r="P117" s="15" t="s">
        <v>704</v>
      </c>
      <c r="Q117" s="15">
        <v>941000028853239</v>
      </c>
      <c r="R117" s="15" t="s">
        <v>655</v>
      </c>
      <c r="S117" s="15" t="s">
        <v>532</v>
      </c>
      <c r="T117" s="16">
        <v>45828</v>
      </c>
      <c r="V117" s="15">
        <v>45917.61041666667</v>
      </c>
      <c r="W117" s="15" t="s">
        <v>1492</v>
      </c>
      <c r="X117" s="16">
        <v>45912.61041666667</v>
      </c>
      <c r="Y117" s="15">
        <v>25.1</v>
      </c>
      <c r="AA117" s="15">
        <v>10</v>
      </c>
      <c r="AB117" s="15" t="s">
        <v>1549</v>
      </c>
      <c r="AC117" s="15" t="s">
        <v>41</v>
      </c>
      <c r="AE117" s="15">
        <v>3</v>
      </c>
      <c r="AF117" s="15" t="s">
        <v>41</v>
      </c>
      <c r="AK117" s="15">
        <v>154</v>
      </c>
    </row>
    <row r="118" spans="1:37" x14ac:dyDescent="0.2">
      <c r="A118" s="15" t="s">
        <v>1531</v>
      </c>
      <c r="B118" s="15" t="s">
        <v>2000</v>
      </c>
      <c r="C118" s="15">
        <v>19</v>
      </c>
      <c r="D118" s="15" t="s">
        <v>544</v>
      </c>
      <c r="E118" s="15" t="s">
        <v>545</v>
      </c>
      <c r="F118" s="15" t="s">
        <v>655</v>
      </c>
      <c r="G118" s="15" t="s">
        <v>775</v>
      </c>
      <c r="H118" s="15" t="s">
        <v>1829</v>
      </c>
      <c r="I118" s="15" t="s">
        <v>1511</v>
      </c>
      <c r="J118" s="15" t="s">
        <v>1482</v>
      </c>
      <c r="K118" s="15" t="s">
        <v>1482</v>
      </c>
      <c r="L118" s="15" t="s">
        <v>1523</v>
      </c>
      <c r="M118" s="15" t="s">
        <v>1484</v>
      </c>
      <c r="N118" s="15" t="s">
        <v>753</v>
      </c>
      <c r="O118" s="15" t="s">
        <v>799</v>
      </c>
      <c r="P118" s="15" t="s">
        <v>1246</v>
      </c>
      <c r="R118" s="15" t="s">
        <v>655</v>
      </c>
      <c r="S118" s="15" t="s">
        <v>1483</v>
      </c>
      <c r="T118" s="16">
        <v>45538</v>
      </c>
      <c r="V118" s="16">
        <v>45908.617361111108</v>
      </c>
      <c r="W118" s="15" t="s">
        <v>1482</v>
      </c>
      <c r="X118" s="16">
        <v>45903.617361111108</v>
      </c>
      <c r="Y118" s="15">
        <v>34.1</v>
      </c>
      <c r="AA118" s="15">
        <v>11</v>
      </c>
      <c r="AB118" s="15" t="s">
        <v>1548</v>
      </c>
      <c r="AC118" s="15" t="s">
        <v>41</v>
      </c>
      <c r="AE118" s="15">
        <v>3</v>
      </c>
      <c r="AF118" s="15" t="s">
        <v>41</v>
      </c>
      <c r="AK118" s="15">
        <v>154</v>
      </c>
    </row>
    <row r="119" spans="1:37" x14ac:dyDescent="0.2">
      <c r="A119" s="15" t="s">
        <v>1531</v>
      </c>
      <c r="B119" s="15" t="s">
        <v>2000</v>
      </c>
      <c r="C119" s="15">
        <v>19</v>
      </c>
      <c r="D119" s="15" t="s">
        <v>593</v>
      </c>
      <c r="E119" s="15" t="s">
        <v>594</v>
      </c>
      <c r="F119" s="15" t="s">
        <v>655</v>
      </c>
      <c r="G119" s="15" t="s">
        <v>775</v>
      </c>
      <c r="H119" s="15" t="s">
        <v>1829</v>
      </c>
      <c r="I119" s="15" t="s">
        <v>1547</v>
      </c>
      <c r="J119" s="15" t="s">
        <v>1482</v>
      </c>
      <c r="K119" s="15" t="s">
        <v>1482</v>
      </c>
      <c r="L119" s="15" t="s">
        <v>1523</v>
      </c>
      <c r="M119" s="15" t="s">
        <v>1489</v>
      </c>
      <c r="N119" s="15" t="s">
        <v>753</v>
      </c>
      <c r="O119" s="15" t="s">
        <v>799</v>
      </c>
      <c r="P119" s="15" t="s">
        <v>1246</v>
      </c>
      <c r="R119" s="15" t="s">
        <v>655</v>
      </c>
      <c r="S119" s="15" t="s">
        <v>1483</v>
      </c>
      <c r="T119" s="16">
        <v>45538</v>
      </c>
      <c r="V119" s="16">
        <v>45908.617361111108</v>
      </c>
      <c r="W119" s="15" t="s">
        <v>1482</v>
      </c>
      <c r="X119" s="16">
        <v>45903.617361111108</v>
      </c>
      <c r="Y119" s="15">
        <v>34.1</v>
      </c>
      <c r="AA119" s="15">
        <v>11</v>
      </c>
      <c r="AB119" s="15" t="s">
        <v>1546</v>
      </c>
      <c r="AC119" s="15" t="s">
        <v>41</v>
      </c>
      <c r="AE119" s="15">
        <v>3</v>
      </c>
      <c r="AF119" s="15" t="s">
        <v>41</v>
      </c>
      <c r="AK119" s="15">
        <v>154</v>
      </c>
    </row>
    <row r="120" spans="1:37" x14ac:dyDescent="0.2">
      <c r="A120" s="15" t="s">
        <v>1531</v>
      </c>
      <c r="B120" s="15" t="s">
        <v>2000</v>
      </c>
      <c r="C120" s="15">
        <v>19</v>
      </c>
      <c r="D120" s="15" t="s">
        <v>524</v>
      </c>
      <c r="E120" s="15" t="s">
        <v>525</v>
      </c>
      <c r="F120" s="15" t="s">
        <v>655</v>
      </c>
      <c r="G120" s="15" t="s">
        <v>719</v>
      </c>
      <c r="H120" s="15" t="s">
        <v>1849</v>
      </c>
      <c r="I120" s="15" t="s">
        <v>1518</v>
      </c>
      <c r="J120" s="15" t="s">
        <v>1482</v>
      </c>
      <c r="K120" s="15" t="s">
        <v>1482</v>
      </c>
      <c r="L120" s="15" t="s">
        <v>1485</v>
      </c>
      <c r="M120" s="15" t="s">
        <v>1484</v>
      </c>
      <c r="N120" s="15" t="s">
        <v>753</v>
      </c>
      <c r="O120" s="15" t="s">
        <v>799</v>
      </c>
      <c r="P120" s="15" t="s">
        <v>704</v>
      </c>
      <c r="R120" s="15" t="s">
        <v>655</v>
      </c>
      <c r="S120" s="15" t="s">
        <v>1483</v>
      </c>
      <c r="T120" s="16">
        <v>45523</v>
      </c>
      <c r="V120" s="16">
        <v>45893.373611111114</v>
      </c>
      <c r="W120" s="15" t="s">
        <v>1482</v>
      </c>
      <c r="X120" s="16">
        <v>45888.373611111114</v>
      </c>
      <c r="Y120" s="15">
        <v>49.4</v>
      </c>
      <c r="AA120" s="15">
        <v>12</v>
      </c>
      <c r="AB120" s="15" t="s">
        <v>1544</v>
      </c>
      <c r="AC120" s="15" t="s">
        <v>41</v>
      </c>
      <c r="AE120" s="15">
        <v>3</v>
      </c>
      <c r="AF120" s="15" t="s">
        <v>41</v>
      </c>
      <c r="AK120" s="15">
        <v>154</v>
      </c>
    </row>
    <row r="121" spans="1:37" x14ac:dyDescent="0.2">
      <c r="A121" s="15" t="s">
        <v>1531</v>
      </c>
      <c r="B121" s="15" t="s">
        <v>2000</v>
      </c>
      <c r="C121" s="15">
        <v>19</v>
      </c>
      <c r="D121" s="15" t="s">
        <v>1336</v>
      </c>
      <c r="E121" s="15" t="s">
        <v>1335</v>
      </c>
      <c r="F121" s="15" t="s">
        <v>655</v>
      </c>
      <c r="G121" s="15" t="s">
        <v>797</v>
      </c>
      <c r="H121" s="15" t="s">
        <v>1813</v>
      </c>
      <c r="I121" s="15" t="s">
        <v>1518</v>
      </c>
      <c r="K121" s="15" t="s">
        <v>1482</v>
      </c>
      <c r="L121" s="15" t="s">
        <v>1485</v>
      </c>
      <c r="M121" s="15" t="s">
        <v>1489</v>
      </c>
      <c r="N121" s="15" t="s">
        <v>753</v>
      </c>
      <c r="O121" s="15" t="s">
        <v>799</v>
      </c>
      <c r="P121" s="15" t="s">
        <v>725</v>
      </c>
      <c r="R121" s="15" t="s">
        <v>655</v>
      </c>
      <c r="S121" s="15" t="s">
        <v>1483</v>
      </c>
      <c r="T121" s="16">
        <v>45366</v>
      </c>
      <c r="V121" s="16">
        <v>45918.493750000001</v>
      </c>
      <c r="W121" s="15" t="s">
        <v>1482</v>
      </c>
      <c r="X121" s="16">
        <v>45913.493750000001</v>
      </c>
      <c r="Y121" s="15">
        <v>24.3</v>
      </c>
      <c r="AA121" s="15">
        <v>13</v>
      </c>
      <c r="AB121" s="15" t="s">
        <v>1545</v>
      </c>
      <c r="AC121" s="15" t="s">
        <v>41</v>
      </c>
      <c r="AE121" s="15">
        <v>1</v>
      </c>
      <c r="AF121" s="15" t="s">
        <v>41</v>
      </c>
      <c r="AK121" s="15">
        <v>154</v>
      </c>
    </row>
    <row r="122" spans="1:37" x14ac:dyDescent="0.2">
      <c r="A122" s="15" t="s">
        <v>1531</v>
      </c>
      <c r="B122" s="15" t="s">
        <v>2000</v>
      </c>
      <c r="C122" s="15">
        <v>19</v>
      </c>
      <c r="D122" s="15" t="s">
        <v>511</v>
      </c>
      <c r="E122" s="15" t="s">
        <v>1198</v>
      </c>
      <c r="F122" s="15" t="s">
        <v>655</v>
      </c>
      <c r="G122" s="15" t="s">
        <v>797</v>
      </c>
      <c r="H122" s="15" t="s">
        <v>1200</v>
      </c>
      <c r="I122" s="15" t="s">
        <v>1499</v>
      </c>
      <c r="J122" s="15" t="s">
        <v>1482</v>
      </c>
      <c r="K122" s="15" t="s">
        <v>1482</v>
      </c>
      <c r="L122" s="15" t="s">
        <v>1485</v>
      </c>
      <c r="M122" s="15" t="s">
        <v>1489</v>
      </c>
      <c r="N122" s="15" t="s">
        <v>954</v>
      </c>
      <c r="O122" s="15" t="s">
        <v>799</v>
      </c>
      <c r="P122" s="15" t="s">
        <v>704</v>
      </c>
      <c r="R122" s="15" t="s">
        <v>655</v>
      </c>
      <c r="S122" s="15" t="s">
        <v>1483</v>
      </c>
      <c r="T122" s="16">
        <v>45166</v>
      </c>
      <c r="V122" s="16">
        <v>45900.475694444445</v>
      </c>
      <c r="W122" s="15" t="s">
        <v>1482</v>
      </c>
      <c r="X122" s="16">
        <v>45895.475694444445</v>
      </c>
      <c r="Y122" s="15">
        <v>42.3</v>
      </c>
      <c r="AA122" s="15">
        <v>14</v>
      </c>
      <c r="AB122" s="15" t="s">
        <v>1544</v>
      </c>
      <c r="AC122" s="15" t="s">
        <v>41</v>
      </c>
      <c r="AE122" s="15">
        <v>3</v>
      </c>
      <c r="AF122" s="15" t="s">
        <v>41</v>
      </c>
      <c r="AK122" s="15">
        <v>154</v>
      </c>
    </row>
    <row r="123" spans="1:37" x14ac:dyDescent="0.2">
      <c r="A123" s="15" t="s">
        <v>1531</v>
      </c>
      <c r="B123" s="15" t="s">
        <v>2000</v>
      </c>
      <c r="C123" s="15">
        <v>19</v>
      </c>
      <c r="D123" s="15" t="s">
        <v>518</v>
      </c>
      <c r="E123" s="15" t="s">
        <v>1199</v>
      </c>
      <c r="F123" s="15" t="s">
        <v>655</v>
      </c>
      <c r="G123" s="15" t="s">
        <v>797</v>
      </c>
      <c r="H123" s="15" t="s">
        <v>1834</v>
      </c>
      <c r="I123" s="15" t="s">
        <v>1499</v>
      </c>
      <c r="J123" s="15" t="s">
        <v>1482</v>
      </c>
      <c r="K123" s="15" t="s">
        <v>1482</v>
      </c>
      <c r="L123" s="15" t="s">
        <v>1485</v>
      </c>
      <c r="M123" s="15" t="s">
        <v>1489</v>
      </c>
      <c r="N123" s="15" t="s">
        <v>954</v>
      </c>
      <c r="O123" s="15" t="s">
        <v>799</v>
      </c>
      <c r="P123" s="15" t="s">
        <v>704</v>
      </c>
      <c r="R123" s="15" t="s">
        <v>655</v>
      </c>
      <c r="S123" s="15" t="s">
        <v>1483</v>
      </c>
      <c r="T123" s="16">
        <v>45532</v>
      </c>
      <c r="V123" s="16">
        <v>45900.475694444445</v>
      </c>
      <c r="W123" s="15" t="s">
        <v>1482</v>
      </c>
      <c r="X123" s="16">
        <v>45895.475694444445</v>
      </c>
      <c r="Y123" s="15">
        <v>42.3</v>
      </c>
      <c r="AA123" s="15">
        <v>14</v>
      </c>
      <c r="AB123" s="15" t="s">
        <v>1543</v>
      </c>
      <c r="AC123" s="15" t="s">
        <v>41</v>
      </c>
      <c r="AE123" s="15">
        <v>3</v>
      </c>
      <c r="AF123" s="15" t="s">
        <v>41</v>
      </c>
      <c r="AK123" s="15">
        <v>154</v>
      </c>
    </row>
    <row r="124" spans="1:37" x14ac:dyDescent="0.2">
      <c r="A124" s="15" t="s">
        <v>1531</v>
      </c>
      <c r="B124" s="15" t="s">
        <v>2000</v>
      </c>
      <c r="C124" s="15">
        <v>19</v>
      </c>
      <c r="D124" s="15" t="s">
        <v>248</v>
      </c>
      <c r="E124" s="15" t="s">
        <v>249</v>
      </c>
      <c r="F124" s="15" t="s">
        <v>655</v>
      </c>
      <c r="G124" s="15" t="s">
        <v>775</v>
      </c>
      <c r="H124" s="15" t="s">
        <v>1894</v>
      </c>
      <c r="I124" s="15" t="s">
        <v>1503</v>
      </c>
      <c r="J124" s="15" t="s">
        <v>1482</v>
      </c>
      <c r="K124" s="15" t="s">
        <v>1482</v>
      </c>
      <c r="L124" s="15" t="s">
        <v>1542</v>
      </c>
      <c r="M124" s="15" t="s">
        <v>1484</v>
      </c>
      <c r="N124" s="15" t="s">
        <v>711</v>
      </c>
      <c r="O124" s="15" t="s">
        <v>799</v>
      </c>
      <c r="P124" s="15" t="s">
        <v>776</v>
      </c>
      <c r="Q124" s="15">
        <v>941000030975999</v>
      </c>
      <c r="R124" s="15" t="s">
        <v>655</v>
      </c>
      <c r="S124" s="15" t="s">
        <v>1483</v>
      </c>
      <c r="T124" s="16">
        <v>44364</v>
      </c>
      <c r="U124" s="15" t="s">
        <v>1541</v>
      </c>
      <c r="V124" s="16">
        <v>45830.703472222223</v>
      </c>
      <c r="W124" s="15" t="s">
        <v>1492</v>
      </c>
      <c r="X124" s="16">
        <v>45825.703472222223</v>
      </c>
      <c r="Y124" s="15">
        <v>112</v>
      </c>
      <c r="AA124" s="15">
        <v>3</v>
      </c>
      <c r="AB124" s="15" t="s">
        <v>1506</v>
      </c>
      <c r="AC124" s="15" t="s">
        <v>41</v>
      </c>
      <c r="AE124" s="15">
        <v>3</v>
      </c>
      <c r="AF124" s="15" t="s">
        <v>41</v>
      </c>
      <c r="AK124" s="15">
        <v>154</v>
      </c>
    </row>
    <row r="125" spans="1:37" x14ac:dyDescent="0.2">
      <c r="A125" s="15" t="s">
        <v>1531</v>
      </c>
      <c r="B125" s="15" t="s">
        <v>2000</v>
      </c>
      <c r="C125" s="15">
        <v>19</v>
      </c>
      <c r="D125" s="15" t="s">
        <v>190</v>
      </c>
      <c r="E125" s="15" t="s">
        <v>191</v>
      </c>
      <c r="F125" s="15" t="s">
        <v>655</v>
      </c>
      <c r="G125" s="15" t="s">
        <v>775</v>
      </c>
      <c r="H125" s="15" t="s">
        <v>1935</v>
      </c>
      <c r="I125" s="15" t="s">
        <v>1503</v>
      </c>
      <c r="J125" s="15" t="s">
        <v>1482</v>
      </c>
      <c r="K125" s="15" t="s">
        <v>1492</v>
      </c>
      <c r="L125" s="15" t="s">
        <v>1540</v>
      </c>
      <c r="M125" s="15" t="s">
        <v>1489</v>
      </c>
      <c r="N125" s="15" t="s">
        <v>801</v>
      </c>
      <c r="O125" s="15" t="s">
        <v>799</v>
      </c>
      <c r="P125" s="15" t="s">
        <v>772</v>
      </c>
      <c r="Q125" s="15">
        <v>982091074518525</v>
      </c>
      <c r="R125" s="15" t="s">
        <v>655</v>
      </c>
      <c r="S125" s="15" t="s">
        <v>1483</v>
      </c>
      <c r="T125" s="16">
        <v>45378</v>
      </c>
      <c r="V125" s="16"/>
      <c r="W125" s="15" t="s">
        <v>1492</v>
      </c>
      <c r="X125" s="16">
        <v>45918.355555555558</v>
      </c>
      <c r="Y125" s="15">
        <v>19.399999999999999</v>
      </c>
      <c r="AA125" s="15">
        <v>4</v>
      </c>
      <c r="AB125" s="15" t="s">
        <v>1539</v>
      </c>
      <c r="AC125" s="15" t="s">
        <v>41</v>
      </c>
      <c r="AE125" s="15">
        <v>3</v>
      </c>
      <c r="AF125" s="15" t="s">
        <v>41</v>
      </c>
      <c r="AK125" s="15">
        <v>154</v>
      </c>
    </row>
    <row r="126" spans="1:37" x14ac:dyDescent="0.2">
      <c r="A126" s="15" t="s">
        <v>1531</v>
      </c>
      <c r="B126" s="15" t="s">
        <v>2000</v>
      </c>
      <c r="C126" s="15">
        <v>19</v>
      </c>
      <c r="D126" s="15" t="s">
        <v>581</v>
      </c>
      <c r="E126" s="15" t="s">
        <v>582</v>
      </c>
      <c r="F126" s="15" t="s">
        <v>655</v>
      </c>
      <c r="G126" s="15" t="s">
        <v>797</v>
      </c>
      <c r="H126" s="15" t="s">
        <v>1834</v>
      </c>
      <c r="I126" s="15" t="s">
        <v>1535</v>
      </c>
      <c r="J126" s="15" t="s">
        <v>1482</v>
      </c>
      <c r="K126" s="15" t="s">
        <v>1482</v>
      </c>
      <c r="L126" s="15" t="s">
        <v>1485</v>
      </c>
      <c r="M126" s="15" t="s">
        <v>1484</v>
      </c>
      <c r="N126" s="15" t="s">
        <v>753</v>
      </c>
      <c r="O126" s="15" t="s">
        <v>799</v>
      </c>
      <c r="P126" s="15" t="s">
        <v>704</v>
      </c>
      <c r="R126" s="15" t="s">
        <v>655</v>
      </c>
      <c r="S126" s="15" t="s">
        <v>1483</v>
      </c>
      <c r="T126" s="16">
        <v>45532</v>
      </c>
      <c r="V126" s="16">
        <v>45901.598611111112</v>
      </c>
      <c r="W126" s="15" t="s">
        <v>1482</v>
      </c>
      <c r="X126" s="16">
        <v>45896.598611111112</v>
      </c>
      <c r="Y126" s="15">
        <v>41.1</v>
      </c>
      <c r="AA126" s="15">
        <v>5</v>
      </c>
      <c r="AB126" s="15" t="s">
        <v>1510</v>
      </c>
      <c r="AC126" s="15" t="s">
        <v>41</v>
      </c>
      <c r="AE126" s="15">
        <v>2</v>
      </c>
      <c r="AF126" s="15" t="s">
        <v>41</v>
      </c>
      <c r="AK126" s="15">
        <v>154</v>
      </c>
    </row>
    <row r="127" spans="1:37" x14ac:dyDescent="0.2">
      <c r="A127" s="15" t="s">
        <v>1531</v>
      </c>
      <c r="B127" s="15" t="s">
        <v>2000</v>
      </c>
      <c r="C127" s="15">
        <v>19</v>
      </c>
      <c r="D127" s="15" t="s">
        <v>569</v>
      </c>
      <c r="E127" s="15" t="s">
        <v>570</v>
      </c>
      <c r="F127" s="15" t="s">
        <v>655</v>
      </c>
      <c r="G127" s="15" t="s">
        <v>797</v>
      </c>
      <c r="H127" s="15" t="s">
        <v>1834</v>
      </c>
      <c r="I127" s="15" t="s">
        <v>1538</v>
      </c>
      <c r="J127" s="15" t="s">
        <v>1482</v>
      </c>
      <c r="K127" s="15" t="s">
        <v>1482</v>
      </c>
      <c r="L127" s="15" t="s">
        <v>1485</v>
      </c>
      <c r="M127" s="15" t="s">
        <v>1484</v>
      </c>
      <c r="N127" s="15" t="s">
        <v>753</v>
      </c>
      <c r="O127" s="15" t="s">
        <v>799</v>
      </c>
      <c r="P127" s="15" t="s">
        <v>704</v>
      </c>
      <c r="R127" s="15" t="s">
        <v>655</v>
      </c>
      <c r="S127" s="15" t="s">
        <v>1483</v>
      </c>
      <c r="T127" s="16">
        <v>45532</v>
      </c>
      <c r="V127" s="16">
        <v>45901.598611111112</v>
      </c>
      <c r="W127" s="15" t="s">
        <v>1482</v>
      </c>
      <c r="X127" s="16">
        <v>45896.598611111112</v>
      </c>
      <c r="Y127" s="15">
        <v>41.1</v>
      </c>
      <c r="AA127" s="15">
        <v>5</v>
      </c>
      <c r="AB127" s="15" t="s">
        <v>1510</v>
      </c>
      <c r="AC127" s="15" t="s">
        <v>41</v>
      </c>
      <c r="AE127" s="15">
        <v>1</v>
      </c>
      <c r="AF127" s="15" t="s">
        <v>41</v>
      </c>
      <c r="AK127" s="15">
        <v>154</v>
      </c>
    </row>
    <row r="128" spans="1:37" x14ac:dyDescent="0.2">
      <c r="A128" s="15" t="s">
        <v>1531</v>
      </c>
      <c r="B128" s="15" t="s">
        <v>2000</v>
      </c>
      <c r="C128" s="15">
        <v>19</v>
      </c>
      <c r="D128" s="15" t="s">
        <v>385</v>
      </c>
      <c r="E128" s="15" t="s">
        <v>386</v>
      </c>
      <c r="F128" s="15" t="s">
        <v>655</v>
      </c>
      <c r="G128" s="15" t="s">
        <v>797</v>
      </c>
      <c r="H128" s="15" t="s">
        <v>1862</v>
      </c>
      <c r="I128" s="15" t="s">
        <v>1494</v>
      </c>
      <c r="J128" s="15" t="s">
        <v>1482</v>
      </c>
      <c r="K128" s="15" t="s">
        <v>1482</v>
      </c>
      <c r="L128" s="15" t="s">
        <v>1485</v>
      </c>
      <c r="M128" s="15" t="s">
        <v>1489</v>
      </c>
      <c r="N128" s="15" t="s">
        <v>711</v>
      </c>
      <c r="O128" s="15" t="s">
        <v>799</v>
      </c>
      <c r="P128" s="15" t="s">
        <v>704</v>
      </c>
      <c r="Q128" s="15">
        <v>941000031749883</v>
      </c>
      <c r="R128" s="15" t="s">
        <v>655</v>
      </c>
      <c r="S128" s="15" t="s">
        <v>1483</v>
      </c>
      <c r="T128" s="16">
        <v>45508</v>
      </c>
      <c r="V128" s="15">
        <v>45878.51458333333</v>
      </c>
      <c r="W128" s="15" t="s">
        <v>1492</v>
      </c>
      <c r="X128" s="16">
        <v>45873.51458333333</v>
      </c>
      <c r="Y128" s="15">
        <v>64.2</v>
      </c>
      <c r="AA128" s="15">
        <v>6</v>
      </c>
      <c r="AB128" s="15" t="s">
        <v>1537</v>
      </c>
      <c r="AC128" s="15" t="s">
        <v>41</v>
      </c>
      <c r="AE128" s="15">
        <v>3</v>
      </c>
      <c r="AF128" s="15" t="s">
        <v>41</v>
      </c>
      <c r="AK128" s="15">
        <v>154</v>
      </c>
    </row>
    <row r="129" spans="1:37" x14ac:dyDescent="0.2">
      <c r="A129" s="15" t="s">
        <v>1531</v>
      </c>
      <c r="B129" s="15" t="s">
        <v>2000</v>
      </c>
      <c r="C129" s="15">
        <v>19</v>
      </c>
      <c r="D129" s="15" t="s">
        <v>1381</v>
      </c>
      <c r="E129" s="15" t="s">
        <v>1380</v>
      </c>
      <c r="F129" s="15" t="s">
        <v>655</v>
      </c>
      <c r="G129" s="15" t="s">
        <v>775</v>
      </c>
      <c r="H129" s="15" t="s">
        <v>2001</v>
      </c>
      <c r="I129" s="15" t="s">
        <v>1503</v>
      </c>
      <c r="K129" s="15" t="s">
        <v>1482</v>
      </c>
      <c r="L129" s="15" t="s">
        <v>1523</v>
      </c>
      <c r="M129" s="15" t="s">
        <v>1489</v>
      </c>
      <c r="N129" s="15" t="s">
        <v>753</v>
      </c>
      <c r="O129" s="15" t="s">
        <v>799</v>
      </c>
      <c r="P129" s="15" t="s">
        <v>716</v>
      </c>
      <c r="R129" s="15" t="s">
        <v>655</v>
      </c>
      <c r="S129" s="15" t="s">
        <v>1483</v>
      </c>
      <c r="T129" s="16">
        <v>45554</v>
      </c>
      <c r="V129" s="16">
        <v>45924.633333333331</v>
      </c>
      <c r="W129" s="15" t="s">
        <v>1482</v>
      </c>
      <c r="X129" s="16">
        <v>45919.633333333331</v>
      </c>
      <c r="Y129" s="15">
        <v>18.100000000000001</v>
      </c>
      <c r="AA129" s="15">
        <v>7</v>
      </c>
      <c r="AB129" s="15" t="s">
        <v>1536</v>
      </c>
      <c r="AC129" s="15" t="s">
        <v>41</v>
      </c>
      <c r="AE129" s="15">
        <v>1</v>
      </c>
      <c r="AF129" s="15" t="s">
        <v>41</v>
      </c>
      <c r="AK129" s="15">
        <v>154</v>
      </c>
    </row>
    <row r="130" spans="1:37" x14ac:dyDescent="0.2">
      <c r="A130" s="15" t="s">
        <v>1531</v>
      </c>
      <c r="B130" s="15" t="s">
        <v>2000</v>
      </c>
      <c r="C130" s="15">
        <v>19</v>
      </c>
      <c r="D130" s="15" t="s">
        <v>1330</v>
      </c>
      <c r="F130" s="15" t="s">
        <v>655</v>
      </c>
      <c r="G130" s="15" t="s">
        <v>775</v>
      </c>
      <c r="H130" s="15" t="s">
        <v>2002</v>
      </c>
      <c r="I130" s="15" t="s">
        <v>1535</v>
      </c>
      <c r="J130" s="15" t="s">
        <v>1482</v>
      </c>
      <c r="K130" s="15" t="s">
        <v>1482</v>
      </c>
      <c r="L130" s="15" t="s">
        <v>1523</v>
      </c>
      <c r="M130" s="15" t="s">
        <v>1489</v>
      </c>
      <c r="N130" s="15" t="s">
        <v>723</v>
      </c>
      <c r="O130" s="15" t="s">
        <v>799</v>
      </c>
      <c r="P130" s="15" t="s">
        <v>704</v>
      </c>
      <c r="R130" s="15" t="s">
        <v>655</v>
      </c>
      <c r="S130" s="15" t="s">
        <v>1483</v>
      </c>
      <c r="T130" s="16">
        <v>45547</v>
      </c>
      <c r="V130" s="16">
        <v>45917.484027777777</v>
      </c>
      <c r="W130" s="15" t="s">
        <v>1482</v>
      </c>
      <c r="X130" s="16">
        <v>45912.484027777777</v>
      </c>
      <c r="Y130" s="15">
        <v>25.3</v>
      </c>
      <c r="AA130" s="15">
        <v>8</v>
      </c>
      <c r="AB130" s="15" t="s">
        <v>1534</v>
      </c>
      <c r="AC130" s="15" t="s">
        <v>41</v>
      </c>
      <c r="AE130" s="15">
        <v>1</v>
      </c>
      <c r="AF130" s="15" t="s">
        <v>41</v>
      </c>
      <c r="AK130" s="15">
        <v>154</v>
      </c>
    </row>
    <row r="131" spans="1:37" x14ac:dyDescent="0.2">
      <c r="A131" s="15" t="s">
        <v>1531</v>
      </c>
      <c r="B131" s="15" t="s">
        <v>2000</v>
      </c>
      <c r="C131" s="15">
        <v>19</v>
      </c>
      <c r="D131" s="15" t="s">
        <v>1331</v>
      </c>
      <c r="F131" s="15" t="s">
        <v>655</v>
      </c>
      <c r="G131" s="15" t="s">
        <v>775</v>
      </c>
      <c r="H131" s="15" t="s">
        <v>2002</v>
      </c>
      <c r="I131" s="15" t="s">
        <v>1511</v>
      </c>
      <c r="J131" s="15" t="s">
        <v>1482</v>
      </c>
      <c r="K131" s="15" t="s">
        <v>1482</v>
      </c>
      <c r="L131" s="15" t="s">
        <v>1523</v>
      </c>
      <c r="M131" s="15" t="s">
        <v>1489</v>
      </c>
      <c r="N131" s="15" t="s">
        <v>723</v>
      </c>
      <c r="O131" s="15" t="s">
        <v>799</v>
      </c>
      <c r="P131" s="15" t="s">
        <v>704</v>
      </c>
      <c r="R131" s="15" t="s">
        <v>655</v>
      </c>
      <c r="S131" s="15" t="s">
        <v>1483</v>
      </c>
      <c r="T131" s="16">
        <v>45547</v>
      </c>
      <c r="V131" s="16">
        <v>45917.484027777777</v>
      </c>
      <c r="W131" s="15" t="s">
        <v>1482</v>
      </c>
      <c r="X131" s="16">
        <v>45912.484027777777</v>
      </c>
      <c r="Y131" s="15">
        <v>25.3</v>
      </c>
      <c r="AA131" s="15">
        <v>8</v>
      </c>
      <c r="AB131" s="15" t="s">
        <v>1533</v>
      </c>
      <c r="AC131" s="15" t="s">
        <v>41</v>
      </c>
      <c r="AE131" s="15">
        <v>1</v>
      </c>
      <c r="AF131" s="15" t="s">
        <v>41</v>
      </c>
      <c r="AK131" s="15">
        <v>154</v>
      </c>
    </row>
    <row r="132" spans="1:37" x14ac:dyDescent="0.2">
      <c r="A132" s="15" t="s">
        <v>1531</v>
      </c>
      <c r="B132" s="15" t="s">
        <v>2000</v>
      </c>
      <c r="C132" s="15">
        <v>19</v>
      </c>
      <c r="D132" s="15" t="s">
        <v>378</v>
      </c>
      <c r="E132" s="15" t="s">
        <v>379</v>
      </c>
      <c r="F132" s="15" t="s">
        <v>655</v>
      </c>
      <c r="G132" s="15" t="s">
        <v>797</v>
      </c>
      <c r="H132" s="15" t="s">
        <v>1862</v>
      </c>
      <c r="I132" s="15" t="s">
        <v>1494</v>
      </c>
      <c r="J132" s="15" t="s">
        <v>1482</v>
      </c>
      <c r="K132" s="15" t="s">
        <v>1482</v>
      </c>
      <c r="L132" s="15" t="s">
        <v>1485</v>
      </c>
      <c r="M132" s="15" t="s">
        <v>1489</v>
      </c>
      <c r="N132" s="15" t="s">
        <v>711</v>
      </c>
      <c r="O132" s="15" t="s">
        <v>799</v>
      </c>
      <c r="P132" s="15" t="s">
        <v>704</v>
      </c>
      <c r="Q132" s="15">
        <v>941000031735776</v>
      </c>
      <c r="R132" s="15" t="s">
        <v>655</v>
      </c>
      <c r="S132" s="15" t="s">
        <v>1483</v>
      </c>
      <c r="T132" s="16">
        <v>45508</v>
      </c>
      <c r="V132" s="16">
        <v>45878.51458333333</v>
      </c>
      <c r="W132" s="15" t="s">
        <v>1492</v>
      </c>
      <c r="X132" s="16">
        <v>45873.51458333333</v>
      </c>
      <c r="Y132" s="15">
        <v>64.2</v>
      </c>
      <c r="AA132" s="15">
        <v>9</v>
      </c>
      <c r="AB132" s="15" t="s">
        <v>1532</v>
      </c>
      <c r="AC132" s="15" t="s">
        <v>41</v>
      </c>
      <c r="AE132" s="15">
        <v>3</v>
      </c>
      <c r="AF132" s="15" t="s">
        <v>41</v>
      </c>
      <c r="AK132" s="15">
        <v>154</v>
      </c>
    </row>
    <row r="133" spans="1:37" x14ac:dyDescent="0.2">
      <c r="A133" s="15" t="s">
        <v>1531</v>
      </c>
      <c r="B133" s="15" t="s">
        <v>2000</v>
      </c>
      <c r="C133" s="15">
        <v>19</v>
      </c>
      <c r="D133" s="15" t="s">
        <v>1341</v>
      </c>
      <c r="E133" s="15" t="s">
        <v>1811</v>
      </c>
      <c r="F133" s="15" t="s">
        <v>655</v>
      </c>
      <c r="G133" s="15" t="s">
        <v>710</v>
      </c>
      <c r="H133" s="15" t="s">
        <v>2003</v>
      </c>
      <c r="I133" s="15" t="s">
        <v>1518</v>
      </c>
      <c r="K133" s="15" t="s">
        <v>1482</v>
      </c>
      <c r="L133" s="15" t="s">
        <v>1523</v>
      </c>
      <c r="M133" s="15" t="s">
        <v>1489</v>
      </c>
      <c r="N133" s="15" t="s">
        <v>753</v>
      </c>
      <c r="O133" s="15" t="s">
        <v>799</v>
      </c>
      <c r="P133" s="15" t="s">
        <v>716</v>
      </c>
      <c r="R133" s="15" t="s">
        <v>655</v>
      </c>
      <c r="S133" s="15" t="s">
        <v>1483</v>
      </c>
      <c r="T133" s="16">
        <v>45184</v>
      </c>
      <c r="V133" s="16">
        <v>45920.520138888889</v>
      </c>
      <c r="W133" s="15" t="s">
        <v>1482</v>
      </c>
      <c r="X133" s="16">
        <v>45915.520138888889</v>
      </c>
      <c r="Y133" s="15">
        <v>22.2</v>
      </c>
      <c r="AA133" s="15" t="s">
        <v>799</v>
      </c>
      <c r="AB133" s="15" t="s">
        <v>1530</v>
      </c>
      <c r="AC133" s="15" t="s">
        <v>41</v>
      </c>
      <c r="AE133" s="15">
        <v>1</v>
      </c>
      <c r="AF133" s="15" t="s">
        <v>41</v>
      </c>
      <c r="AK133" s="15">
        <v>154</v>
      </c>
    </row>
    <row r="134" spans="1:37" x14ac:dyDescent="0.2">
      <c r="A134" s="15" t="s">
        <v>1525</v>
      </c>
      <c r="B134" s="15" t="s">
        <v>2004</v>
      </c>
      <c r="C134" s="15">
        <v>6</v>
      </c>
      <c r="D134" s="15" t="s">
        <v>611</v>
      </c>
      <c r="E134" s="15" t="s">
        <v>612</v>
      </c>
      <c r="F134" s="15" t="s">
        <v>655</v>
      </c>
      <c r="G134" s="15" t="s">
        <v>797</v>
      </c>
      <c r="H134" s="15" t="s">
        <v>1846</v>
      </c>
      <c r="I134" s="15" t="s">
        <v>1497</v>
      </c>
      <c r="J134" s="15" t="s">
        <v>1482</v>
      </c>
      <c r="K134" s="15" t="s">
        <v>1482</v>
      </c>
      <c r="L134" s="15" t="s">
        <v>1485</v>
      </c>
      <c r="M134" s="15" t="s">
        <v>1489</v>
      </c>
      <c r="N134" s="15" t="s">
        <v>711</v>
      </c>
      <c r="O134" s="15" t="s">
        <v>1161</v>
      </c>
      <c r="P134" s="15" t="s">
        <v>776</v>
      </c>
      <c r="Q134" s="15">
        <v>941000031683509</v>
      </c>
      <c r="R134" s="15" t="s">
        <v>655</v>
      </c>
      <c r="S134" s="15" t="s">
        <v>1483</v>
      </c>
      <c r="T134" s="16">
        <v>45157</v>
      </c>
      <c r="V134" s="16">
        <v>45893.703472222223</v>
      </c>
      <c r="W134" s="15" t="s">
        <v>1492</v>
      </c>
      <c r="X134" s="16">
        <v>45888.703472222223</v>
      </c>
      <c r="Y134" s="15">
        <v>49</v>
      </c>
      <c r="AA134" s="15" t="s">
        <v>1161</v>
      </c>
      <c r="AB134" s="15" t="s">
        <v>1529</v>
      </c>
      <c r="AC134" s="15" t="s">
        <v>41</v>
      </c>
      <c r="AE134" s="15">
        <v>3</v>
      </c>
      <c r="AF134" s="15" t="s">
        <v>41</v>
      </c>
      <c r="AK134" s="15">
        <v>154</v>
      </c>
    </row>
    <row r="135" spans="1:37" x14ac:dyDescent="0.2">
      <c r="A135" s="15" t="s">
        <v>1525</v>
      </c>
      <c r="B135" s="15" t="s">
        <v>2004</v>
      </c>
      <c r="C135" s="15">
        <v>6</v>
      </c>
      <c r="D135" s="15" t="s">
        <v>1279</v>
      </c>
      <c r="E135" s="15" t="s">
        <v>1278</v>
      </c>
      <c r="F135" s="15" t="s">
        <v>655</v>
      </c>
      <c r="G135" s="15" t="s">
        <v>775</v>
      </c>
      <c r="H135" s="15" t="s">
        <v>1829</v>
      </c>
      <c r="I135" s="15" t="s">
        <v>1486</v>
      </c>
      <c r="K135" s="15" t="s">
        <v>1482</v>
      </c>
      <c r="L135" s="15" t="s">
        <v>1523</v>
      </c>
      <c r="M135" s="15" t="s">
        <v>1484</v>
      </c>
      <c r="N135" s="15" t="s">
        <v>723</v>
      </c>
      <c r="O135" s="15" t="s">
        <v>1161</v>
      </c>
      <c r="P135" s="15" t="s">
        <v>716</v>
      </c>
      <c r="R135" s="15" t="s">
        <v>655</v>
      </c>
      <c r="S135" s="15" t="s">
        <v>1483</v>
      </c>
      <c r="T135" s="16">
        <v>45538</v>
      </c>
      <c r="V135" s="16">
        <v>45908.488888888889</v>
      </c>
      <c r="W135" s="15" t="s">
        <v>1482</v>
      </c>
      <c r="X135" s="16">
        <v>45903.488888888889</v>
      </c>
      <c r="Y135" s="15">
        <v>34.299999999999997</v>
      </c>
      <c r="AA135" s="15" t="s">
        <v>1161</v>
      </c>
      <c r="AB135" s="15" t="s">
        <v>1526</v>
      </c>
      <c r="AC135" s="15" t="s">
        <v>41</v>
      </c>
      <c r="AE135" s="15">
        <v>1</v>
      </c>
      <c r="AF135" s="15" t="s">
        <v>41</v>
      </c>
      <c r="AK135" s="15">
        <v>154</v>
      </c>
    </row>
    <row r="136" spans="1:37" x14ac:dyDescent="0.2">
      <c r="A136" s="15" t="s">
        <v>1525</v>
      </c>
      <c r="B136" s="15" t="s">
        <v>2004</v>
      </c>
      <c r="C136" s="15">
        <v>6</v>
      </c>
      <c r="D136" s="15" t="s">
        <v>587</v>
      </c>
      <c r="E136" s="15" t="s">
        <v>588</v>
      </c>
      <c r="F136" s="15" t="s">
        <v>655</v>
      </c>
      <c r="G136" s="15" t="s">
        <v>806</v>
      </c>
      <c r="H136" s="15" t="s">
        <v>2005</v>
      </c>
      <c r="I136" s="15" t="s">
        <v>1508</v>
      </c>
      <c r="K136" s="15" t="s">
        <v>1482</v>
      </c>
      <c r="L136" s="15" t="s">
        <v>1523</v>
      </c>
      <c r="M136" s="15" t="s">
        <v>1489</v>
      </c>
      <c r="N136" s="15" t="s">
        <v>753</v>
      </c>
      <c r="O136" s="15" t="s">
        <v>1161</v>
      </c>
      <c r="P136" s="15" t="s">
        <v>776</v>
      </c>
      <c r="R136" s="15" t="s">
        <v>655</v>
      </c>
      <c r="S136" s="15" t="s">
        <v>1483</v>
      </c>
      <c r="T136" s="16">
        <v>45543</v>
      </c>
      <c r="V136" s="16">
        <v>45913.538888888892</v>
      </c>
      <c r="W136" s="15" t="s">
        <v>1482</v>
      </c>
      <c r="X136" s="16">
        <v>45908.538888888892</v>
      </c>
      <c r="Y136" s="15">
        <v>29.2</v>
      </c>
      <c r="AA136" s="15" t="s">
        <v>1161</v>
      </c>
      <c r="AB136" s="15" t="s">
        <v>1528</v>
      </c>
      <c r="AC136" s="15" t="s">
        <v>41</v>
      </c>
      <c r="AE136" s="15">
        <v>2</v>
      </c>
      <c r="AF136" s="15" t="s">
        <v>41</v>
      </c>
      <c r="AK136" s="15">
        <v>154</v>
      </c>
    </row>
    <row r="137" spans="1:37" x14ac:dyDescent="0.2">
      <c r="A137" s="15" t="s">
        <v>1525</v>
      </c>
      <c r="B137" s="15" t="s">
        <v>2004</v>
      </c>
      <c r="C137" s="15">
        <v>6</v>
      </c>
      <c r="D137" s="15" t="s">
        <v>1315</v>
      </c>
      <c r="E137" s="15" t="s">
        <v>1314</v>
      </c>
      <c r="F137" s="15" t="s">
        <v>655</v>
      </c>
      <c r="G137" s="15" t="s">
        <v>775</v>
      </c>
      <c r="H137" s="15" t="s">
        <v>2006</v>
      </c>
      <c r="I137" s="15" t="s">
        <v>1518</v>
      </c>
      <c r="K137" s="15" t="s">
        <v>1482</v>
      </c>
      <c r="L137" s="15" t="s">
        <v>1523</v>
      </c>
      <c r="M137" s="15" t="s">
        <v>1489</v>
      </c>
      <c r="N137" s="15" t="s">
        <v>954</v>
      </c>
      <c r="O137" s="15" t="s">
        <v>1161</v>
      </c>
      <c r="P137" s="15" t="s">
        <v>776</v>
      </c>
      <c r="R137" s="15" t="s">
        <v>655</v>
      </c>
      <c r="S137" s="15" t="s">
        <v>1483</v>
      </c>
      <c r="T137" s="16">
        <v>45177</v>
      </c>
      <c r="V137" s="16">
        <v>45913.560416666667</v>
      </c>
      <c r="W137" s="15" t="s">
        <v>1482</v>
      </c>
      <c r="X137" s="16">
        <v>45908.560416666667</v>
      </c>
      <c r="Y137" s="15">
        <v>29.2</v>
      </c>
      <c r="AA137" s="15" t="s">
        <v>1161</v>
      </c>
      <c r="AB137" s="15" t="s">
        <v>1527</v>
      </c>
      <c r="AC137" s="15" t="s">
        <v>41</v>
      </c>
      <c r="AE137" s="15">
        <v>1</v>
      </c>
      <c r="AF137" s="15" t="s">
        <v>41</v>
      </c>
      <c r="AK137" s="15">
        <v>154</v>
      </c>
    </row>
    <row r="138" spans="1:37" x14ac:dyDescent="0.2">
      <c r="A138" s="15" t="s">
        <v>1525</v>
      </c>
      <c r="B138" s="15" t="s">
        <v>2004</v>
      </c>
      <c r="C138" s="15">
        <v>6</v>
      </c>
      <c r="D138" s="15" t="s">
        <v>1323</v>
      </c>
      <c r="E138" s="15" t="s">
        <v>1322</v>
      </c>
      <c r="F138" s="15" t="s">
        <v>655</v>
      </c>
      <c r="G138" s="15" t="s">
        <v>974</v>
      </c>
      <c r="H138" s="15" t="s">
        <v>1818</v>
      </c>
      <c r="I138" s="15" t="s">
        <v>1511</v>
      </c>
      <c r="K138" s="15" t="s">
        <v>1482</v>
      </c>
      <c r="L138" s="15" t="s">
        <v>1523</v>
      </c>
      <c r="M138" s="15" t="s">
        <v>1484</v>
      </c>
      <c r="N138" s="15" t="s">
        <v>753</v>
      </c>
      <c r="O138" s="15" t="s">
        <v>1161</v>
      </c>
      <c r="P138" s="15" t="s">
        <v>1116</v>
      </c>
      <c r="R138" s="15" t="s">
        <v>655</v>
      </c>
      <c r="S138" s="15" t="s">
        <v>1483</v>
      </c>
      <c r="T138" s="16">
        <v>45365</v>
      </c>
      <c r="V138" s="16">
        <v>45916.484722222223</v>
      </c>
      <c r="W138" s="15" t="s">
        <v>1482</v>
      </c>
      <c r="X138" s="16">
        <v>45911.484722222223</v>
      </c>
      <c r="Y138" s="15">
        <v>26.3</v>
      </c>
      <c r="AA138" s="15" t="s">
        <v>1161</v>
      </c>
      <c r="AB138" s="15" t="s">
        <v>1526</v>
      </c>
      <c r="AC138" s="15" t="s">
        <v>41</v>
      </c>
      <c r="AE138" s="15">
        <v>1</v>
      </c>
      <c r="AF138" s="15" t="s">
        <v>41</v>
      </c>
      <c r="AK138" s="15">
        <v>154</v>
      </c>
    </row>
    <row r="139" spans="1:37" x14ac:dyDescent="0.2">
      <c r="A139" s="15" t="s">
        <v>1525</v>
      </c>
      <c r="B139" s="15" t="s">
        <v>2004</v>
      </c>
      <c r="C139" s="15">
        <v>6</v>
      </c>
      <c r="D139" s="15" t="s">
        <v>604</v>
      </c>
      <c r="E139" s="15" t="s">
        <v>605</v>
      </c>
      <c r="F139" s="15" t="s">
        <v>655</v>
      </c>
      <c r="G139" s="15" t="s">
        <v>806</v>
      </c>
      <c r="H139" s="15" t="s">
        <v>2007</v>
      </c>
      <c r="I139" s="15" t="s">
        <v>1524</v>
      </c>
      <c r="K139" s="15" t="s">
        <v>1482</v>
      </c>
      <c r="L139" s="15" t="s">
        <v>1523</v>
      </c>
      <c r="M139" s="15" t="s">
        <v>1484</v>
      </c>
      <c r="N139" s="15" t="s">
        <v>753</v>
      </c>
      <c r="O139" s="15" t="s">
        <v>1161</v>
      </c>
      <c r="P139" s="15" t="s">
        <v>704</v>
      </c>
      <c r="R139" s="15" t="s">
        <v>655</v>
      </c>
      <c r="S139" s="15" t="s">
        <v>1483</v>
      </c>
      <c r="T139" s="16">
        <v>44451</v>
      </c>
      <c r="V139" s="16">
        <v>45917.602777777778</v>
      </c>
      <c r="W139" s="15" t="s">
        <v>1482</v>
      </c>
      <c r="X139" s="16">
        <v>45912.602777777778</v>
      </c>
      <c r="Y139" s="15">
        <v>25.1</v>
      </c>
      <c r="AA139" s="15" t="s">
        <v>1161</v>
      </c>
      <c r="AB139" s="15" t="s">
        <v>1522</v>
      </c>
      <c r="AC139" s="15" t="s">
        <v>41</v>
      </c>
      <c r="AE139" s="15">
        <v>2</v>
      </c>
      <c r="AF139" s="15" t="s">
        <v>41</v>
      </c>
      <c r="AK139" s="15">
        <v>154</v>
      </c>
    </row>
    <row r="140" spans="1:37" x14ac:dyDescent="0.2">
      <c r="A140" s="15" t="s">
        <v>1519</v>
      </c>
      <c r="B140" s="15" t="s">
        <v>2008</v>
      </c>
      <c r="C140" s="15">
        <v>3</v>
      </c>
      <c r="D140" s="15" t="s">
        <v>1449</v>
      </c>
      <c r="F140" s="15" t="s">
        <v>655</v>
      </c>
      <c r="G140" s="15" t="s">
        <v>1445</v>
      </c>
      <c r="H140" s="15" t="s">
        <v>1514</v>
      </c>
      <c r="I140" s="15" t="s">
        <v>1521</v>
      </c>
      <c r="J140" s="15" t="s">
        <v>1482</v>
      </c>
      <c r="K140" s="15" t="s">
        <v>1482</v>
      </c>
      <c r="L140" s="15" t="s">
        <v>1513</v>
      </c>
      <c r="M140" s="15" t="s">
        <v>1484</v>
      </c>
      <c r="N140" s="15" t="s">
        <v>858</v>
      </c>
      <c r="O140" s="15" t="s">
        <v>1396</v>
      </c>
      <c r="R140" s="15" t="s">
        <v>655</v>
      </c>
      <c r="S140" s="15" t="s">
        <v>1483</v>
      </c>
      <c r="T140" s="16"/>
      <c r="V140" s="16"/>
      <c r="W140" s="15" t="s">
        <v>1482</v>
      </c>
      <c r="X140" s="16">
        <v>45932.61041666667</v>
      </c>
      <c r="Y140" s="15">
        <v>5.0999999999999996</v>
      </c>
      <c r="AA140" s="15" t="s">
        <v>729</v>
      </c>
      <c r="AC140" s="15" t="s">
        <v>41</v>
      </c>
      <c r="AE140" s="15">
        <v>1</v>
      </c>
      <c r="AF140" s="15" t="s">
        <v>41</v>
      </c>
      <c r="AK140" s="15">
        <v>154</v>
      </c>
    </row>
    <row r="141" spans="1:37" x14ac:dyDescent="0.2">
      <c r="A141" s="15" t="s">
        <v>1519</v>
      </c>
      <c r="B141" s="15" t="s">
        <v>2008</v>
      </c>
      <c r="C141" s="15">
        <v>3</v>
      </c>
      <c r="D141" s="15" t="s">
        <v>1400</v>
      </c>
      <c r="E141" s="15" t="s">
        <v>1399</v>
      </c>
      <c r="F141" s="15" t="s">
        <v>655</v>
      </c>
      <c r="G141" s="15" t="s">
        <v>719</v>
      </c>
      <c r="H141" s="15" t="s">
        <v>2009</v>
      </c>
      <c r="I141" s="15" t="s">
        <v>1486</v>
      </c>
      <c r="J141" s="15" t="s">
        <v>1482</v>
      </c>
      <c r="K141" s="15" t="s">
        <v>1482</v>
      </c>
      <c r="L141" s="15" t="s">
        <v>1485</v>
      </c>
      <c r="M141" s="15" t="s">
        <v>1489</v>
      </c>
      <c r="N141" s="15" t="s">
        <v>753</v>
      </c>
      <c r="O141" s="15" t="s">
        <v>1396</v>
      </c>
      <c r="P141" s="15" t="s">
        <v>1116</v>
      </c>
      <c r="R141" s="15" t="s">
        <v>655</v>
      </c>
      <c r="S141" s="15" t="s">
        <v>719</v>
      </c>
      <c r="T141" s="16">
        <v>44828</v>
      </c>
      <c r="V141" s="16">
        <v>45927.55972222222</v>
      </c>
      <c r="W141" s="15" t="s">
        <v>1482</v>
      </c>
      <c r="X141" s="16">
        <v>45922.55972222222</v>
      </c>
      <c r="Y141" s="15">
        <v>15.2</v>
      </c>
      <c r="AA141" s="15" t="s">
        <v>1124</v>
      </c>
      <c r="AB141" s="15" t="s">
        <v>1520</v>
      </c>
      <c r="AC141" s="15" t="s">
        <v>41</v>
      </c>
      <c r="AE141" s="15">
        <v>1</v>
      </c>
      <c r="AF141" s="15" t="s">
        <v>41</v>
      </c>
      <c r="AK141" s="15">
        <v>154</v>
      </c>
    </row>
    <row r="142" spans="1:37" x14ac:dyDescent="0.2">
      <c r="A142" s="15" t="s">
        <v>1519</v>
      </c>
      <c r="B142" s="15" t="s">
        <v>2008</v>
      </c>
      <c r="C142" s="15">
        <v>3</v>
      </c>
      <c r="D142" s="15" t="s">
        <v>1398</v>
      </c>
      <c r="E142" s="15" t="s">
        <v>1397</v>
      </c>
      <c r="F142" s="15" t="s">
        <v>655</v>
      </c>
      <c r="G142" s="15" t="s">
        <v>699</v>
      </c>
      <c r="H142" s="15" t="s">
        <v>2010</v>
      </c>
      <c r="I142" s="15" t="s">
        <v>1518</v>
      </c>
      <c r="K142" s="15" t="s">
        <v>1482</v>
      </c>
      <c r="L142" s="15" t="s">
        <v>1485</v>
      </c>
      <c r="M142" s="15" t="s">
        <v>1489</v>
      </c>
      <c r="N142" s="15" t="s">
        <v>753</v>
      </c>
      <c r="O142" s="15" t="s">
        <v>1396</v>
      </c>
      <c r="P142" s="15" t="s">
        <v>1159</v>
      </c>
      <c r="R142" s="15" t="s">
        <v>655</v>
      </c>
      <c r="S142" s="15" t="s">
        <v>1483</v>
      </c>
      <c r="T142" s="16">
        <v>44462</v>
      </c>
      <c r="V142" s="16">
        <v>45927.527083333334</v>
      </c>
      <c r="W142" s="15" t="s">
        <v>1482</v>
      </c>
      <c r="X142" s="16">
        <v>45922.527083333334</v>
      </c>
      <c r="Y142" s="15">
        <v>15.2</v>
      </c>
      <c r="AA142" s="15" t="s">
        <v>1395</v>
      </c>
      <c r="AB142" s="15" t="s">
        <v>1517</v>
      </c>
      <c r="AC142" s="15" t="s">
        <v>41</v>
      </c>
      <c r="AE142" s="15">
        <v>1</v>
      </c>
      <c r="AF142" s="15" t="s">
        <v>41</v>
      </c>
      <c r="AK142" s="15">
        <v>154</v>
      </c>
    </row>
    <row r="143" spans="1:37" x14ac:dyDescent="0.2">
      <c r="A143" s="15" t="s">
        <v>1509</v>
      </c>
      <c r="B143" s="15" t="s">
        <v>2011</v>
      </c>
      <c r="C143" s="15">
        <v>7</v>
      </c>
      <c r="D143" s="15" t="s">
        <v>538</v>
      </c>
      <c r="E143" s="15" t="s">
        <v>539</v>
      </c>
      <c r="F143" s="15" t="s">
        <v>655</v>
      </c>
      <c r="G143" s="15" t="s">
        <v>974</v>
      </c>
      <c r="H143" s="15" t="s">
        <v>1873</v>
      </c>
      <c r="I143" s="15" t="s">
        <v>1508</v>
      </c>
      <c r="J143" s="15" t="s">
        <v>1482</v>
      </c>
      <c r="K143" s="15" t="s">
        <v>1482</v>
      </c>
      <c r="L143" s="15" t="s">
        <v>1485</v>
      </c>
      <c r="M143" s="15" t="s">
        <v>1484</v>
      </c>
      <c r="N143" s="15" t="s">
        <v>753</v>
      </c>
      <c r="O143" s="15" t="s">
        <v>1053</v>
      </c>
      <c r="P143" s="15" t="s">
        <v>1051</v>
      </c>
      <c r="R143" s="15" t="s">
        <v>655</v>
      </c>
      <c r="S143" s="15" t="s">
        <v>719</v>
      </c>
      <c r="T143" s="15">
        <v>44759</v>
      </c>
      <c r="V143" s="15">
        <v>45860.586805555555</v>
      </c>
      <c r="W143" s="15" t="s">
        <v>1482</v>
      </c>
      <c r="X143" s="16">
        <v>45855.586805555555</v>
      </c>
      <c r="Y143" s="15">
        <v>82.1</v>
      </c>
      <c r="AA143" s="15" t="s">
        <v>1052</v>
      </c>
      <c r="AB143" s="15" t="s">
        <v>1516</v>
      </c>
      <c r="AC143" s="15" t="s">
        <v>41</v>
      </c>
      <c r="AE143" s="15">
        <v>1</v>
      </c>
      <c r="AF143" s="15" t="s">
        <v>41</v>
      </c>
      <c r="AK143" s="15">
        <v>154</v>
      </c>
    </row>
    <row r="144" spans="1:37" x14ac:dyDescent="0.2">
      <c r="A144" s="15" t="s">
        <v>1509</v>
      </c>
      <c r="B144" s="15" t="s">
        <v>2011</v>
      </c>
      <c r="C144" s="15">
        <v>7</v>
      </c>
      <c r="D144" s="15" t="s">
        <v>575</v>
      </c>
      <c r="E144" s="15" t="s">
        <v>576</v>
      </c>
      <c r="F144" s="15" t="s">
        <v>655</v>
      </c>
      <c r="G144" s="15" t="s">
        <v>745</v>
      </c>
      <c r="H144" s="15" t="s">
        <v>1873</v>
      </c>
      <c r="I144" s="15" t="s">
        <v>1497</v>
      </c>
      <c r="J144" s="15" t="s">
        <v>1482</v>
      </c>
      <c r="K144" s="15" t="s">
        <v>1482</v>
      </c>
      <c r="L144" s="15" t="s">
        <v>1485</v>
      </c>
      <c r="M144" s="15" t="s">
        <v>1489</v>
      </c>
      <c r="N144" s="15" t="s">
        <v>753</v>
      </c>
      <c r="O144" s="15" t="s">
        <v>1053</v>
      </c>
      <c r="P144" s="15" t="s">
        <v>725</v>
      </c>
      <c r="R144" s="15" t="s">
        <v>655</v>
      </c>
      <c r="S144" s="15" t="s">
        <v>1483</v>
      </c>
      <c r="T144" s="16">
        <v>44759</v>
      </c>
      <c r="V144" s="16">
        <v>45860.632638888892</v>
      </c>
      <c r="W144" s="15" t="s">
        <v>1482</v>
      </c>
      <c r="X144" s="16">
        <v>45855.632638888892</v>
      </c>
      <c r="Y144" s="15">
        <v>82.1</v>
      </c>
      <c r="AA144" s="15" t="s">
        <v>1052</v>
      </c>
      <c r="AB144" s="15" t="s">
        <v>1515</v>
      </c>
      <c r="AC144" s="15" t="s">
        <v>41</v>
      </c>
      <c r="AE144" s="15">
        <v>1</v>
      </c>
      <c r="AF144" s="15" t="s">
        <v>41</v>
      </c>
      <c r="AK144" s="15">
        <v>154</v>
      </c>
    </row>
    <row r="145" spans="1:37" x14ac:dyDescent="0.2">
      <c r="A145" s="15" t="s">
        <v>1509</v>
      </c>
      <c r="B145" s="15" t="s">
        <v>2011</v>
      </c>
      <c r="C145" s="15">
        <v>7</v>
      </c>
      <c r="D145" s="15" t="s">
        <v>1451</v>
      </c>
      <c r="F145" s="15" t="s">
        <v>655</v>
      </c>
      <c r="G145" s="15" t="s">
        <v>1445</v>
      </c>
      <c r="H145" s="15" t="s">
        <v>1514</v>
      </c>
      <c r="I145" s="15" t="s">
        <v>1497</v>
      </c>
      <c r="J145" s="15" t="s">
        <v>1482</v>
      </c>
      <c r="K145" s="15" t="s">
        <v>1482</v>
      </c>
      <c r="L145" s="15" t="s">
        <v>1513</v>
      </c>
      <c r="M145" s="15" t="s">
        <v>1484</v>
      </c>
      <c r="N145" s="15" t="s">
        <v>858</v>
      </c>
      <c r="O145" s="15" t="s">
        <v>1053</v>
      </c>
      <c r="R145" s="15" t="s">
        <v>655</v>
      </c>
      <c r="S145" s="15" t="s">
        <v>1483</v>
      </c>
      <c r="T145" s="16"/>
      <c r="V145" s="16"/>
      <c r="W145" s="15" t="s">
        <v>1482</v>
      </c>
      <c r="X145" s="16">
        <v>45932.61041666667</v>
      </c>
      <c r="Y145" s="15">
        <v>5.0999999999999996</v>
      </c>
      <c r="AA145" s="15" t="s">
        <v>1450</v>
      </c>
      <c r="AC145" s="15" t="s">
        <v>41</v>
      </c>
      <c r="AE145" s="15">
        <v>1</v>
      </c>
      <c r="AF145" s="15" t="s">
        <v>41</v>
      </c>
      <c r="AK145" s="15">
        <v>154</v>
      </c>
    </row>
    <row r="146" spans="1:37" x14ac:dyDescent="0.2">
      <c r="A146" s="15" t="s">
        <v>1509</v>
      </c>
      <c r="B146" s="15" t="s">
        <v>2011</v>
      </c>
      <c r="C146" s="15">
        <v>7</v>
      </c>
      <c r="D146" s="15" t="s">
        <v>1452</v>
      </c>
      <c r="F146" s="15" t="s">
        <v>655</v>
      </c>
      <c r="G146" s="15" t="s">
        <v>1445</v>
      </c>
      <c r="H146" s="15" t="s">
        <v>1514</v>
      </c>
      <c r="I146" s="15" t="s">
        <v>1497</v>
      </c>
      <c r="J146" s="15" t="s">
        <v>1482</v>
      </c>
      <c r="K146" s="15" t="s">
        <v>1482</v>
      </c>
      <c r="L146" s="15" t="s">
        <v>1513</v>
      </c>
      <c r="M146" s="15" t="s">
        <v>1512</v>
      </c>
      <c r="N146" s="15" t="s">
        <v>858</v>
      </c>
      <c r="O146" s="15" t="s">
        <v>1053</v>
      </c>
      <c r="R146" s="15" t="s">
        <v>655</v>
      </c>
      <c r="S146" s="15" t="s">
        <v>1483</v>
      </c>
      <c r="T146" s="16"/>
      <c r="V146" s="16"/>
      <c r="W146" s="15" t="s">
        <v>1482</v>
      </c>
      <c r="X146" s="16">
        <v>45932.61041666667</v>
      </c>
      <c r="Y146" s="15">
        <v>5.0999999999999996</v>
      </c>
      <c r="AA146" s="15" t="s">
        <v>1450</v>
      </c>
      <c r="AC146" s="15" t="s">
        <v>41</v>
      </c>
      <c r="AE146" s="15">
        <v>1</v>
      </c>
      <c r="AF146" s="15" t="s">
        <v>41</v>
      </c>
      <c r="AK146" s="15">
        <v>154</v>
      </c>
    </row>
    <row r="147" spans="1:37" x14ac:dyDescent="0.2">
      <c r="A147" s="15" t="s">
        <v>1509</v>
      </c>
      <c r="B147" s="15" t="s">
        <v>2011</v>
      </c>
      <c r="C147" s="15">
        <v>7</v>
      </c>
      <c r="D147" s="15" t="s">
        <v>1466</v>
      </c>
      <c r="F147" s="15" t="s">
        <v>655</v>
      </c>
      <c r="G147" s="15" t="s">
        <v>977</v>
      </c>
      <c r="H147" s="15" t="s">
        <v>2012</v>
      </c>
      <c r="I147" s="15" t="s">
        <v>1508</v>
      </c>
      <c r="K147" s="15" t="s">
        <v>1482</v>
      </c>
      <c r="L147" s="15" t="s">
        <v>1485</v>
      </c>
      <c r="M147" s="15" t="s">
        <v>1484</v>
      </c>
      <c r="N147" s="15" t="s">
        <v>1220</v>
      </c>
      <c r="O147" s="15" t="s">
        <v>1053</v>
      </c>
      <c r="R147" s="15" t="s">
        <v>655</v>
      </c>
      <c r="S147" s="15" t="s">
        <v>1483</v>
      </c>
      <c r="T147" s="16">
        <v>45750</v>
      </c>
      <c r="V147" s="16">
        <v>45938.380555555559</v>
      </c>
      <c r="W147" s="15" t="s">
        <v>1482</v>
      </c>
      <c r="X147" s="16">
        <v>45933.380555555559</v>
      </c>
      <c r="Y147" s="15">
        <v>4.3</v>
      </c>
      <c r="AA147" s="15" t="s">
        <v>1378</v>
      </c>
      <c r="AC147" s="15" t="s">
        <v>41</v>
      </c>
      <c r="AE147" s="15">
        <v>1</v>
      </c>
      <c r="AF147" s="15" t="s">
        <v>41</v>
      </c>
      <c r="AK147" s="15">
        <v>154</v>
      </c>
    </row>
    <row r="148" spans="1:37" x14ac:dyDescent="0.2">
      <c r="A148" s="15" t="s">
        <v>1509</v>
      </c>
      <c r="B148" s="15" t="s">
        <v>2011</v>
      </c>
      <c r="C148" s="15">
        <v>7</v>
      </c>
      <c r="D148" s="15" t="s">
        <v>1467</v>
      </c>
      <c r="F148" s="15" t="s">
        <v>655</v>
      </c>
      <c r="G148" s="15" t="s">
        <v>977</v>
      </c>
      <c r="H148" s="15" t="s">
        <v>2012</v>
      </c>
      <c r="I148" s="15" t="s">
        <v>1508</v>
      </c>
      <c r="K148" s="15" t="s">
        <v>1482</v>
      </c>
      <c r="L148" s="15" t="s">
        <v>1485</v>
      </c>
      <c r="M148" s="15" t="s">
        <v>1484</v>
      </c>
      <c r="N148" s="15" t="s">
        <v>1220</v>
      </c>
      <c r="O148" s="15" t="s">
        <v>1053</v>
      </c>
      <c r="R148" s="15" t="s">
        <v>655</v>
      </c>
      <c r="S148" s="15" t="s">
        <v>1483</v>
      </c>
      <c r="T148" s="15">
        <v>45750</v>
      </c>
      <c r="V148" s="15">
        <v>45938.380555555559</v>
      </c>
      <c r="W148" s="15" t="s">
        <v>1482</v>
      </c>
      <c r="X148" s="16">
        <v>45933.380555555559</v>
      </c>
      <c r="Y148" s="15">
        <v>4.3</v>
      </c>
      <c r="AA148" s="15" t="s">
        <v>1378</v>
      </c>
      <c r="AC148" s="15" t="s">
        <v>41</v>
      </c>
      <c r="AE148" s="15">
        <v>1</v>
      </c>
      <c r="AF148" s="15" t="s">
        <v>41</v>
      </c>
      <c r="AK148" s="15">
        <v>154</v>
      </c>
    </row>
    <row r="149" spans="1:37" x14ac:dyDescent="0.2">
      <c r="A149" s="15" t="s">
        <v>1509</v>
      </c>
      <c r="B149" s="15" t="s">
        <v>2011</v>
      </c>
      <c r="C149" s="15">
        <v>7</v>
      </c>
      <c r="D149" s="15" t="s">
        <v>1468</v>
      </c>
      <c r="F149" s="15" t="s">
        <v>655</v>
      </c>
      <c r="G149" s="15" t="s">
        <v>977</v>
      </c>
      <c r="H149" s="15" t="s">
        <v>2012</v>
      </c>
      <c r="I149" s="15" t="s">
        <v>1508</v>
      </c>
      <c r="K149" s="15" t="s">
        <v>1482</v>
      </c>
      <c r="L149" s="15" t="s">
        <v>1485</v>
      </c>
      <c r="M149" s="15" t="s">
        <v>1484</v>
      </c>
      <c r="N149" s="15" t="s">
        <v>1220</v>
      </c>
      <c r="O149" s="15" t="s">
        <v>1053</v>
      </c>
      <c r="R149" s="15" t="s">
        <v>655</v>
      </c>
      <c r="S149" s="15" t="s">
        <v>1483</v>
      </c>
      <c r="T149" s="15">
        <v>45750</v>
      </c>
      <c r="V149" s="15">
        <v>45938.380555555559</v>
      </c>
      <c r="W149" s="15" t="s">
        <v>1482</v>
      </c>
      <c r="X149" s="16">
        <v>45933.380555555559</v>
      </c>
      <c r="Y149" s="15">
        <v>4.3</v>
      </c>
      <c r="AA149" s="15" t="s">
        <v>1378</v>
      </c>
      <c r="AC149" s="15" t="s">
        <v>41</v>
      </c>
      <c r="AE149" s="15">
        <v>1</v>
      </c>
      <c r="AF149" s="15" t="s">
        <v>41</v>
      </c>
      <c r="AK149" s="15">
        <v>154</v>
      </c>
    </row>
    <row r="150" spans="1:37" x14ac:dyDescent="0.2">
      <c r="A150" s="15" t="s">
        <v>1487</v>
      </c>
      <c r="B150" s="15" t="s">
        <v>2013</v>
      </c>
      <c r="C150" s="15">
        <v>9</v>
      </c>
      <c r="D150" s="15" t="s">
        <v>1428</v>
      </c>
      <c r="E150" s="15" t="s">
        <v>1427</v>
      </c>
      <c r="F150" s="15" t="s">
        <v>655</v>
      </c>
      <c r="G150" s="15" t="s">
        <v>745</v>
      </c>
      <c r="H150" s="15" t="s">
        <v>2014</v>
      </c>
      <c r="I150" s="15" t="s">
        <v>1507</v>
      </c>
      <c r="K150" s="15" t="s">
        <v>1482</v>
      </c>
      <c r="L150" s="15" t="s">
        <v>1485</v>
      </c>
      <c r="M150" s="15" t="s">
        <v>1489</v>
      </c>
      <c r="N150" s="15" t="s">
        <v>723</v>
      </c>
      <c r="O150" s="15" t="s">
        <v>992</v>
      </c>
      <c r="P150" s="15" t="s">
        <v>776</v>
      </c>
      <c r="R150" s="15" t="s">
        <v>655</v>
      </c>
      <c r="S150" s="15" t="s">
        <v>1483</v>
      </c>
      <c r="T150" s="16">
        <v>44466</v>
      </c>
      <c r="V150" s="16">
        <v>45932.762499999997</v>
      </c>
      <c r="W150" s="15" t="s">
        <v>1482</v>
      </c>
      <c r="X150" s="16">
        <v>45927.762499999997</v>
      </c>
      <c r="Y150" s="15">
        <v>10</v>
      </c>
      <c r="AA150" s="15">
        <v>1</v>
      </c>
      <c r="AB150" s="15" t="s">
        <v>1491</v>
      </c>
      <c r="AC150" s="15" t="s">
        <v>41</v>
      </c>
      <c r="AE150" s="15">
        <v>0</v>
      </c>
      <c r="AF150" s="15" t="s">
        <v>41</v>
      </c>
      <c r="AK150" s="15">
        <v>154</v>
      </c>
    </row>
    <row r="151" spans="1:37" x14ac:dyDescent="0.2">
      <c r="A151" s="15" t="s">
        <v>1487</v>
      </c>
      <c r="B151" s="15" t="s">
        <v>2013</v>
      </c>
      <c r="C151" s="15">
        <v>9</v>
      </c>
      <c r="D151" s="15" t="s">
        <v>1430</v>
      </c>
      <c r="E151" s="15" t="s">
        <v>1429</v>
      </c>
      <c r="F151" s="15" t="s">
        <v>655</v>
      </c>
      <c r="G151" s="15" t="s">
        <v>797</v>
      </c>
      <c r="H151" s="15" t="s">
        <v>2014</v>
      </c>
      <c r="I151" s="15" t="s">
        <v>1497</v>
      </c>
      <c r="K151" s="15" t="s">
        <v>1482</v>
      </c>
      <c r="L151" s="15" t="s">
        <v>1485</v>
      </c>
      <c r="M151" s="15" t="s">
        <v>1484</v>
      </c>
      <c r="N151" s="15" t="s">
        <v>723</v>
      </c>
      <c r="O151" s="15" t="s">
        <v>992</v>
      </c>
      <c r="P151" s="15" t="s">
        <v>776</v>
      </c>
      <c r="R151" s="15" t="s">
        <v>655</v>
      </c>
      <c r="S151" s="15" t="s">
        <v>1483</v>
      </c>
      <c r="T151" s="16">
        <v>44466</v>
      </c>
      <c r="V151" s="16">
        <v>45932.762499999997</v>
      </c>
      <c r="W151" s="15" t="s">
        <v>1482</v>
      </c>
      <c r="X151" s="16">
        <v>45927.762499999997</v>
      </c>
      <c r="Y151" s="15">
        <v>10</v>
      </c>
      <c r="AA151" s="15">
        <v>1</v>
      </c>
      <c r="AB151" s="15" t="s">
        <v>1506</v>
      </c>
      <c r="AC151" s="15" t="s">
        <v>41</v>
      </c>
      <c r="AE151" s="15">
        <v>0</v>
      </c>
      <c r="AF151" s="15" t="s">
        <v>41</v>
      </c>
      <c r="AK151" s="15">
        <v>154</v>
      </c>
    </row>
    <row r="152" spans="1:37" x14ac:dyDescent="0.2">
      <c r="A152" s="15" t="s">
        <v>1487</v>
      </c>
      <c r="B152" s="15" t="s">
        <v>2013</v>
      </c>
      <c r="C152" s="15">
        <v>9</v>
      </c>
      <c r="D152" s="15" t="s">
        <v>1456</v>
      </c>
      <c r="E152" s="15" t="s">
        <v>1455</v>
      </c>
      <c r="F152" s="15" t="s">
        <v>655</v>
      </c>
      <c r="G152" s="15" t="s">
        <v>806</v>
      </c>
      <c r="H152" s="15" t="s">
        <v>2015</v>
      </c>
      <c r="I152" s="15" t="s">
        <v>1503</v>
      </c>
      <c r="K152" s="15" t="s">
        <v>1482</v>
      </c>
      <c r="L152" s="15" t="s">
        <v>1502</v>
      </c>
      <c r="M152" s="15" t="s">
        <v>1489</v>
      </c>
      <c r="N152" s="15" t="s">
        <v>711</v>
      </c>
      <c r="O152" s="15" t="s">
        <v>992</v>
      </c>
      <c r="P152" s="15" t="s">
        <v>704</v>
      </c>
      <c r="Q152" s="15">
        <v>941000031784729</v>
      </c>
      <c r="R152" s="15" t="s">
        <v>655</v>
      </c>
      <c r="S152" s="15" t="s">
        <v>1483</v>
      </c>
      <c r="T152" s="16">
        <v>44471</v>
      </c>
      <c r="V152" s="16"/>
      <c r="W152" s="15" t="s">
        <v>1492</v>
      </c>
      <c r="X152" s="16">
        <v>45932.661805555559</v>
      </c>
      <c r="Y152" s="15">
        <v>5.0999999999999996</v>
      </c>
      <c r="AA152" s="15">
        <v>2</v>
      </c>
      <c r="AB152" s="15" t="s">
        <v>1505</v>
      </c>
      <c r="AC152" s="15" t="s">
        <v>41</v>
      </c>
      <c r="AE152" s="15">
        <v>1</v>
      </c>
      <c r="AF152" s="15" t="s">
        <v>41</v>
      </c>
      <c r="AK152" s="15">
        <v>154</v>
      </c>
    </row>
    <row r="153" spans="1:37" x14ac:dyDescent="0.2">
      <c r="A153" s="15" t="s">
        <v>1487</v>
      </c>
      <c r="B153" s="15" t="s">
        <v>2013</v>
      </c>
      <c r="C153" s="15">
        <v>9</v>
      </c>
      <c r="D153" s="15" t="s">
        <v>1460</v>
      </c>
      <c r="E153" s="15" t="s">
        <v>1458</v>
      </c>
      <c r="F153" s="15" t="s">
        <v>655</v>
      </c>
      <c r="G153" s="15" t="s">
        <v>1459</v>
      </c>
      <c r="H153" s="15" t="s">
        <v>2015</v>
      </c>
      <c r="I153" s="15" t="s">
        <v>1503</v>
      </c>
      <c r="K153" s="15" t="s">
        <v>1482</v>
      </c>
      <c r="L153" s="15" t="s">
        <v>1502</v>
      </c>
      <c r="M153" s="15" t="s">
        <v>1489</v>
      </c>
      <c r="N153" s="15" t="s">
        <v>711</v>
      </c>
      <c r="O153" s="15" t="s">
        <v>992</v>
      </c>
      <c r="P153" s="15" t="s">
        <v>704</v>
      </c>
      <c r="Q153" s="15">
        <v>941000031784686</v>
      </c>
      <c r="R153" s="15" t="s">
        <v>655</v>
      </c>
      <c r="S153" s="15" t="s">
        <v>1483</v>
      </c>
      <c r="T153" s="16">
        <v>44471</v>
      </c>
      <c r="U153" s="15" t="s">
        <v>1501</v>
      </c>
      <c r="V153" s="16"/>
      <c r="W153" s="15" t="s">
        <v>1492</v>
      </c>
      <c r="X153" s="16">
        <v>45932.661805555559</v>
      </c>
      <c r="Y153" s="15">
        <v>5.0999999999999996</v>
      </c>
      <c r="AA153" s="15">
        <v>2</v>
      </c>
      <c r="AB153" s="15" t="s">
        <v>1500</v>
      </c>
      <c r="AC153" s="15" t="s">
        <v>41</v>
      </c>
      <c r="AE153" s="15">
        <v>1</v>
      </c>
      <c r="AF153" s="15" t="s">
        <v>41</v>
      </c>
      <c r="AK153" s="15">
        <v>154</v>
      </c>
    </row>
    <row r="154" spans="1:37" x14ac:dyDescent="0.2">
      <c r="A154" s="15" t="s">
        <v>1487</v>
      </c>
      <c r="B154" s="15" t="s">
        <v>2013</v>
      </c>
      <c r="C154" s="15">
        <v>9</v>
      </c>
      <c r="D154" s="15" t="s">
        <v>288</v>
      </c>
      <c r="E154" s="15" t="s">
        <v>289</v>
      </c>
      <c r="F154" s="15" t="s">
        <v>655</v>
      </c>
      <c r="G154" s="15" t="s">
        <v>974</v>
      </c>
      <c r="H154" s="15" t="s">
        <v>1890</v>
      </c>
      <c r="I154" s="15" t="s">
        <v>1499</v>
      </c>
      <c r="J154" s="15" t="s">
        <v>1482</v>
      </c>
      <c r="K154" s="15" t="s">
        <v>1482</v>
      </c>
      <c r="L154" s="15" t="s">
        <v>1496</v>
      </c>
      <c r="M154" s="15" t="s">
        <v>1484</v>
      </c>
      <c r="N154" s="15" t="s">
        <v>711</v>
      </c>
      <c r="O154" s="15" t="s">
        <v>992</v>
      </c>
      <c r="P154" s="15" t="s">
        <v>776</v>
      </c>
      <c r="Q154" s="15">
        <v>941000031683941</v>
      </c>
      <c r="R154" s="15" t="s">
        <v>655</v>
      </c>
      <c r="S154" s="15" t="s">
        <v>1483</v>
      </c>
      <c r="T154" s="16">
        <v>42909</v>
      </c>
      <c r="V154" s="16"/>
      <c r="W154" s="15" t="s">
        <v>1492</v>
      </c>
      <c r="X154" s="16">
        <v>45830.552777777775</v>
      </c>
      <c r="Y154" s="15">
        <v>107.2</v>
      </c>
      <c r="AA154" s="15">
        <v>3</v>
      </c>
      <c r="AB154" s="15" t="s">
        <v>1498</v>
      </c>
      <c r="AC154" s="15" t="s">
        <v>41</v>
      </c>
      <c r="AE154" s="15">
        <v>3</v>
      </c>
      <c r="AF154" s="15" t="s">
        <v>41</v>
      </c>
      <c r="AK154" s="15">
        <v>154</v>
      </c>
    </row>
    <row r="155" spans="1:37" x14ac:dyDescent="0.2">
      <c r="A155" s="15" t="s">
        <v>1487</v>
      </c>
      <c r="B155" s="15" t="s">
        <v>2013</v>
      </c>
      <c r="C155" s="15">
        <v>9</v>
      </c>
      <c r="D155" s="15" t="s">
        <v>359</v>
      </c>
      <c r="E155" s="15" t="s">
        <v>360</v>
      </c>
      <c r="F155" s="15" t="s">
        <v>655</v>
      </c>
      <c r="G155" s="15" t="s">
        <v>710</v>
      </c>
      <c r="H155" s="15" t="s">
        <v>1889</v>
      </c>
      <c r="I155" s="15" t="s">
        <v>1497</v>
      </c>
      <c r="J155" s="15" t="s">
        <v>1482</v>
      </c>
      <c r="K155" s="15" t="s">
        <v>1482</v>
      </c>
      <c r="L155" s="15" t="s">
        <v>1496</v>
      </c>
      <c r="M155" s="15" t="s">
        <v>1489</v>
      </c>
      <c r="N155" s="15" t="s">
        <v>711</v>
      </c>
      <c r="O155" s="15" t="s">
        <v>992</v>
      </c>
      <c r="P155" s="15" t="s">
        <v>776</v>
      </c>
      <c r="Q155" s="15">
        <v>941000031749827</v>
      </c>
      <c r="R155" s="15" t="s">
        <v>655</v>
      </c>
      <c r="S155" s="15" t="s">
        <v>710</v>
      </c>
      <c r="T155" s="16">
        <v>43656</v>
      </c>
      <c r="V155" s="16"/>
      <c r="W155" s="15" t="s">
        <v>1492</v>
      </c>
      <c r="X155" s="16">
        <v>45830.554861111108</v>
      </c>
      <c r="Y155" s="15">
        <v>107.2</v>
      </c>
      <c r="AA155" s="15">
        <v>3</v>
      </c>
      <c r="AB155" s="15" t="s">
        <v>1495</v>
      </c>
      <c r="AC155" s="15" t="s">
        <v>41</v>
      </c>
      <c r="AE155" s="15">
        <v>1</v>
      </c>
      <c r="AF155" s="15" t="s">
        <v>41</v>
      </c>
      <c r="AK155" s="15">
        <v>154</v>
      </c>
    </row>
    <row r="156" spans="1:37" x14ac:dyDescent="0.2">
      <c r="A156" s="15" t="s">
        <v>1487</v>
      </c>
      <c r="B156" s="15" t="s">
        <v>2013</v>
      </c>
      <c r="C156" s="15">
        <v>9</v>
      </c>
      <c r="D156" s="15" t="s">
        <v>1462</v>
      </c>
      <c r="E156" s="15" t="s">
        <v>1461</v>
      </c>
      <c r="F156" s="15" t="s">
        <v>655</v>
      </c>
      <c r="G156" s="15" t="s">
        <v>745</v>
      </c>
      <c r="H156" s="15" t="s">
        <v>1504</v>
      </c>
      <c r="I156" s="15" t="s">
        <v>1486</v>
      </c>
      <c r="K156" s="15" t="s">
        <v>1482</v>
      </c>
      <c r="L156" s="15" t="s">
        <v>1485</v>
      </c>
      <c r="M156" s="15" t="s">
        <v>1489</v>
      </c>
      <c r="N156" s="15" t="s">
        <v>1220</v>
      </c>
      <c r="O156" s="15" t="s">
        <v>992</v>
      </c>
      <c r="P156" s="15" t="s">
        <v>1159</v>
      </c>
      <c r="R156" s="15" t="s">
        <v>655</v>
      </c>
      <c r="S156" s="15" t="s">
        <v>1483</v>
      </c>
      <c r="T156" s="16">
        <v>44473</v>
      </c>
      <c r="V156" s="15">
        <v>45938.370833333334</v>
      </c>
      <c r="W156" s="15" t="s">
        <v>1482</v>
      </c>
      <c r="X156" s="16">
        <v>45933.370833333334</v>
      </c>
      <c r="Y156" s="15">
        <v>4.4000000000000004</v>
      </c>
      <c r="AA156" s="15">
        <v>4</v>
      </c>
      <c r="AB156" s="15" t="s">
        <v>1490</v>
      </c>
      <c r="AC156" s="15" t="s">
        <v>41</v>
      </c>
      <c r="AE156" s="15">
        <v>1</v>
      </c>
      <c r="AF156" s="15" t="s">
        <v>41</v>
      </c>
      <c r="AK156" s="15">
        <v>154</v>
      </c>
    </row>
    <row r="157" spans="1:37" x14ac:dyDescent="0.2">
      <c r="A157" s="15" t="s">
        <v>1487</v>
      </c>
      <c r="B157" s="15" t="s">
        <v>2013</v>
      </c>
      <c r="C157" s="15">
        <v>9</v>
      </c>
      <c r="D157" s="15" t="s">
        <v>1463</v>
      </c>
      <c r="E157" s="15" t="s">
        <v>1458</v>
      </c>
      <c r="F157" s="15" t="s">
        <v>655</v>
      </c>
      <c r="G157" s="15" t="s">
        <v>745</v>
      </c>
      <c r="H157" s="15" t="s">
        <v>1616</v>
      </c>
      <c r="I157" s="15" t="s">
        <v>1486</v>
      </c>
      <c r="K157" s="15" t="s">
        <v>1482</v>
      </c>
      <c r="L157" s="15" t="s">
        <v>1485</v>
      </c>
      <c r="M157" s="15" t="s">
        <v>1489</v>
      </c>
      <c r="N157" s="15" t="s">
        <v>1220</v>
      </c>
      <c r="O157" s="15" t="s">
        <v>992</v>
      </c>
      <c r="P157" s="15" t="s">
        <v>1051</v>
      </c>
      <c r="R157" s="15" t="s">
        <v>655</v>
      </c>
      <c r="S157" s="15" t="s">
        <v>1483</v>
      </c>
      <c r="T157" s="16">
        <v>44108</v>
      </c>
      <c r="V157" s="15">
        <v>45938.370833333334</v>
      </c>
      <c r="W157" s="15" t="s">
        <v>1482</v>
      </c>
      <c r="X157" s="16">
        <v>45933.370833333334</v>
      </c>
      <c r="Y157" s="15">
        <v>4.4000000000000004</v>
      </c>
      <c r="AA157" s="15">
        <v>4</v>
      </c>
      <c r="AB157" s="15" t="s">
        <v>1488</v>
      </c>
      <c r="AC157" s="15" t="s">
        <v>41</v>
      </c>
      <c r="AE157" s="15">
        <v>1</v>
      </c>
      <c r="AF157" s="15" t="s">
        <v>41</v>
      </c>
      <c r="AK157" s="15">
        <v>154</v>
      </c>
    </row>
    <row r="158" spans="1:37" x14ac:dyDescent="0.2">
      <c r="A158" s="15" t="s">
        <v>1487</v>
      </c>
      <c r="B158" s="15" t="s">
        <v>2013</v>
      </c>
      <c r="C158" s="15">
        <v>9</v>
      </c>
      <c r="D158" s="15" t="s">
        <v>1465</v>
      </c>
      <c r="E158" s="15" t="s">
        <v>1464</v>
      </c>
      <c r="F158" s="15" t="s">
        <v>655</v>
      </c>
      <c r="G158" s="15" t="s">
        <v>745</v>
      </c>
      <c r="H158" s="15" t="s">
        <v>2016</v>
      </c>
      <c r="I158" s="15" t="s">
        <v>1486</v>
      </c>
      <c r="K158" s="15" t="s">
        <v>1482</v>
      </c>
      <c r="L158" s="15" t="s">
        <v>1485</v>
      </c>
      <c r="M158" s="15" t="s">
        <v>1484</v>
      </c>
      <c r="N158" s="15" t="s">
        <v>1220</v>
      </c>
      <c r="O158" s="15" t="s">
        <v>992</v>
      </c>
      <c r="P158" s="15" t="s">
        <v>725</v>
      </c>
      <c r="R158" s="15" t="s">
        <v>655</v>
      </c>
      <c r="S158" s="15" t="s">
        <v>1483</v>
      </c>
      <c r="T158" s="16">
        <v>43742</v>
      </c>
      <c r="V158" s="15">
        <v>45938.370833333334</v>
      </c>
      <c r="W158" s="15" t="s">
        <v>1482</v>
      </c>
      <c r="X158" s="16">
        <v>45933.370833333334</v>
      </c>
      <c r="Y158" s="15">
        <v>4.4000000000000004</v>
      </c>
      <c r="AA158" s="15">
        <v>4</v>
      </c>
      <c r="AB158" s="15" t="s">
        <v>1481</v>
      </c>
      <c r="AC158" s="15" t="s">
        <v>41</v>
      </c>
      <c r="AE158" s="15">
        <v>1</v>
      </c>
      <c r="AF158" s="15" t="s">
        <v>41</v>
      </c>
      <c r="AK158" s="15">
        <v>154</v>
      </c>
    </row>
    <row r="159" spans="1:37" x14ac:dyDescent="0.2">
      <c r="T159" s="16"/>
      <c r="X159" s="16"/>
    </row>
    <row r="160" spans="1:37" x14ac:dyDescent="0.2">
      <c r="T160" s="16"/>
      <c r="X160" s="16"/>
    </row>
    <row r="161" spans="20:24" x14ac:dyDescent="0.2">
      <c r="T161" s="16"/>
      <c r="V161" s="16"/>
      <c r="X161" s="16"/>
    </row>
    <row r="162" spans="20:24" x14ac:dyDescent="0.2">
      <c r="T162" s="16"/>
      <c r="V162" s="16"/>
      <c r="X162" s="16"/>
    </row>
    <row r="163" spans="20:24" x14ac:dyDescent="0.2">
      <c r="T163" s="16"/>
      <c r="V163" s="16"/>
      <c r="X163" s="16"/>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dimension ref="A1:E33"/>
  <sheetViews>
    <sheetView workbookViewId="0">
      <selection activeCell="B6" sqref="B6"/>
    </sheetView>
  </sheetViews>
  <sheetFormatPr baseColWidth="10" defaultRowHeight="15" x14ac:dyDescent="0.2"/>
  <cols>
    <col min="1" max="1" width="26.1640625" bestFit="1" customWidth="1"/>
  </cols>
  <sheetData>
    <row r="1" spans="1:5" x14ac:dyDescent="0.2">
      <c r="A1" s="17" t="s">
        <v>1681</v>
      </c>
      <c r="B1" s="17" t="s">
        <v>2018</v>
      </c>
      <c r="D1" s="17" t="s">
        <v>2021</v>
      </c>
      <c r="E1" s="6" t="s">
        <v>2022</v>
      </c>
    </row>
    <row r="2" spans="1:5" x14ac:dyDescent="0.2">
      <c r="A2" t="s">
        <v>63</v>
      </c>
      <c r="B2" s="17" t="s">
        <v>2020</v>
      </c>
    </row>
    <row r="3" spans="1:5" x14ac:dyDescent="0.2">
      <c r="A3" t="s">
        <v>148</v>
      </c>
      <c r="B3" s="17" t="s">
        <v>2020</v>
      </c>
    </row>
    <row r="4" spans="1:5" x14ac:dyDescent="0.2">
      <c r="A4" t="s">
        <v>46</v>
      </c>
      <c r="B4" s="17" t="s">
        <v>2019</v>
      </c>
    </row>
    <row r="5" spans="1:5" x14ac:dyDescent="0.2">
      <c r="A5" t="s">
        <v>56</v>
      </c>
      <c r="B5" s="17" t="s">
        <v>2019</v>
      </c>
    </row>
    <row r="6" spans="1:5" x14ac:dyDescent="0.2">
      <c r="A6" t="s">
        <v>552</v>
      </c>
      <c r="B6" s="17" t="s">
        <v>2020</v>
      </c>
    </row>
    <row r="7" spans="1:5" x14ac:dyDescent="0.2">
      <c r="A7" t="s">
        <v>446</v>
      </c>
      <c r="B7" s="17" t="s">
        <v>2020</v>
      </c>
    </row>
    <row r="8" spans="1:5" x14ac:dyDescent="0.2">
      <c r="A8" t="s">
        <v>259</v>
      </c>
      <c r="B8" s="17" t="s">
        <v>2020</v>
      </c>
    </row>
    <row r="9" spans="1:5" x14ac:dyDescent="0.2">
      <c r="A9" t="s">
        <v>513</v>
      </c>
      <c r="B9" s="17" t="s">
        <v>2020</v>
      </c>
    </row>
    <row r="10" spans="1:5" x14ac:dyDescent="0.2">
      <c r="A10" t="s">
        <v>553</v>
      </c>
      <c r="B10" s="17" t="s">
        <v>2020</v>
      </c>
    </row>
    <row r="11" spans="1:5" x14ac:dyDescent="0.2">
      <c r="A11" t="s">
        <v>76</v>
      </c>
      <c r="B11" s="17" t="s">
        <v>2020</v>
      </c>
    </row>
    <row r="12" spans="1:5" x14ac:dyDescent="0.2">
      <c r="A12" t="s">
        <v>439</v>
      </c>
      <c r="B12" s="17" t="s">
        <v>2020</v>
      </c>
    </row>
    <row r="13" spans="1:5" x14ac:dyDescent="0.2">
      <c r="A13" t="s">
        <v>133</v>
      </c>
      <c r="B13" s="17" t="s">
        <v>2019</v>
      </c>
    </row>
    <row r="14" spans="1:5" x14ac:dyDescent="0.2">
      <c r="A14" t="s">
        <v>223</v>
      </c>
      <c r="B14" s="17" t="s">
        <v>2020</v>
      </c>
    </row>
    <row r="15" spans="1:5" x14ac:dyDescent="0.2">
      <c r="A15" t="s">
        <v>440</v>
      </c>
      <c r="B15" s="17" t="s">
        <v>2020</v>
      </c>
    </row>
    <row r="16" spans="1:5" x14ac:dyDescent="0.2">
      <c r="A16" t="s">
        <v>606</v>
      </c>
      <c r="B16" s="17" t="s">
        <v>2020</v>
      </c>
    </row>
    <row r="17" spans="1:2" x14ac:dyDescent="0.2">
      <c r="A17" t="s">
        <v>372</v>
      </c>
      <c r="B17" s="17" t="s">
        <v>2020</v>
      </c>
    </row>
    <row r="18" spans="1:2" x14ac:dyDescent="0.2">
      <c r="A18" t="s">
        <v>331</v>
      </c>
      <c r="B18" s="17" t="s">
        <v>2020</v>
      </c>
    </row>
    <row r="19" spans="1:2" x14ac:dyDescent="0.2">
      <c r="A19" t="s">
        <v>507</v>
      </c>
      <c r="B19" s="17" t="s">
        <v>2020</v>
      </c>
    </row>
    <row r="20" spans="1:2" x14ac:dyDescent="0.2">
      <c r="A20" t="s">
        <v>110</v>
      </c>
      <c r="B20" s="17" t="s">
        <v>2020</v>
      </c>
    </row>
    <row r="21" spans="1:2" x14ac:dyDescent="0.2">
      <c r="A21" t="s">
        <v>111</v>
      </c>
      <c r="B21" s="17" t="s">
        <v>2019</v>
      </c>
    </row>
    <row r="22" spans="1:2" x14ac:dyDescent="0.2">
      <c r="A22" t="s">
        <v>464</v>
      </c>
      <c r="B22" s="17" t="s">
        <v>2020</v>
      </c>
    </row>
    <row r="23" spans="1:2" x14ac:dyDescent="0.2">
      <c r="A23" t="s">
        <v>104</v>
      </c>
      <c r="B23" s="17" t="s">
        <v>2020</v>
      </c>
    </row>
    <row r="24" spans="1:2" x14ac:dyDescent="0.2">
      <c r="A24" t="s">
        <v>123</v>
      </c>
      <c r="B24" s="17" t="s">
        <v>2020</v>
      </c>
    </row>
    <row r="25" spans="1:2" x14ac:dyDescent="0.2">
      <c r="A25" t="s">
        <v>354</v>
      </c>
      <c r="B25" s="17" t="s">
        <v>2020</v>
      </c>
    </row>
    <row r="26" spans="1:2" x14ac:dyDescent="0.2">
      <c r="A26" t="s">
        <v>167</v>
      </c>
      <c r="B26" s="17" t="s">
        <v>2020</v>
      </c>
    </row>
    <row r="27" spans="1:2" x14ac:dyDescent="0.2">
      <c r="A27" t="s">
        <v>532</v>
      </c>
      <c r="B27" s="17" t="s">
        <v>2020</v>
      </c>
    </row>
    <row r="28" spans="1:2" x14ac:dyDescent="0.2">
      <c r="A28" t="s">
        <v>85</v>
      </c>
      <c r="B28" s="17" t="s">
        <v>2019</v>
      </c>
    </row>
    <row r="29" spans="1:2" x14ac:dyDescent="0.2">
      <c r="A29" t="s">
        <v>94</v>
      </c>
      <c r="B29" s="17" t="s">
        <v>2020</v>
      </c>
    </row>
    <row r="30" spans="1:2" x14ac:dyDescent="0.2">
      <c r="A30" t="s">
        <v>95</v>
      </c>
      <c r="B30" s="17" t="s">
        <v>2020</v>
      </c>
    </row>
    <row r="31" spans="1:2" x14ac:dyDescent="0.2">
      <c r="A31" t="s">
        <v>330</v>
      </c>
      <c r="B31" s="17" t="s">
        <v>2020</v>
      </c>
    </row>
    <row r="32" spans="1:2" x14ac:dyDescent="0.2">
      <c r="A32" t="s">
        <v>103</v>
      </c>
      <c r="B32" s="17" t="s">
        <v>2020</v>
      </c>
    </row>
    <row r="33" spans="1:2" x14ac:dyDescent="0.2">
      <c r="A33" t="s">
        <v>618</v>
      </c>
      <c r="B33" s="17" t="s">
        <v>2020</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467D-CF0D-284A-9600-BEE350431F08}">
  <dimension ref="A1:W124"/>
  <sheetViews>
    <sheetView workbookViewId="0">
      <selection activeCell="M8" sqref="M8:M10"/>
    </sheetView>
  </sheetViews>
  <sheetFormatPr baseColWidth="10" defaultRowHeight="15" x14ac:dyDescent="0.2"/>
  <sheetData>
    <row r="1" spans="1:23" x14ac:dyDescent="0.2">
      <c r="A1" s="51"/>
      <c r="B1" s="51"/>
      <c r="C1" s="51" t="s">
        <v>623</v>
      </c>
      <c r="D1" s="6" t="s">
        <v>2</v>
      </c>
      <c r="E1" s="6" t="s">
        <v>625</v>
      </c>
      <c r="F1" s="51" t="s">
        <v>628</v>
      </c>
      <c r="G1" s="51" t="s">
        <v>629</v>
      </c>
      <c r="H1" s="51"/>
      <c r="I1" s="51"/>
    </row>
    <row r="2" spans="1:23" ht="18" x14ac:dyDescent="0.2">
      <c r="A2" s="51"/>
      <c r="B2" s="51"/>
      <c r="C2" s="51"/>
      <c r="D2" s="5"/>
      <c r="F2" s="51"/>
      <c r="G2" s="51"/>
      <c r="H2" s="51"/>
      <c r="I2" s="51"/>
    </row>
    <row r="3" spans="1:23" x14ac:dyDescent="0.2">
      <c r="A3" s="51"/>
      <c r="B3" s="51"/>
      <c r="C3" s="51"/>
      <c r="D3" s="6" t="s">
        <v>624</v>
      </c>
      <c r="E3" s="6" t="s">
        <v>626</v>
      </c>
      <c r="F3" s="51"/>
      <c r="G3" s="51"/>
      <c r="H3" s="51"/>
      <c r="I3" s="51"/>
    </row>
    <row r="4" spans="1:23" ht="18" x14ac:dyDescent="0.2">
      <c r="A4" s="51"/>
      <c r="B4" s="51"/>
      <c r="C4" s="51"/>
      <c r="D4" s="5"/>
      <c r="E4" s="5"/>
      <c r="F4" s="51"/>
      <c r="G4" s="51"/>
      <c r="H4" s="51"/>
      <c r="I4" s="51"/>
    </row>
    <row r="5" spans="1:23" ht="18" x14ac:dyDescent="0.2">
      <c r="A5" s="51"/>
      <c r="B5" s="51"/>
      <c r="C5" s="51"/>
      <c r="D5" s="5"/>
      <c r="E5" s="6" t="s">
        <v>627</v>
      </c>
      <c r="F5" s="51"/>
      <c r="G5" s="51"/>
      <c r="H5" s="51"/>
      <c r="I5" s="51"/>
    </row>
    <row r="6" spans="1:23" x14ac:dyDescent="0.2">
      <c r="A6" s="6">
        <v>7</v>
      </c>
      <c r="B6" s="6" t="s">
        <v>631</v>
      </c>
      <c r="C6" s="52" t="s">
        <v>632</v>
      </c>
      <c r="D6" s="6">
        <v>7</v>
      </c>
      <c r="E6" s="6" t="s">
        <v>631</v>
      </c>
      <c r="F6" s="52" t="s">
        <v>632</v>
      </c>
      <c r="G6" s="52" t="s">
        <v>633</v>
      </c>
    </row>
    <row r="7" spans="1:23" x14ac:dyDescent="0.2">
      <c r="A7" s="6" t="s">
        <v>630</v>
      </c>
      <c r="B7" s="6" t="s">
        <v>630</v>
      </c>
      <c r="C7" s="52"/>
      <c r="D7" s="6" t="s">
        <v>630</v>
      </c>
      <c r="E7" s="6" t="s">
        <v>630</v>
      </c>
      <c r="F7" s="52"/>
      <c r="G7" s="52"/>
    </row>
    <row r="8" spans="1:23" ht="17" x14ac:dyDescent="0.2">
      <c r="A8" s="49" t="e" vm="1">
        <v>#VALUE!</v>
      </c>
      <c r="B8" s="51">
        <v>1</v>
      </c>
      <c r="C8" s="50" t="e" vm="2">
        <v>#VALUE!</v>
      </c>
      <c r="D8" s="6" t="s">
        <v>315</v>
      </c>
      <c r="E8" s="7" t="s">
        <v>634</v>
      </c>
      <c r="F8" s="49">
        <v>82</v>
      </c>
      <c r="G8" s="49">
        <v>209</v>
      </c>
      <c r="H8" s="49">
        <v>503</v>
      </c>
      <c r="I8" s="49">
        <v>6</v>
      </c>
      <c r="J8" s="49">
        <v>31</v>
      </c>
      <c r="K8" s="49">
        <v>88</v>
      </c>
      <c r="L8" s="54">
        <v>7.2999999999999995E-2</v>
      </c>
      <c r="M8" s="49"/>
    </row>
    <row r="9" spans="1:23" ht="17" x14ac:dyDescent="0.2">
      <c r="A9" s="49"/>
      <c r="B9" s="51"/>
      <c r="C9" s="50"/>
      <c r="D9" s="8"/>
      <c r="E9" s="7" t="s">
        <v>316</v>
      </c>
      <c r="F9" s="49"/>
      <c r="G9" s="49"/>
      <c r="H9" s="49"/>
      <c r="I9" s="49"/>
      <c r="J9" s="49"/>
      <c r="K9" s="49"/>
      <c r="L9" s="54"/>
      <c r="M9" s="49"/>
    </row>
    <row r="10" spans="1:23" ht="17" x14ac:dyDescent="0.2">
      <c r="A10" s="49"/>
      <c r="B10" s="51"/>
      <c r="C10" s="50"/>
      <c r="D10" s="6" t="s">
        <v>314</v>
      </c>
      <c r="E10" s="10">
        <v>45869</v>
      </c>
      <c r="F10" s="49"/>
      <c r="G10" s="49"/>
      <c r="H10" s="49"/>
      <c r="I10" s="49"/>
      <c r="J10" s="49"/>
      <c r="K10" s="49"/>
      <c r="L10" s="54"/>
      <c r="M10" s="49"/>
    </row>
    <row r="11" spans="1:23" ht="17" x14ac:dyDescent="0.2">
      <c r="A11" s="49" t="e" vm="1">
        <v>#VALUE!</v>
      </c>
      <c r="B11" s="49" t="s">
        <v>635</v>
      </c>
      <c r="C11" s="50" t="e" vm="3">
        <v>#VALUE!</v>
      </c>
      <c r="D11" s="6" t="s">
        <v>31</v>
      </c>
      <c r="E11" s="7" t="s">
        <v>634</v>
      </c>
      <c r="F11" s="49" t="s">
        <v>637</v>
      </c>
      <c r="G11" s="49">
        <v>145</v>
      </c>
      <c r="H11" s="53">
        <v>7008</v>
      </c>
      <c r="I11" s="49">
        <v>10</v>
      </c>
      <c r="J11" s="49">
        <v>56</v>
      </c>
      <c r="K11" s="49">
        <v>556</v>
      </c>
      <c r="L11" s="54">
        <v>0.185</v>
      </c>
      <c r="M11" s="49"/>
    </row>
    <row r="12" spans="1:23" ht="17" x14ac:dyDescent="0.2">
      <c r="A12" s="49"/>
      <c r="B12" s="49"/>
      <c r="C12" s="50"/>
      <c r="D12" s="8"/>
      <c r="E12" s="7" t="s">
        <v>636</v>
      </c>
      <c r="F12" s="49"/>
      <c r="G12" s="49"/>
      <c r="H12" s="53"/>
      <c r="I12" s="49"/>
      <c r="J12" s="49"/>
      <c r="K12" s="49"/>
      <c r="L12" s="54"/>
      <c r="M12" s="49"/>
    </row>
    <row r="13" spans="1:23" ht="17" x14ac:dyDescent="0.2">
      <c r="A13" s="49"/>
      <c r="B13" s="49"/>
      <c r="C13" s="50"/>
      <c r="D13" s="6">
        <v>52239691</v>
      </c>
      <c r="E13" s="10">
        <v>45022</v>
      </c>
      <c r="F13" s="49"/>
      <c r="G13" s="49"/>
      <c r="H13" s="53"/>
      <c r="I13" s="49"/>
      <c r="J13" s="49"/>
      <c r="K13" s="49"/>
      <c r="L13" s="54"/>
      <c r="M13" s="49"/>
      <c r="Q13">
        <v>1</v>
      </c>
      <c r="R13" t="s">
        <v>668</v>
      </c>
      <c r="S13" t="s">
        <v>315</v>
      </c>
    </row>
    <row r="14" spans="1:23" ht="17" x14ac:dyDescent="0.2">
      <c r="A14" s="49" t="e" vm="1">
        <v>#VALUE!</v>
      </c>
      <c r="B14" s="51">
        <v>3</v>
      </c>
      <c r="C14" s="50" t="e" vm="4">
        <v>#VALUE!</v>
      </c>
      <c r="D14" s="6" t="s">
        <v>401</v>
      </c>
      <c r="E14" s="7" t="s">
        <v>634</v>
      </c>
      <c r="F14" s="49">
        <v>51</v>
      </c>
      <c r="G14" s="49">
        <v>182</v>
      </c>
      <c r="H14" s="49">
        <v>285</v>
      </c>
      <c r="I14" s="49">
        <v>10</v>
      </c>
      <c r="J14" s="49">
        <v>40</v>
      </c>
      <c r="K14" s="49">
        <v>69</v>
      </c>
      <c r="L14" s="54">
        <v>0.19600000000000001</v>
      </c>
      <c r="M14" s="49"/>
      <c r="P14" t="s">
        <v>314</v>
      </c>
      <c r="Q14" t="s">
        <v>634</v>
      </c>
    </row>
    <row r="15" spans="1:23" ht="17" x14ac:dyDescent="0.2">
      <c r="A15" s="49"/>
      <c r="B15" s="51"/>
      <c r="C15" s="50"/>
      <c r="D15" s="8"/>
      <c r="E15" s="7" t="s">
        <v>34</v>
      </c>
      <c r="F15" s="49"/>
      <c r="G15" s="49"/>
      <c r="H15" s="49"/>
      <c r="I15" s="49"/>
      <c r="J15" s="49"/>
      <c r="K15" s="49"/>
      <c r="L15" s="54"/>
      <c r="M15" s="49"/>
      <c r="P15" t="s">
        <v>316</v>
      </c>
    </row>
    <row r="16" spans="1:23" ht="17" x14ac:dyDescent="0.2">
      <c r="A16" s="49"/>
      <c r="B16" s="51"/>
      <c r="C16" s="50"/>
      <c r="D16" s="6" t="s">
        <v>400</v>
      </c>
      <c r="E16" s="10">
        <v>45891</v>
      </c>
      <c r="F16" s="49"/>
      <c r="G16" s="49"/>
      <c r="H16" s="49"/>
      <c r="I16" s="49"/>
      <c r="J16" s="49"/>
      <c r="K16" s="49"/>
      <c r="L16" s="54"/>
      <c r="M16" s="49"/>
      <c r="P16" s="9">
        <v>45869</v>
      </c>
      <c r="Q16">
        <v>82</v>
      </c>
      <c r="R16">
        <v>209</v>
      </c>
      <c r="S16">
        <v>503</v>
      </c>
      <c r="T16">
        <v>6</v>
      </c>
      <c r="U16">
        <v>31</v>
      </c>
      <c r="V16">
        <v>88</v>
      </c>
      <c r="W16" s="11">
        <v>7.2999999999999995E-2</v>
      </c>
    </row>
    <row r="17" spans="1:23" ht="17" x14ac:dyDescent="0.2">
      <c r="A17" s="49" t="e" vm="1">
        <v>#VALUE!</v>
      </c>
      <c r="B17" s="49" t="s">
        <v>638</v>
      </c>
      <c r="C17" s="50" t="e" vm="5">
        <v>#VALUE!</v>
      </c>
      <c r="D17" s="6" t="s">
        <v>284</v>
      </c>
      <c r="E17" s="7" t="s">
        <v>634</v>
      </c>
      <c r="F17" s="49" t="s">
        <v>639</v>
      </c>
      <c r="G17" s="49">
        <v>172</v>
      </c>
      <c r="H17" s="49">
        <v>458</v>
      </c>
      <c r="I17" s="49">
        <v>3</v>
      </c>
      <c r="J17" s="49">
        <v>19</v>
      </c>
      <c r="K17" s="49">
        <v>61</v>
      </c>
      <c r="L17" s="54">
        <v>7.0000000000000007E-2</v>
      </c>
      <c r="M17" s="49"/>
      <c r="Q17">
        <v>2</v>
      </c>
      <c r="R17" t="s">
        <v>669</v>
      </c>
      <c r="S17" t="s">
        <v>31</v>
      </c>
    </row>
    <row r="18" spans="1:23" ht="17" x14ac:dyDescent="0.2">
      <c r="A18" s="49"/>
      <c r="B18" s="49"/>
      <c r="C18" s="50"/>
      <c r="D18" s="8"/>
      <c r="E18" s="7" t="s">
        <v>34</v>
      </c>
      <c r="F18" s="49"/>
      <c r="G18" s="49"/>
      <c r="H18" s="49"/>
      <c r="I18" s="49"/>
      <c r="J18" s="49"/>
      <c r="K18" s="49"/>
      <c r="L18" s="54"/>
      <c r="M18" s="49"/>
      <c r="P18">
        <v>52239691</v>
      </c>
      <c r="Q18" t="s">
        <v>634</v>
      </c>
    </row>
    <row r="19" spans="1:23" ht="17" x14ac:dyDescent="0.2">
      <c r="A19" s="49"/>
      <c r="B19" s="49"/>
      <c r="C19" s="50"/>
      <c r="D19" s="6" t="s">
        <v>283</v>
      </c>
      <c r="E19" s="10">
        <v>45866</v>
      </c>
      <c r="F19" s="49"/>
      <c r="G19" s="49"/>
      <c r="H19" s="49"/>
      <c r="I19" s="49"/>
      <c r="J19" s="49"/>
      <c r="K19" s="49"/>
      <c r="L19" s="54"/>
      <c r="M19" s="49"/>
      <c r="P19" t="s">
        <v>636</v>
      </c>
    </row>
    <row r="20" spans="1:23" ht="17" x14ac:dyDescent="0.2">
      <c r="A20" s="49" t="e" vm="1">
        <v>#VALUE!</v>
      </c>
      <c r="B20" s="51">
        <v>5</v>
      </c>
      <c r="C20" s="50" t="e" vm="6">
        <v>#VALUE!</v>
      </c>
      <c r="D20" s="6" t="s">
        <v>302</v>
      </c>
      <c r="E20" s="7" t="s">
        <v>634</v>
      </c>
      <c r="F20" s="49">
        <v>43</v>
      </c>
      <c r="G20" s="49">
        <v>172</v>
      </c>
      <c r="H20" s="49">
        <v>441</v>
      </c>
      <c r="I20" s="49">
        <v>8</v>
      </c>
      <c r="J20" s="49">
        <v>23</v>
      </c>
      <c r="K20" s="49">
        <v>68</v>
      </c>
      <c r="L20" s="54">
        <v>0.186</v>
      </c>
      <c r="M20" s="49"/>
      <c r="P20" s="9">
        <v>45022</v>
      </c>
      <c r="Q20">
        <v>54</v>
      </c>
      <c r="R20">
        <v>145</v>
      </c>
      <c r="S20" s="3">
        <v>7008</v>
      </c>
      <c r="T20">
        <v>10</v>
      </c>
      <c r="U20">
        <v>56</v>
      </c>
      <c r="V20">
        <v>556</v>
      </c>
      <c r="W20" s="11">
        <v>0.185</v>
      </c>
    </row>
    <row r="21" spans="1:23" ht="17" x14ac:dyDescent="0.2">
      <c r="A21" s="49"/>
      <c r="B21" s="51"/>
      <c r="C21" s="50"/>
      <c r="D21" s="8"/>
      <c r="E21" s="7" t="s">
        <v>34</v>
      </c>
      <c r="F21" s="49"/>
      <c r="G21" s="49"/>
      <c r="H21" s="49"/>
      <c r="I21" s="49"/>
      <c r="J21" s="49"/>
      <c r="K21" s="49"/>
      <c r="L21" s="54"/>
      <c r="M21" s="49"/>
      <c r="Q21">
        <v>3</v>
      </c>
      <c r="R21" t="s">
        <v>670</v>
      </c>
      <c r="S21" t="s">
        <v>401</v>
      </c>
    </row>
    <row r="22" spans="1:23" ht="17" x14ac:dyDescent="0.2">
      <c r="A22" s="49"/>
      <c r="B22" s="51"/>
      <c r="C22" s="50"/>
      <c r="D22" s="6" t="s">
        <v>301</v>
      </c>
      <c r="E22" s="10">
        <v>45869</v>
      </c>
      <c r="F22" s="49"/>
      <c r="G22" s="49"/>
      <c r="H22" s="49"/>
      <c r="I22" s="49"/>
      <c r="J22" s="49"/>
      <c r="K22" s="49"/>
      <c r="L22" s="54"/>
      <c r="M22" s="49"/>
      <c r="P22" t="s">
        <v>400</v>
      </c>
      <c r="Q22" t="s">
        <v>634</v>
      </c>
    </row>
    <row r="23" spans="1:23" ht="17" x14ac:dyDescent="0.2">
      <c r="A23" s="49" t="e" vm="1">
        <v>#VALUE!</v>
      </c>
      <c r="B23" s="49" t="s">
        <v>640</v>
      </c>
      <c r="C23" s="50" t="e" vm="7">
        <v>#VALUE!</v>
      </c>
      <c r="D23" s="6" t="s">
        <v>307</v>
      </c>
      <c r="E23" s="7" t="s">
        <v>634</v>
      </c>
      <c r="F23" s="49" t="s">
        <v>641</v>
      </c>
      <c r="G23" s="49">
        <v>181</v>
      </c>
      <c r="H23" s="49">
        <v>434</v>
      </c>
      <c r="I23" s="49">
        <v>6</v>
      </c>
      <c r="J23" s="49">
        <v>20</v>
      </c>
      <c r="K23" s="49">
        <v>65</v>
      </c>
      <c r="L23" s="54">
        <v>9.0999999999999998E-2</v>
      </c>
      <c r="M23" s="49"/>
      <c r="P23" t="s">
        <v>34</v>
      </c>
    </row>
    <row r="24" spans="1:23" ht="17" x14ac:dyDescent="0.2">
      <c r="A24" s="49"/>
      <c r="B24" s="49"/>
      <c r="C24" s="50"/>
      <c r="D24" s="8"/>
      <c r="E24" s="7" t="s">
        <v>34</v>
      </c>
      <c r="F24" s="49"/>
      <c r="G24" s="49"/>
      <c r="H24" s="49"/>
      <c r="I24" s="49"/>
      <c r="J24" s="49"/>
      <c r="K24" s="49"/>
      <c r="L24" s="54"/>
      <c r="M24" s="49"/>
      <c r="P24" s="9">
        <v>45891</v>
      </c>
      <c r="Q24">
        <v>51</v>
      </c>
      <c r="R24">
        <v>182</v>
      </c>
      <c r="S24">
        <v>285</v>
      </c>
      <c r="T24">
        <v>10</v>
      </c>
      <c r="U24">
        <v>40</v>
      </c>
      <c r="V24">
        <v>69</v>
      </c>
      <c r="W24" s="11">
        <v>0.19600000000000001</v>
      </c>
    </row>
    <row r="25" spans="1:23" ht="17" x14ac:dyDescent="0.2">
      <c r="A25" s="49"/>
      <c r="B25" s="49"/>
      <c r="C25" s="50"/>
      <c r="D25" s="6" t="s">
        <v>306</v>
      </c>
      <c r="E25" s="10">
        <v>45869</v>
      </c>
      <c r="F25" s="49"/>
      <c r="G25" s="49"/>
      <c r="H25" s="49"/>
      <c r="I25" s="49"/>
      <c r="J25" s="49"/>
      <c r="K25" s="49"/>
      <c r="L25" s="54"/>
      <c r="M25" s="49"/>
      <c r="Q25">
        <v>4</v>
      </c>
      <c r="R25" t="s">
        <v>671</v>
      </c>
      <c r="S25" t="s">
        <v>284</v>
      </c>
    </row>
    <row r="26" spans="1:23" ht="17" x14ac:dyDescent="0.2">
      <c r="A26" s="49" t="e" vm="1">
        <v>#VALUE!</v>
      </c>
      <c r="B26" s="51">
        <v>7</v>
      </c>
      <c r="C26" s="50" t="e" vm="8">
        <v>#VALUE!</v>
      </c>
      <c r="D26" s="6" t="s">
        <v>295</v>
      </c>
      <c r="E26" s="7" t="s">
        <v>634</v>
      </c>
      <c r="F26" s="49">
        <v>432</v>
      </c>
      <c r="G26" s="49">
        <v>543</v>
      </c>
      <c r="H26" s="49">
        <v>768</v>
      </c>
      <c r="I26" s="49">
        <v>6</v>
      </c>
      <c r="J26" s="49">
        <v>43</v>
      </c>
      <c r="K26" s="49">
        <v>95</v>
      </c>
      <c r="L26" s="54">
        <v>1.4E-2</v>
      </c>
      <c r="M26" s="49"/>
      <c r="P26" t="s">
        <v>283</v>
      </c>
      <c r="Q26" t="s">
        <v>634</v>
      </c>
    </row>
    <row r="27" spans="1:23" ht="17" x14ac:dyDescent="0.2">
      <c r="A27" s="49"/>
      <c r="B27" s="51"/>
      <c r="C27" s="50"/>
      <c r="D27" s="8"/>
      <c r="E27" s="7" t="s">
        <v>34</v>
      </c>
      <c r="F27" s="49"/>
      <c r="G27" s="49"/>
      <c r="H27" s="49"/>
      <c r="I27" s="49"/>
      <c r="J27" s="49"/>
      <c r="K27" s="49"/>
      <c r="L27" s="54"/>
      <c r="M27" s="49"/>
      <c r="P27" t="s">
        <v>34</v>
      </c>
    </row>
    <row r="28" spans="1:23" ht="17" x14ac:dyDescent="0.2">
      <c r="A28" s="49"/>
      <c r="B28" s="51"/>
      <c r="C28" s="50"/>
      <c r="D28" s="6" t="s">
        <v>294</v>
      </c>
      <c r="E28" s="10">
        <v>45869</v>
      </c>
      <c r="F28" s="49"/>
      <c r="G28" s="49"/>
      <c r="H28" s="49"/>
      <c r="I28" s="49"/>
      <c r="J28" s="49"/>
      <c r="K28" s="49"/>
      <c r="L28" s="54"/>
      <c r="M28" s="49"/>
      <c r="P28" s="9">
        <v>45866</v>
      </c>
      <c r="Q28">
        <v>43</v>
      </c>
      <c r="R28">
        <v>172</v>
      </c>
      <c r="S28">
        <v>458</v>
      </c>
      <c r="T28">
        <v>3</v>
      </c>
      <c r="U28">
        <v>19</v>
      </c>
      <c r="V28">
        <v>61</v>
      </c>
      <c r="W28" s="11">
        <v>7.0000000000000007E-2</v>
      </c>
    </row>
    <row r="29" spans="1:23" ht="17" x14ac:dyDescent="0.2">
      <c r="A29" s="49" t="e" vm="1">
        <v>#VALUE!</v>
      </c>
      <c r="B29" s="49" t="s">
        <v>642</v>
      </c>
      <c r="C29" s="50" t="e" vm="9">
        <v>#VALUE!</v>
      </c>
      <c r="D29" s="6" t="s">
        <v>312</v>
      </c>
      <c r="E29" s="7" t="s">
        <v>634</v>
      </c>
      <c r="F29" s="49" t="s">
        <v>643</v>
      </c>
      <c r="G29" s="49">
        <v>497</v>
      </c>
      <c r="H29" s="49">
        <v>671</v>
      </c>
      <c r="I29" s="49">
        <v>8</v>
      </c>
      <c r="J29" s="49">
        <v>48</v>
      </c>
      <c r="K29" s="49">
        <v>125</v>
      </c>
      <c r="L29" s="54">
        <v>1.9E-2</v>
      </c>
      <c r="M29" s="49"/>
      <c r="Q29">
        <v>5</v>
      </c>
      <c r="R29" t="s">
        <v>672</v>
      </c>
      <c r="S29" t="s">
        <v>302</v>
      </c>
    </row>
    <row r="30" spans="1:23" ht="17" x14ac:dyDescent="0.2">
      <c r="A30" s="49"/>
      <c r="B30" s="49"/>
      <c r="C30" s="50"/>
      <c r="D30" s="8"/>
      <c r="E30" s="7" t="s">
        <v>34</v>
      </c>
      <c r="F30" s="49"/>
      <c r="G30" s="49"/>
      <c r="H30" s="49"/>
      <c r="I30" s="49"/>
      <c r="J30" s="49"/>
      <c r="K30" s="49"/>
      <c r="L30" s="54"/>
      <c r="M30" s="49"/>
      <c r="P30" t="s">
        <v>301</v>
      </c>
      <c r="Q30" t="s">
        <v>634</v>
      </c>
    </row>
    <row r="31" spans="1:23" ht="17" x14ac:dyDescent="0.2">
      <c r="A31" s="49"/>
      <c r="B31" s="49"/>
      <c r="C31" s="50"/>
      <c r="D31" s="6" t="s">
        <v>311</v>
      </c>
      <c r="E31" s="10">
        <v>45869</v>
      </c>
      <c r="F31" s="49"/>
      <c r="G31" s="49"/>
      <c r="H31" s="49"/>
      <c r="I31" s="49"/>
      <c r="J31" s="49"/>
      <c r="K31" s="49"/>
      <c r="L31" s="54"/>
      <c r="M31" s="49"/>
      <c r="P31" t="s">
        <v>34</v>
      </c>
    </row>
    <row r="32" spans="1:23" ht="17" x14ac:dyDescent="0.2">
      <c r="A32" s="49" t="e" vm="1">
        <v>#VALUE!</v>
      </c>
      <c r="B32" s="51">
        <v>9</v>
      </c>
      <c r="C32" s="50" t="e" vm="10">
        <v>#VALUE!</v>
      </c>
      <c r="D32" s="6" t="s">
        <v>213</v>
      </c>
      <c r="E32" s="7" t="s">
        <v>634</v>
      </c>
      <c r="F32" s="49">
        <v>69</v>
      </c>
      <c r="G32" s="49">
        <v>211</v>
      </c>
      <c r="H32" s="49">
        <v>814</v>
      </c>
      <c r="I32" s="49">
        <v>17</v>
      </c>
      <c r="J32" s="49">
        <v>65</v>
      </c>
      <c r="K32" s="49">
        <v>324</v>
      </c>
      <c r="L32" s="54">
        <v>0.246</v>
      </c>
      <c r="M32" s="49"/>
      <c r="P32" s="9">
        <v>45869</v>
      </c>
      <c r="Q32">
        <v>43</v>
      </c>
      <c r="R32">
        <v>172</v>
      </c>
      <c r="S32">
        <v>441</v>
      </c>
      <c r="T32">
        <v>8</v>
      </c>
      <c r="U32">
        <v>23</v>
      </c>
      <c r="V32">
        <v>68</v>
      </c>
      <c r="W32" s="11">
        <v>0.186</v>
      </c>
    </row>
    <row r="33" spans="1:23" ht="17" x14ac:dyDescent="0.2">
      <c r="A33" s="49"/>
      <c r="B33" s="51"/>
      <c r="C33" s="50"/>
      <c r="D33" s="8"/>
      <c r="E33" s="7" t="s">
        <v>34</v>
      </c>
      <c r="F33" s="49"/>
      <c r="G33" s="49"/>
      <c r="H33" s="49"/>
      <c r="I33" s="49"/>
      <c r="J33" s="49"/>
      <c r="K33" s="49"/>
      <c r="L33" s="54"/>
      <c r="M33" s="49"/>
      <c r="Q33">
        <v>6</v>
      </c>
      <c r="R33" t="s">
        <v>673</v>
      </c>
      <c r="S33" t="s">
        <v>307</v>
      </c>
    </row>
    <row r="34" spans="1:23" ht="17" x14ac:dyDescent="0.2">
      <c r="A34" s="49"/>
      <c r="B34" s="51"/>
      <c r="C34" s="50"/>
      <c r="D34" s="6" t="s">
        <v>212</v>
      </c>
      <c r="E34" s="10">
        <v>45833</v>
      </c>
      <c r="F34" s="49"/>
      <c r="G34" s="49"/>
      <c r="H34" s="49"/>
      <c r="I34" s="49"/>
      <c r="J34" s="49"/>
      <c r="K34" s="49"/>
      <c r="L34" s="54"/>
      <c r="M34" s="49"/>
      <c r="P34" t="s">
        <v>306</v>
      </c>
      <c r="Q34" t="s">
        <v>634</v>
      </c>
    </row>
    <row r="35" spans="1:23" ht="17" x14ac:dyDescent="0.2">
      <c r="A35" s="49" t="e" vm="1">
        <v>#VALUE!</v>
      </c>
      <c r="B35" s="49" t="s">
        <v>644</v>
      </c>
      <c r="C35" s="50" t="e" vm="11">
        <v>#VALUE!</v>
      </c>
      <c r="D35" s="6" t="s">
        <v>218</v>
      </c>
      <c r="E35" s="7" t="s">
        <v>634</v>
      </c>
      <c r="F35" s="49" t="s">
        <v>645</v>
      </c>
      <c r="G35" s="49">
        <v>168</v>
      </c>
      <c r="H35" s="49">
        <v>688</v>
      </c>
      <c r="I35" s="49">
        <v>11</v>
      </c>
      <c r="J35" s="49">
        <v>29</v>
      </c>
      <c r="K35" s="49">
        <v>142</v>
      </c>
      <c r="L35" s="54">
        <v>0.26200000000000001</v>
      </c>
      <c r="M35" s="49"/>
      <c r="P35" t="s">
        <v>34</v>
      </c>
    </row>
    <row r="36" spans="1:23" ht="17" x14ac:dyDescent="0.2">
      <c r="A36" s="49"/>
      <c r="B36" s="49"/>
      <c r="C36" s="50"/>
      <c r="D36" s="8"/>
      <c r="E36" s="7" t="s">
        <v>34</v>
      </c>
      <c r="F36" s="49"/>
      <c r="G36" s="49"/>
      <c r="H36" s="49"/>
      <c r="I36" s="49"/>
      <c r="J36" s="49"/>
      <c r="K36" s="49"/>
      <c r="L36" s="54"/>
      <c r="M36" s="49"/>
      <c r="P36" s="9">
        <v>45869</v>
      </c>
      <c r="Q36">
        <v>66</v>
      </c>
      <c r="R36">
        <v>181</v>
      </c>
      <c r="S36">
        <v>434</v>
      </c>
      <c r="T36">
        <v>6</v>
      </c>
      <c r="U36">
        <v>20</v>
      </c>
      <c r="V36">
        <v>65</v>
      </c>
      <c r="W36" s="11">
        <v>9.0999999999999998E-2</v>
      </c>
    </row>
    <row r="37" spans="1:23" ht="17" x14ac:dyDescent="0.2">
      <c r="A37" s="49"/>
      <c r="B37" s="49"/>
      <c r="C37" s="50"/>
      <c r="D37" s="6" t="s">
        <v>217</v>
      </c>
      <c r="E37" s="10">
        <v>45833</v>
      </c>
      <c r="F37" s="49"/>
      <c r="G37" s="49"/>
      <c r="H37" s="49"/>
      <c r="I37" s="49"/>
      <c r="J37" s="49"/>
      <c r="K37" s="49"/>
      <c r="L37" s="54"/>
      <c r="M37" s="49"/>
      <c r="Q37">
        <v>7</v>
      </c>
      <c r="R37" t="s">
        <v>674</v>
      </c>
      <c r="S37" t="s">
        <v>295</v>
      </c>
    </row>
    <row r="38" spans="1:23" ht="17" x14ac:dyDescent="0.2">
      <c r="A38" s="49" t="e" vm="1">
        <v>#VALUE!</v>
      </c>
      <c r="B38" s="51">
        <v>11</v>
      </c>
      <c r="C38" s="50" t="e" vm="12">
        <v>#VALUE!</v>
      </c>
      <c r="D38" s="6" t="s">
        <v>128</v>
      </c>
      <c r="E38" s="7" t="s">
        <v>634</v>
      </c>
      <c r="F38" s="49">
        <v>25</v>
      </c>
      <c r="G38" s="49">
        <v>95</v>
      </c>
      <c r="H38" s="49">
        <v>636</v>
      </c>
      <c r="I38" s="49">
        <v>5</v>
      </c>
      <c r="J38" s="49">
        <v>24</v>
      </c>
      <c r="K38" s="49">
        <v>205</v>
      </c>
      <c r="L38" s="54">
        <v>0.2</v>
      </c>
      <c r="M38" s="49"/>
      <c r="P38" t="s">
        <v>294</v>
      </c>
      <c r="Q38" t="s">
        <v>634</v>
      </c>
    </row>
    <row r="39" spans="1:23" ht="17" x14ac:dyDescent="0.2">
      <c r="A39" s="49"/>
      <c r="B39" s="51"/>
      <c r="C39" s="50"/>
      <c r="D39" s="8"/>
      <c r="E39" s="7" t="s">
        <v>34</v>
      </c>
      <c r="F39" s="49"/>
      <c r="G39" s="49"/>
      <c r="H39" s="49"/>
      <c r="I39" s="49"/>
      <c r="J39" s="49"/>
      <c r="K39" s="49"/>
      <c r="L39" s="54"/>
      <c r="M39" s="49"/>
      <c r="P39" t="s">
        <v>34</v>
      </c>
    </row>
    <row r="40" spans="1:23" ht="17" x14ac:dyDescent="0.2">
      <c r="A40" s="49"/>
      <c r="B40" s="51"/>
      <c r="C40" s="50"/>
      <c r="D40" s="6">
        <v>58353818</v>
      </c>
      <c r="E40" s="10">
        <v>45785</v>
      </c>
      <c r="F40" s="49"/>
      <c r="G40" s="49"/>
      <c r="H40" s="49"/>
      <c r="I40" s="49"/>
      <c r="J40" s="49"/>
      <c r="K40" s="49"/>
      <c r="L40" s="54"/>
      <c r="M40" s="49"/>
      <c r="P40" s="9">
        <v>45869</v>
      </c>
      <c r="Q40">
        <v>432</v>
      </c>
      <c r="R40">
        <v>543</v>
      </c>
      <c r="S40">
        <v>768</v>
      </c>
      <c r="T40">
        <v>6</v>
      </c>
      <c r="U40">
        <v>43</v>
      </c>
      <c r="V40">
        <v>95</v>
      </c>
      <c r="W40" s="11">
        <v>1.4E-2</v>
      </c>
    </row>
    <row r="41" spans="1:23" ht="17" x14ac:dyDescent="0.2">
      <c r="A41" s="49" t="e" vm="1">
        <v>#VALUE!</v>
      </c>
      <c r="B41" s="49" t="s">
        <v>646</v>
      </c>
      <c r="C41" s="50" t="e" vm="13">
        <v>#VALUE!</v>
      </c>
      <c r="D41" s="6" t="s">
        <v>452</v>
      </c>
      <c r="E41" s="7" t="s">
        <v>634</v>
      </c>
      <c r="F41" s="49" t="s">
        <v>647</v>
      </c>
      <c r="G41" s="49">
        <v>219</v>
      </c>
      <c r="H41" s="49">
        <v>219</v>
      </c>
      <c r="I41" s="49">
        <v>8</v>
      </c>
      <c r="J41" s="49">
        <v>58</v>
      </c>
      <c r="K41" s="49">
        <v>58</v>
      </c>
      <c r="L41" s="54">
        <v>0.113</v>
      </c>
      <c r="M41" s="49"/>
      <c r="Q41">
        <v>8</v>
      </c>
      <c r="R41" t="s">
        <v>675</v>
      </c>
      <c r="S41" t="s">
        <v>312</v>
      </c>
    </row>
    <row r="42" spans="1:23" ht="17" x14ac:dyDescent="0.2">
      <c r="A42" s="49"/>
      <c r="B42" s="49"/>
      <c r="C42" s="50"/>
      <c r="D42" s="8"/>
      <c r="E42" s="7" t="s">
        <v>34</v>
      </c>
      <c r="F42" s="49"/>
      <c r="G42" s="49"/>
      <c r="H42" s="49"/>
      <c r="I42" s="49"/>
      <c r="J42" s="49"/>
      <c r="K42" s="49"/>
      <c r="L42" s="54"/>
      <c r="M42" s="49"/>
      <c r="P42" t="s">
        <v>311</v>
      </c>
      <c r="Q42" t="s">
        <v>634</v>
      </c>
    </row>
    <row r="43" spans="1:23" ht="17" x14ac:dyDescent="0.2">
      <c r="A43" s="49"/>
      <c r="B43" s="49"/>
      <c r="C43" s="50"/>
      <c r="D43" s="6" t="s">
        <v>451</v>
      </c>
      <c r="E43" s="10">
        <v>45906</v>
      </c>
      <c r="F43" s="49"/>
      <c r="G43" s="49"/>
      <c r="H43" s="49"/>
      <c r="I43" s="49"/>
      <c r="J43" s="49"/>
      <c r="K43" s="49"/>
      <c r="L43" s="54"/>
      <c r="M43" s="49"/>
      <c r="P43" t="s">
        <v>34</v>
      </c>
    </row>
    <row r="44" spans="1:23" ht="17" x14ac:dyDescent="0.2">
      <c r="A44" s="49" t="e" vm="1">
        <v>#VALUE!</v>
      </c>
      <c r="B44" s="51">
        <v>13</v>
      </c>
      <c r="C44" s="50" t="e" vm="14">
        <v>#VALUE!</v>
      </c>
      <c r="D44" s="6" t="s">
        <v>455</v>
      </c>
      <c r="E44" s="7" t="s">
        <v>634</v>
      </c>
      <c r="F44" s="49">
        <v>51</v>
      </c>
      <c r="G44" s="49">
        <v>171</v>
      </c>
      <c r="H44" s="49">
        <v>171</v>
      </c>
      <c r="I44" s="49">
        <v>11</v>
      </c>
      <c r="J44" s="49">
        <v>43</v>
      </c>
      <c r="K44" s="49">
        <v>43</v>
      </c>
      <c r="L44" s="54">
        <v>0.216</v>
      </c>
      <c r="M44" s="49"/>
      <c r="P44" s="9">
        <v>45869</v>
      </c>
      <c r="Q44">
        <v>413</v>
      </c>
      <c r="R44">
        <v>497</v>
      </c>
      <c r="S44">
        <v>671</v>
      </c>
      <c r="T44">
        <v>8</v>
      </c>
      <c r="U44">
        <v>48</v>
      </c>
      <c r="V44">
        <v>125</v>
      </c>
      <c r="W44" s="11">
        <v>1.9E-2</v>
      </c>
    </row>
    <row r="45" spans="1:23" ht="17" x14ac:dyDescent="0.2">
      <c r="A45" s="49"/>
      <c r="B45" s="51"/>
      <c r="C45" s="50"/>
      <c r="D45" s="8"/>
      <c r="E45" s="7" t="s">
        <v>34</v>
      </c>
      <c r="F45" s="49"/>
      <c r="G45" s="49"/>
      <c r="H45" s="49"/>
      <c r="I45" s="49"/>
      <c r="J45" s="49"/>
      <c r="K45" s="49"/>
      <c r="L45" s="54"/>
      <c r="M45" s="49"/>
      <c r="Q45">
        <v>9</v>
      </c>
      <c r="R45" t="s">
        <v>676</v>
      </c>
      <c r="S45" t="s">
        <v>213</v>
      </c>
    </row>
    <row r="46" spans="1:23" ht="17" x14ac:dyDescent="0.2">
      <c r="A46" s="49"/>
      <c r="B46" s="51"/>
      <c r="C46" s="50"/>
      <c r="D46" s="6" t="s">
        <v>454</v>
      </c>
      <c r="E46" s="10">
        <v>45906</v>
      </c>
      <c r="F46" s="49"/>
      <c r="G46" s="49"/>
      <c r="H46" s="49"/>
      <c r="I46" s="49"/>
      <c r="J46" s="49"/>
      <c r="K46" s="49"/>
      <c r="L46" s="54"/>
      <c r="M46" s="49"/>
      <c r="P46" t="s">
        <v>212</v>
      </c>
      <c r="Q46" t="s">
        <v>634</v>
      </c>
    </row>
    <row r="47" spans="1:23" x14ac:dyDescent="0.2">
      <c r="A47" s="51"/>
      <c r="B47" s="51"/>
      <c r="C47" s="51" t="s">
        <v>623</v>
      </c>
      <c r="D47" s="6" t="s">
        <v>2</v>
      </c>
      <c r="E47" s="6" t="s">
        <v>625</v>
      </c>
      <c r="F47" s="51" t="s">
        <v>648</v>
      </c>
      <c r="G47" s="51" t="s">
        <v>649</v>
      </c>
      <c r="H47" s="51"/>
      <c r="I47" s="51"/>
      <c r="P47" t="s">
        <v>34</v>
      </c>
    </row>
    <row r="48" spans="1:23" ht="18" x14ac:dyDescent="0.2">
      <c r="A48" s="51"/>
      <c r="B48" s="51"/>
      <c r="C48" s="51"/>
      <c r="D48" s="12"/>
      <c r="F48" s="51"/>
      <c r="G48" s="51"/>
      <c r="H48" s="51"/>
      <c r="I48" s="51"/>
      <c r="P48" s="9">
        <v>45833</v>
      </c>
      <c r="Q48">
        <v>69</v>
      </c>
      <c r="R48">
        <v>211</v>
      </c>
      <c r="S48">
        <v>814</v>
      </c>
      <c r="T48">
        <v>17</v>
      </c>
      <c r="U48">
        <v>65</v>
      </c>
      <c r="V48">
        <v>324</v>
      </c>
      <c r="W48" s="11">
        <v>0.246</v>
      </c>
    </row>
    <row r="49" spans="1:23" x14ac:dyDescent="0.2">
      <c r="A49" s="51"/>
      <c r="B49" s="51"/>
      <c r="C49" s="51"/>
      <c r="D49" s="6" t="s">
        <v>624</v>
      </c>
      <c r="E49" s="6" t="s">
        <v>626</v>
      </c>
      <c r="F49" s="51"/>
      <c r="G49" s="51"/>
      <c r="H49" s="51"/>
      <c r="I49" s="51"/>
      <c r="Q49">
        <v>10</v>
      </c>
      <c r="R49" t="s">
        <v>677</v>
      </c>
      <c r="S49" t="s">
        <v>218</v>
      </c>
    </row>
    <row r="50" spans="1:23" ht="18" x14ac:dyDescent="0.2">
      <c r="A50" s="51"/>
      <c r="B50" s="51"/>
      <c r="C50" s="51"/>
      <c r="D50" s="12"/>
      <c r="E50" s="5"/>
      <c r="F50" s="51"/>
      <c r="G50" s="51"/>
      <c r="H50" s="51"/>
      <c r="I50" s="51"/>
      <c r="P50" t="s">
        <v>217</v>
      </c>
      <c r="Q50" t="s">
        <v>634</v>
      </c>
    </row>
    <row r="51" spans="1:23" ht="18" x14ac:dyDescent="0.2">
      <c r="A51" s="51"/>
      <c r="B51" s="51"/>
      <c r="C51" s="51"/>
      <c r="D51" s="12"/>
      <c r="E51" s="6" t="s">
        <v>627</v>
      </c>
      <c r="F51" s="51"/>
      <c r="G51" s="51"/>
      <c r="H51" s="51"/>
      <c r="I51" s="51"/>
      <c r="P51" t="s">
        <v>34</v>
      </c>
    </row>
    <row r="52" spans="1:23" x14ac:dyDescent="0.2">
      <c r="A52" s="6">
        <v>7</v>
      </c>
      <c r="B52" s="6" t="s">
        <v>631</v>
      </c>
      <c r="C52" s="52" t="s">
        <v>632</v>
      </c>
      <c r="D52" s="6">
        <v>7</v>
      </c>
      <c r="E52" s="6" t="s">
        <v>631</v>
      </c>
      <c r="F52" s="52" t="s">
        <v>632</v>
      </c>
      <c r="G52" s="52" t="s">
        <v>633</v>
      </c>
      <c r="P52" s="9">
        <v>45833</v>
      </c>
      <c r="Q52">
        <v>42</v>
      </c>
      <c r="R52">
        <v>168</v>
      </c>
      <c r="S52">
        <v>688</v>
      </c>
      <c r="T52">
        <v>11</v>
      </c>
      <c r="U52">
        <v>29</v>
      </c>
      <c r="V52">
        <v>142</v>
      </c>
      <c r="W52" s="11">
        <v>0.26200000000000001</v>
      </c>
    </row>
    <row r="53" spans="1:23" x14ac:dyDescent="0.2">
      <c r="A53" s="6" t="s">
        <v>630</v>
      </c>
      <c r="B53" s="6" t="s">
        <v>630</v>
      </c>
      <c r="C53" s="52"/>
      <c r="D53" s="6" t="s">
        <v>630</v>
      </c>
      <c r="E53" s="6" t="s">
        <v>630</v>
      </c>
      <c r="F53" s="52"/>
      <c r="G53" s="52"/>
      <c r="Q53">
        <v>11</v>
      </c>
      <c r="R53" t="s">
        <v>678</v>
      </c>
      <c r="S53" t="s">
        <v>128</v>
      </c>
    </row>
    <row r="54" spans="1:23" ht="17" x14ac:dyDescent="0.2">
      <c r="A54" s="49" t="e" vm="1">
        <v>#VALUE!</v>
      </c>
      <c r="B54" s="51">
        <v>14</v>
      </c>
      <c r="C54" s="50" t="e" vm="15">
        <v>#VALUE!</v>
      </c>
      <c r="D54" s="6" t="s">
        <v>483</v>
      </c>
      <c r="E54" s="7" t="s">
        <v>634</v>
      </c>
      <c r="F54" s="49">
        <v>35</v>
      </c>
      <c r="G54" s="49">
        <v>105</v>
      </c>
      <c r="H54" s="49">
        <v>105</v>
      </c>
      <c r="I54" s="49">
        <v>8</v>
      </c>
      <c r="J54" s="49">
        <v>42</v>
      </c>
      <c r="K54" s="49">
        <v>42</v>
      </c>
      <c r="L54" s="54">
        <v>0.22900000000000001</v>
      </c>
      <c r="M54" s="49"/>
      <c r="P54">
        <v>58353818</v>
      </c>
      <c r="Q54" t="s">
        <v>634</v>
      </c>
    </row>
    <row r="55" spans="1:23" ht="17" x14ac:dyDescent="0.2">
      <c r="A55" s="49"/>
      <c r="B55" s="51"/>
      <c r="C55" s="50"/>
      <c r="D55" s="8"/>
      <c r="E55" s="7" t="s">
        <v>34</v>
      </c>
      <c r="F55" s="49"/>
      <c r="G55" s="49"/>
      <c r="H55" s="49"/>
      <c r="I55" s="49"/>
      <c r="J55" s="49"/>
      <c r="K55" s="49"/>
      <c r="L55" s="54"/>
      <c r="M55" s="49"/>
      <c r="P55" t="s">
        <v>34</v>
      </c>
    </row>
    <row r="56" spans="1:23" ht="17" x14ac:dyDescent="0.2">
      <c r="A56" s="49"/>
      <c r="B56" s="51"/>
      <c r="C56" s="50"/>
      <c r="D56" s="6" t="s">
        <v>482</v>
      </c>
      <c r="E56" s="10">
        <v>45906</v>
      </c>
      <c r="F56" s="49"/>
      <c r="G56" s="49"/>
      <c r="H56" s="49"/>
      <c r="I56" s="49"/>
      <c r="J56" s="49"/>
      <c r="K56" s="49"/>
      <c r="L56" s="54"/>
      <c r="M56" s="49"/>
      <c r="P56" s="9">
        <v>45785</v>
      </c>
      <c r="Q56">
        <v>25</v>
      </c>
      <c r="R56">
        <v>95</v>
      </c>
      <c r="S56">
        <v>636</v>
      </c>
      <c r="T56">
        <v>5</v>
      </c>
      <c r="U56">
        <v>24</v>
      </c>
      <c r="V56">
        <v>205</v>
      </c>
      <c r="W56" s="11">
        <v>0.2</v>
      </c>
    </row>
    <row r="57" spans="1:23" ht="17" x14ac:dyDescent="0.2">
      <c r="A57" s="49" t="e" vm="1">
        <v>#VALUE!</v>
      </c>
      <c r="B57" s="49" t="s">
        <v>650</v>
      </c>
      <c r="C57" s="50" t="e" vm="16">
        <v>#VALUE!</v>
      </c>
      <c r="D57" s="6" t="s">
        <v>458</v>
      </c>
      <c r="E57" s="7" t="s">
        <v>634</v>
      </c>
      <c r="F57" s="49" t="s">
        <v>651</v>
      </c>
      <c r="G57" s="49">
        <v>151</v>
      </c>
      <c r="H57" s="49">
        <v>151</v>
      </c>
      <c r="I57" s="49">
        <v>9</v>
      </c>
      <c r="J57" s="49">
        <v>48</v>
      </c>
      <c r="K57" s="49">
        <v>48</v>
      </c>
      <c r="L57" s="54">
        <v>0.14099999999999999</v>
      </c>
      <c r="M57" s="49"/>
      <c r="Q57">
        <v>12</v>
      </c>
      <c r="R57" t="s">
        <v>679</v>
      </c>
      <c r="S57" t="s">
        <v>452</v>
      </c>
    </row>
    <row r="58" spans="1:23" ht="17" x14ac:dyDescent="0.2">
      <c r="A58" s="49"/>
      <c r="B58" s="49"/>
      <c r="C58" s="50"/>
      <c r="D58" s="8"/>
      <c r="E58" s="7" t="s">
        <v>34</v>
      </c>
      <c r="F58" s="49"/>
      <c r="G58" s="49"/>
      <c r="H58" s="49"/>
      <c r="I58" s="49"/>
      <c r="J58" s="49"/>
      <c r="K58" s="49"/>
      <c r="L58" s="54"/>
      <c r="M58" s="49"/>
      <c r="P58" t="s">
        <v>451</v>
      </c>
      <c r="Q58" t="s">
        <v>634</v>
      </c>
    </row>
    <row r="59" spans="1:23" ht="17" x14ac:dyDescent="0.2">
      <c r="A59" s="49"/>
      <c r="B59" s="49"/>
      <c r="C59" s="50"/>
      <c r="D59" s="6" t="s">
        <v>457</v>
      </c>
      <c r="E59" s="10">
        <v>45906</v>
      </c>
      <c r="F59" s="49"/>
      <c r="G59" s="49"/>
      <c r="H59" s="49"/>
      <c r="I59" s="49"/>
      <c r="J59" s="49"/>
      <c r="K59" s="49"/>
      <c r="L59" s="54"/>
      <c r="M59" s="49"/>
      <c r="P59" t="s">
        <v>34</v>
      </c>
    </row>
    <row r="60" spans="1:23" ht="17" x14ac:dyDescent="0.2">
      <c r="A60" s="49" t="e" vm="1">
        <v>#VALUE!</v>
      </c>
      <c r="B60" s="51">
        <v>16</v>
      </c>
      <c r="C60" s="50" t="e" vm="17">
        <v>#VALUE!</v>
      </c>
      <c r="D60" s="6" t="s">
        <v>268</v>
      </c>
      <c r="E60" s="7" t="s">
        <v>634</v>
      </c>
      <c r="F60" s="49">
        <v>49</v>
      </c>
      <c r="G60" s="49">
        <v>172</v>
      </c>
      <c r="H60" s="49">
        <v>479</v>
      </c>
      <c r="I60" s="49">
        <v>4</v>
      </c>
      <c r="J60" s="49">
        <v>25</v>
      </c>
      <c r="K60" s="49">
        <v>90</v>
      </c>
      <c r="L60" s="54">
        <v>8.2000000000000003E-2</v>
      </c>
      <c r="M60" s="49"/>
      <c r="P60" s="9">
        <v>45906</v>
      </c>
      <c r="Q60">
        <v>71</v>
      </c>
      <c r="R60">
        <v>219</v>
      </c>
      <c r="S60">
        <v>219</v>
      </c>
      <c r="T60">
        <v>8</v>
      </c>
      <c r="U60">
        <v>58</v>
      </c>
      <c r="V60">
        <v>58</v>
      </c>
      <c r="W60" s="11">
        <v>0.113</v>
      </c>
    </row>
    <row r="61" spans="1:23" ht="17" x14ac:dyDescent="0.2">
      <c r="A61" s="49"/>
      <c r="B61" s="51"/>
      <c r="C61" s="50"/>
      <c r="D61" s="8"/>
      <c r="E61" s="7" t="s">
        <v>269</v>
      </c>
      <c r="F61" s="49"/>
      <c r="G61" s="49"/>
      <c r="H61" s="49"/>
      <c r="I61" s="49"/>
      <c r="J61" s="49"/>
      <c r="K61" s="49"/>
      <c r="L61" s="54"/>
      <c r="M61" s="49"/>
      <c r="Q61">
        <v>13</v>
      </c>
      <c r="R61" t="s">
        <v>680</v>
      </c>
      <c r="S61" t="s">
        <v>455</v>
      </c>
    </row>
    <row r="62" spans="1:23" ht="17" x14ac:dyDescent="0.2">
      <c r="A62" s="49"/>
      <c r="B62" s="51"/>
      <c r="C62" s="50"/>
      <c r="D62" s="6" t="s">
        <v>267</v>
      </c>
      <c r="E62" s="10">
        <v>45862</v>
      </c>
      <c r="F62" s="49"/>
      <c r="G62" s="49"/>
      <c r="H62" s="49"/>
      <c r="I62" s="49"/>
      <c r="J62" s="49"/>
      <c r="K62" s="49"/>
      <c r="L62" s="54"/>
      <c r="M62" s="49"/>
      <c r="P62" t="s">
        <v>454</v>
      </c>
      <c r="Q62" t="s">
        <v>634</v>
      </c>
    </row>
    <row r="63" spans="1:23" ht="17" x14ac:dyDescent="0.2">
      <c r="A63" s="49" t="e" vm="1">
        <v>#VALUE!</v>
      </c>
      <c r="B63" s="49" t="s">
        <v>652</v>
      </c>
      <c r="C63" s="50" t="e" vm="18">
        <v>#VALUE!</v>
      </c>
      <c r="D63" s="6" t="s">
        <v>280</v>
      </c>
      <c r="E63" s="7" t="s">
        <v>634</v>
      </c>
      <c r="F63" s="49" t="s">
        <v>653</v>
      </c>
      <c r="G63" s="49">
        <v>581</v>
      </c>
      <c r="H63" s="49">
        <v>896</v>
      </c>
      <c r="I63" s="49">
        <v>9</v>
      </c>
      <c r="J63" s="49">
        <v>30</v>
      </c>
      <c r="K63" s="49">
        <v>89</v>
      </c>
      <c r="L63" s="54">
        <v>0.02</v>
      </c>
      <c r="M63" s="49"/>
      <c r="P63" t="s">
        <v>34</v>
      </c>
    </row>
    <row r="64" spans="1:23" ht="17" x14ac:dyDescent="0.2">
      <c r="A64" s="49"/>
      <c r="B64" s="49"/>
      <c r="C64" s="50"/>
      <c r="D64" s="8"/>
      <c r="E64" s="7" t="s">
        <v>269</v>
      </c>
      <c r="F64" s="49"/>
      <c r="G64" s="49"/>
      <c r="H64" s="49"/>
      <c r="I64" s="49"/>
      <c r="J64" s="49"/>
      <c r="K64" s="49"/>
      <c r="L64" s="54"/>
      <c r="M64" s="49"/>
      <c r="P64" s="9">
        <v>45906</v>
      </c>
      <c r="Q64">
        <v>51</v>
      </c>
      <c r="R64">
        <v>171</v>
      </c>
      <c r="S64">
        <v>171</v>
      </c>
      <c r="T64">
        <v>11</v>
      </c>
      <c r="U64">
        <v>43</v>
      </c>
      <c r="V64">
        <v>43</v>
      </c>
      <c r="W64" s="11">
        <v>0.216</v>
      </c>
    </row>
    <row r="65" spans="1:23" ht="17" x14ac:dyDescent="0.2">
      <c r="A65" s="49"/>
      <c r="B65" s="49"/>
      <c r="C65" s="50"/>
      <c r="D65" s="6" t="s">
        <v>279</v>
      </c>
      <c r="E65" s="10">
        <v>45866</v>
      </c>
      <c r="F65" s="49"/>
      <c r="G65" s="49"/>
      <c r="H65" s="49"/>
      <c r="I65" s="49"/>
      <c r="J65" s="49"/>
      <c r="K65" s="49"/>
      <c r="L65" s="54"/>
      <c r="M65" s="49"/>
      <c r="P65" t="s">
        <v>667</v>
      </c>
      <c r="Q65" t="s">
        <v>667</v>
      </c>
      <c r="R65" t="s">
        <v>623</v>
      </c>
      <c r="S65" t="s">
        <v>2</v>
      </c>
    </row>
    <row r="66" spans="1:23" ht="17" x14ac:dyDescent="0.2">
      <c r="A66" s="49" t="e" vm="1">
        <v>#VALUE!</v>
      </c>
      <c r="B66" s="51">
        <v>18</v>
      </c>
      <c r="C66" s="50" t="e" vm="19">
        <v>#VALUE!</v>
      </c>
      <c r="D66" s="6" t="s">
        <v>398</v>
      </c>
      <c r="E66" s="7" t="s">
        <v>634</v>
      </c>
      <c r="F66" s="49">
        <v>448</v>
      </c>
      <c r="G66" s="49">
        <v>601</v>
      </c>
      <c r="H66" s="49">
        <v>706</v>
      </c>
      <c r="I66" s="49">
        <v>9</v>
      </c>
      <c r="J66" s="49">
        <v>30</v>
      </c>
      <c r="K66" s="49">
        <v>68</v>
      </c>
      <c r="L66" s="54">
        <v>0.02</v>
      </c>
      <c r="M66" s="49"/>
    </row>
    <row r="67" spans="1:23" ht="17" x14ac:dyDescent="0.2">
      <c r="A67" s="49"/>
      <c r="B67" s="51"/>
      <c r="C67" s="50"/>
      <c r="D67" s="8"/>
      <c r="E67" s="7" t="s">
        <v>269</v>
      </c>
      <c r="F67" s="49"/>
      <c r="G67" s="49"/>
      <c r="H67" s="49"/>
      <c r="I67" s="49"/>
      <c r="J67" s="49"/>
      <c r="K67" s="49"/>
      <c r="L67" s="54"/>
      <c r="M67" s="49"/>
      <c r="P67" t="s">
        <v>624</v>
      </c>
      <c r="Q67" t="s">
        <v>625</v>
      </c>
    </row>
    <row r="68" spans="1:23" ht="17" x14ac:dyDescent="0.2">
      <c r="A68" s="49"/>
      <c r="B68" s="51"/>
      <c r="C68" s="50"/>
      <c r="D68" s="6" t="s">
        <v>397</v>
      </c>
      <c r="E68" s="10">
        <v>45891</v>
      </c>
      <c r="F68" s="49"/>
      <c r="G68" s="49"/>
      <c r="H68" s="49"/>
      <c r="I68" s="49"/>
      <c r="J68" s="49"/>
      <c r="K68" s="49"/>
      <c r="L68" s="54"/>
      <c r="M68" s="49"/>
    </row>
    <row r="69" spans="1:23" ht="17" x14ac:dyDescent="0.2">
      <c r="A69" s="49" t="e" vm="1">
        <v>#VALUE!</v>
      </c>
      <c r="B69" s="49" t="s">
        <v>654</v>
      </c>
      <c r="C69" s="50" t="e" vm="20">
        <v>#VALUE!</v>
      </c>
      <c r="D69" s="6" t="s">
        <v>405</v>
      </c>
      <c r="E69" s="7" t="s">
        <v>634</v>
      </c>
      <c r="F69" s="49" t="s">
        <v>641</v>
      </c>
      <c r="G69" s="49">
        <v>202</v>
      </c>
      <c r="H69" s="49">
        <v>202</v>
      </c>
      <c r="I69" s="49">
        <v>7</v>
      </c>
      <c r="J69" s="49">
        <v>46</v>
      </c>
      <c r="K69" s="49">
        <v>46</v>
      </c>
      <c r="L69" s="54">
        <v>0.106</v>
      </c>
      <c r="M69" s="49"/>
      <c r="P69" t="s">
        <v>626</v>
      </c>
    </row>
    <row r="70" spans="1:23" ht="17" x14ac:dyDescent="0.2">
      <c r="A70" s="49"/>
      <c r="B70" s="49"/>
      <c r="C70" s="50"/>
      <c r="D70" s="8"/>
      <c r="E70" s="7" t="s">
        <v>269</v>
      </c>
      <c r="F70" s="49"/>
      <c r="G70" s="49"/>
      <c r="H70" s="49"/>
      <c r="I70" s="49"/>
      <c r="J70" s="49"/>
      <c r="K70" s="49"/>
      <c r="L70" s="54"/>
      <c r="M70" s="49"/>
    </row>
    <row r="71" spans="1:23" ht="17" x14ac:dyDescent="0.2">
      <c r="A71" s="49"/>
      <c r="B71" s="49"/>
      <c r="C71" s="50"/>
      <c r="D71" s="6" t="s">
        <v>404</v>
      </c>
      <c r="E71" s="10">
        <v>45905</v>
      </c>
      <c r="F71" s="49"/>
      <c r="G71" s="49"/>
      <c r="H71" s="49"/>
      <c r="I71" s="49"/>
      <c r="J71" s="49"/>
      <c r="K71" s="49"/>
      <c r="L71" s="54"/>
      <c r="M71" s="49"/>
      <c r="P71" t="s">
        <v>627</v>
      </c>
      <c r="Q71" t="s">
        <v>648</v>
      </c>
      <c r="R71" t="s">
        <v>649</v>
      </c>
    </row>
    <row r="72" spans="1:23" ht="17" x14ac:dyDescent="0.2">
      <c r="A72" s="49" t="e" vm="1">
        <v>#VALUE!</v>
      </c>
      <c r="B72" s="51">
        <v>20</v>
      </c>
      <c r="C72" s="50" t="e" vm="21">
        <v>#VALUE!</v>
      </c>
      <c r="D72" s="6" t="s">
        <v>617</v>
      </c>
      <c r="E72" s="7" t="s">
        <v>655</v>
      </c>
      <c r="F72" s="49">
        <v>109</v>
      </c>
      <c r="G72" s="49">
        <v>115</v>
      </c>
      <c r="H72" s="49">
        <v>115</v>
      </c>
      <c r="I72" s="49">
        <v>31</v>
      </c>
      <c r="J72" s="49">
        <v>38</v>
      </c>
      <c r="K72" s="49">
        <v>38</v>
      </c>
      <c r="L72" s="54">
        <v>0.28399999999999997</v>
      </c>
      <c r="M72" s="49"/>
      <c r="P72">
        <v>7</v>
      </c>
    </row>
    <row r="73" spans="1:23" ht="17" x14ac:dyDescent="0.2">
      <c r="A73" s="49"/>
      <c r="B73" s="51"/>
      <c r="C73" s="50"/>
      <c r="D73" s="8"/>
      <c r="E73" s="7" t="s">
        <v>656</v>
      </c>
      <c r="F73" s="49"/>
      <c r="G73" s="49"/>
      <c r="H73" s="49"/>
      <c r="I73" s="49"/>
      <c r="J73" s="49"/>
      <c r="K73" s="49"/>
      <c r="L73" s="54"/>
      <c r="M73" s="49"/>
      <c r="P73" t="s">
        <v>630</v>
      </c>
      <c r="Q73">
        <v>30</v>
      </c>
    </row>
    <row r="74" spans="1:23" ht="17" x14ac:dyDescent="0.2">
      <c r="A74" s="49"/>
      <c r="B74" s="51"/>
      <c r="C74" s="50"/>
      <c r="D74" s="6" t="s">
        <v>616</v>
      </c>
      <c r="E74" s="10">
        <v>45927</v>
      </c>
      <c r="F74" s="49"/>
      <c r="G74" s="49"/>
      <c r="H74" s="49"/>
      <c r="I74" s="49"/>
      <c r="J74" s="49"/>
      <c r="K74" s="49"/>
      <c r="L74" s="54"/>
      <c r="M74" s="49"/>
      <c r="P74" t="s">
        <v>630</v>
      </c>
      <c r="Q74" t="s">
        <v>632</v>
      </c>
      <c r="R74">
        <v>7</v>
      </c>
    </row>
    <row r="75" spans="1:23" ht="17" x14ac:dyDescent="0.2">
      <c r="A75" s="49" t="e" vm="1">
        <v>#VALUE!</v>
      </c>
      <c r="B75" s="49" t="s">
        <v>657</v>
      </c>
      <c r="C75" s="50" t="e" vm="22">
        <v>#VALUE!</v>
      </c>
      <c r="D75" s="6" t="s">
        <v>519</v>
      </c>
      <c r="E75" s="7" t="s">
        <v>655</v>
      </c>
      <c r="F75" s="49" t="s">
        <v>659</v>
      </c>
      <c r="G75" s="49">
        <v>53</v>
      </c>
      <c r="H75" s="49">
        <v>53</v>
      </c>
      <c r="I75" s="49">
        <v>50</v>
      </c>
      <c r="J75" s="49">
        <v>55</v>
      </c>
      <c r="K75" s="49">
        <v>55</v>
      </c>
      <c r="L75" s="54">
        <v>1</v>
      </c>
      <c r="M75" s="49"/>
      <c r="P75" t="s">
        <v>630</v>
      </c>
      <c r="Q75">
        <v>30</v>
      </c>
    </row>
    <row r="76" spans="1:23" ht="17" x14ac:dyDescent="0.2">
      <c r="A76" s="49"/>
      <c r="B76" s="49"/>
      <c r="C76" s="50"/>
      <c r="D76" s="8"/>
      <c r="E76" s="7" t="s">
        <v>658</v>
      </c>
      <c r="F76" s="49"/>
      <c r="G76" s="49"/>
      <c r="H76" s="49"/>
      <c r="I76" s="49"/>
      <c r="J76" s="49"/>
      <c r="K76" s="49"/>
      <c r="L76" s="54"/>
      <c r="M76" s="49"/>
      <c r="P76" t="s">
        <v>630</v>
      </c>
      <c r="Q76" t="s">
        <v>632</v>
      </c>
      <c r="R76" t="s">
        <v>633</v>
      </c>
    </row>
    <row r="77" spans="1:23" ht="17" x14ac:dyDescent="0.2">
      <c r="A77" s="49"/>
      <c r="B77" s="49"/>
      <c r="C77" s="50"/>
      <c r="D77" s="6" t="s">
        <v>518</v>
      </c>
      <c r="E77" s="10">
        <v>45927</v>
      </c>
      <c r="F77" s="49"/>
      <c r="G77" s="49"/>
      <c r="H77" s="49"/>
      <c r="I77" s="49"/>
      <c r="J77" s="49"/>
      <c r="K77" s="49"/>
      <c r="L77" s="54"/>
      <c r="M77" s="49"/>
      <c r="Q77">
        <v>14</v>
      </c>
      <c r="R77" t="s">
        <v>681</v>
      </c>
      <c r="S77" t="s">
        <v>483</v>
      </c>
    </row>
    <row r="78" spans="1:23" ht="17" x14ac:dyDescent="0.2">
      <c r="A78" s="49" t="e" vm="1">
        <v>#VALUE!</v>
      </c>
      <c r="B78" s="51">
        <v>22</v>
      </c>
      <c r="C78" s="50" t="e" vm="23">
        <v>#VALUE!</v>
      </c>
      <c r="D78" s="6" t="s">
        <v>558</v>
      </c>
      <c r="E78" s="7" t="s">
        <v>655</v>
      </c>
      <c r="F78" s="49">
        <v>59</v>
      </c>
      <c r="G78" s="49">
        <v>62</v>
      </c>
      <c r="H78" s="49">
        <v>62</v>
      </c>
      <c r="I78" s="49">
        <v>35</v>
      </c>
      <c r="J78" s="49">
        <v>39</v>
      </c>
      <c r="K78" s="49">
        <v>39</v>
      </c>
      <c r="L78" s="54">
        <v>0.59299999999999997</v>
      </c>
      <c r="M78" s="49"/>
      <c r="P78" t="s">
        <v>482</v>
      </c>
      <c r="Q78" t="s">
        <v>634</v>
      </c>
    </row>
    <row r="79" spans="1:23" ht="17" x14ac:dyDescent="0.2">
      <c r="A79" s="49"/>
      <c r="B79" s="51"/>
      <c r="C79" s="50"/>
      <c r="D79" s="8"/>
      <c r="E79" s="7" t="s">
        <v>658</v>
      </c>
      <c r="F79" s="49"/>
      <c r="G79" s="49"/>
      <c r="H79" s="49"/>
      <c r="I79" s="49"/>
      <c r="J79" s="49"/>
      <c r="K79" s="49"/>
      <c r="L79" s="54"/>
      <c r="M79" s="49"/>
      <c r="P79" t="s">
        <v>34</v>
      </c>
    </row>
    <row r="80" spans="1:23" ht="17" x14ac:dyDescent="0.2">
      <c r="A80" s="49"/>
      <c r="B80" s="51"/>
      <c r="C80" s="50"/>
      <c r="D80" s="6" t="s">
        <v>557</v>
      </c>
      <c r="E80" s="10">
        <v>45927</v>
      </c>
      <c r="F80" s="49"/>
      <c r="G80" s="49"/>
      <c r="H80" s="49"/>
      <c r="I80" s="49"/>
      <c r="J80" s="49"/>
      <c r="K80" s="49"/>
      <c r="L80" s="54"/>
      <c r="M80" s="49"/>
      <c r="P80" s="9">
        <v>45906</v>
      </c>
      <c r="Q80">
        <v>35</v>
      </c>
      <c r="R80">
        <v>105</v>
      </c>
      <c r="S80">
        <v>105</v>
      </c>
      <c r="T80">
        <v>8</v>
      </c>
      <c r="U80">
        <v>42</v>
      </c>
      <c r="V80">
        <v>42</v>
      </c>
      <c r="W80" s="11">
        <v>0.22900000000000001</v>
      </c>
    </row>
    <row r="81" spans="1:23" ht="17" x14ac:dyDescent="0.2">
      <c r="A81" s="49" t="e" vm="1">
        <v>#VALUE!</v>
      </c>
      <c r="B81" s="49" t="s">
        <v>660</v>
      </c>
      <c r="C81" s="50" t="e" vm="24">
        <v>#VALUE!</v>
      </c>
      <c r="D81" s="6" t="s">
        <v>75</v>
      </c>
      <c r="E81" s="7" t="s">
        <v>655</v>
      </c>
      <c r="F81" s="49" t="s">
        <v>662</v>
      </c>
      <c r="G81" s="49">
        <v>268</v>
      </c>
      <c r="H81" s="53">
        <v>3964</v>
      </c>
      <c r="I81" s="49">
        <v>4</v>
      </c>
      <c r="J81" s="49">
        <v>25</v>
      </c>
      <c r="K81" s="49">
        <v>490</v>
      </c>
      <c r="L81" s="54">
        <v>5.7000000000000002E-2</v>
      </c>
      <c r="M81" s="49"/>
      <c r="Q81">
        <v>15</v>
      </c>
      <c r="R81" t="s">
        <v>682</v>
      </c>
      <c r="S81" t="s">
        <v>458</v>
      </c>
    </row>
    <row r="82" spans="1:23" ht="17" x14ac:dyDescent="0.2">
      <c r="A82" s="49"/>
      <c r="B82" s="49"/>
      <c r="C82" s="50"/>
      <c r="D82" s="8"/>
      <c r="E82" s="7" t="s">
        <v>661</v>
      </c>
      <c r="F82" s="49"/>
      <c r="G82" s="49"/>
      <c r="H82" s="53"/>
      <c r="I82" s="49"/>
      <c r="J82" s="49"/>
      <c r="K82" s="49"/>
      <c r="L82" s="54"/>
      <c r="M82" s="49"/>
      <c r="P82" t="s">
        <v>457</v>
      </c>
      <c r="Q82" t="s">
        <v>634</v>
      </c>
    </row>
    <row r="83" spans="1:23" ht="17" x14ac:dyDescent="0.2">
      <c r="A83" s="49"/>
      <c r="B83" s="49"/>
      <c r="C83" s="50"/>
      <c r="D83" s="6" t="s">
        <v>74</v>
      </c>
      <c r="E83" s="10">
        <v>45604</v>
      </c>
      <c r="F83" s="49"/>
      <c r="G83" s="49"/>
      <c r="H83" s="53"/>
      <c r="I83" s="49"/>
      <c r="J83" s="49"/>
      <c r="K83" s="49"/>
      <c r="L83" s="54"/>
      <c r="M83" s="49"/>
      <c r="P83" t="s">
        <v>34</v>
      </c>
    </row>
    <row r="84" spans="1:23" ht="17" x14ac:dyDescent="0.2">
      <c r="A84" s="49" t="e" vm="1">
        <v>#VALUE!</v>
      </c>
      <c r="B84" s="51">
        <v>24</v>
      </c>
      <c r="C84" s="50" t="e" vm="25">
        <v>#VALUE!</v>
      </c>
      <c r="D84" s="6" t="s">
        <v>122</v>
      </c>
      <c r="E84" s="7" t="s">
        <v>655</v>
      </c>
      <c r="F84" s="49">
        <v>61</v>
      </c>
      <c r="G84" s="49">
        <v>240</v>
      </c>
      <c r="H84" s="53">
        <v>1542</v>
      </c>
      <c r="I84" s="49">
        <v>14</v>
      </c>
      <c r="J84" s="49">
        <v>34</v>
      </c>
      <c r="K84" s="49">
        <v>298</v>
      </c>
      <c r="L84" s="54">
        <v>0.23</v>
      </c>
      <c r="M84" s="49"/>
      <c r="P84" s="9">
        <v>45906</v>
      </c>
      <c r="Q84">
        <v>64</v>
      </c>
      <c r="R84">
        <v>151</v>
      </c>
      <c r="S84">
        <v>151</v>
      </c>
      <c r="T84">
        <v>9</v>
      </c>
      <c r="U84">
        <v>48</v>
      </c>
      <c r="V84">
        <v>48</v>
      </c>
      <c r="W84" s="11">
        <v>0.14099999999999999</v>
      </c>
    </row>
    <row r="85" spans="1:23" ht="17" x14ac:dyDescent="0.2">
      <c r="A85" s="49"/>
      <c r="B85" s="51"/>
      <c r="C85" s="50"/>
      <c r="D85" s="8"/>
      <c r="E85" s="7" t="s">
        <v>663</v>
      </c>
      <c r="F85" s="49"/>
      <c r="G85" s="49"/>
      <c r="H85" s="53"/>
      <c r="I85" s="49"/>
      <c r="J85" s="49"/>
      <c r="K85" s="49"/>
      <c r="L85" s="54"/>
      <c r="M85" s="49"/>
      <c r="Q85">
        <v>16</v>
      </c>
      <c r="R85" t="s">
        <v>683</v>
      </c>
      <c r="S85" t="s">
        <v>268</v>
      </c>
    </row>
    <row r="86" spans="1:23" ht="17" x14ac:dyDescent="0.2">
      <c r="A86" s="49"/>
      <c r="B86" s="51"/>
      <c r="C86" s="50"/>
      <c r="D86" s="6" t="s">
        <v>121</v>
      </c>
      <c r="E86" s="10">
        <v>45779</v>
      </c>
      <c r="F86" s="49"/>
      <c r="G86" s="49"/>
      <c r="H86" s="53"/>
      <c r="I86" s="49"/>
      <c r="J86" s="49"/>
      <c r="K86" s="49"/>
      <c r="L86" s="54"/>
      <c r="M86" s="49"/>
      <c r="P86" t="s">
        <v>267</v>
      </c>
      <c r="Q86" t="s">
        <v>634</v>
      </c>
    </row>
    <row r="87" spans="1:23" ht="17" x14ac:dyDescent="0.2">
      <c r="A87" s="49" t="e" vm="1">
        <v>#VALUE!</v>
      </c>
      <c r="B87" s="49" t="s">
        <v>664</v>
      </c>
      <c r="C87" s="50" t="e" vm="26">
        <v>#VALUE!</v>
      </c>
      <c r="D87" s="6" t="s">
        <v>199</v>
      </c>
      <c r="E87" s="7" t="s">
        <v>655</v>
      </c>
      <c r="F87" s="49" t="s">
        <v>666</v>
      </c>
      <c r="G87" s="49">
        <v>174</v>
      </c>
      <c r="H87" s="49">
        <v>825</v>
      </c>
      <c r="I87" s="49">
        <v>17</v>
      </c>
      <c r="J87" s="49">
        <v>62</v>
      </c>
      <c r="K87" s="49">
        <v>202</v>
      </c>
      <c r="L87" s="54">
        <v>0.41499999999999998</v>
      </c>
      <c r="P87" t="s">
        <v>269</v>
      </c>
    </row>
    <row r="88" spans="1:23" ht="17" x14ac:dyDescent="0.2">
      <c r="A88" s="49"/>
      <c r="B88" s="49"/>
      <c r="C88" s="50"/>
      <c r="D88" s="8"/>
      <c r="E88" s="7" t="s">
        <v>665</v>
      </c>
      <c r="F88" s="49"/>
      <c r="G88" s="49"/>
      <c r="H88" s="49"/>
      <c r="I88" s="49"/>
      <c r="J88" s="49"/>
      <c r="K88" s="49"/>
      <c r="L88" s="54"/>
      <c r="P88" s="9">
        <v>45862</v>
      </c>
      <c r="Q88">
        <v>49</v>
      </c>
      <c r="R88">
        <v>172</v>
      </c>
      <c r="S88">
        <v>479</v>
      </c>
      <c r="T88">
        <v>4</v>
      </c>
      <c r="U88">
        <v>25</v>
      </c>
      <c r="V88">
        <v>90</v>
      </c>
      <c r="W88" s="11">
        <v>8.2000000000000003E-2</v>
      </c>
    </row>
    <row r="89" spans="1:23" ht="17" x14ac:dyDescent="0.2">
      <c r="A89" s="49"/>
      <c r="B89" s="49"/>
      <c r="C89" s="50"/>
      <c r="D89" s="6" t="s">
        <v>198</v>
      </c>
      <c r="E89" s="10">
        <v>45827</v>
      </c>
      <c r="F89" s="49"/>
      <c r="G89" s="49"/>
      <c r="H89" s="49"/>
      <c r="I89" s="49"/>
      <c r="J89" s="49"/>
      <c r="K89" s="49"/>
      <c r="L89" s="54"/>
      <c r="Q89">
        <v>17</v>
      </c>
      <c r="R89" t="s">
        <v>684</v>
      </c>
      <c r="S89" t="s">
        <v>280</v>
      </c>
    </row>
    <row r="90" spans="1:23" x14ac:dyDescent="0.2">
      <c r="P90" t="s">
        <v>279</v>
      </c>
      <c r="Q90" t="s">
        <v>634</v>
      </c>
    </row>
    <row r="91" spans="1:23" x14ac:dyDescent="0.2">
      <c r="P91" t="s">
        <v>269</v>
      </c>
    </row>
    <row r="92" spans="1:23" x14ac:dyDescent="0.2">
      <c r="P92" s="9">
        <v>45866</v>
      </c>
      <c r="Q92">
        <v>446</v>
      </c>
      <c r="R92">
        <v>581</v>
      </c>
      <c r="S92">
        <v>896</v>
      </c>
      <c r="T92">
        <v>9</v>
      </c>
      <c r="U92">
        <v>30</v>
      </c>
      <c r="V92">
        <v>89</v>
      </c>
      <c r="W92" s="11">
        <v>0.02</v>
      </c>
    </row>
    <row r="93" spans="1:23" x14ac:dyDescent="0.2">
      <c r="Q93">
        <v>18</v>
      </c>
      <c r="R93" t="s">
        <v>685</v>
      </c>
      <c r="S93" t="s">
        <v>398</v>
      </c>
    </row>
    <row r="94" spans="1:23" x14ac:dyDescent="0.2">
      <c r="P94" t="s">
        <v>397</v>
      </c>
      <c r="Q94" t="s">
        <v>634</v>
      </c>
    </row>
    <row r="95" spans="1:23" x14ac:dyDescent="0.2">
      <c r="P95" t="s">
        <v>269</v>
      </c>
    </row>
    <row r="96" spans="1:23" x14ac:dyDescent="0.2">
      <c r="P96" s="9">
        <v>45891</v>
      </c>
      <c r="Q96">
        <v>448</v>
      </c>
      <c r="R96">
        <v>601</v>
      </c>
      <c r="S96">
        <v>706</v>
      </c>
      <c r="T96">
        <v>9</v>
      </c>
      <c r="U96">
        <v>30</v>
      </c>
      <c r="V96">
        <v>68</v>
      </c>
      <c r="W96" s="11">
        <v>0.02</v>
      </c>
    </row>
    <row r="97" spans="16:23" x14ac:dyDescent="0.2">
      <c r="Q97">
        <v>19</v>
      </c>
      <c r="R97" t="s">
        <v>686</v>
      </c>
      <c r="S97" t="s">
        <v>405</v>
      </c>
    </row>
    <row r="98" spans="16:23" x14ac:dyDescent="0.2">
      <c r="P98" t="s">
        <v>404</v>
      </c>
      <c r="Q98" t="s">
        <v>634</v>
      </c>
    </row>
    <row r="99" spans="16:23" x14ac:dyDescent="0.2">
      <c r="P99" t="s">
        <v>269</v>
      </c>
    </row>
    <row r="100" spans="16:23" x14ac:dyDescent="0.2">
      <c r="P100" s="9">
        <v>45905</v>
      </c>
      <c r="Q100">
        <v>66</v>
      </c>
      <c r="R100">
        <v>202</v>
      </c>
      <c r="S100">
        <v>202</v>
      </c>
      <c r="T100">
        <v>7</v>
      </c>
      <c r="U100">
        <v>46</v>
      </c>
      <c r="V100">
        <v>46</v>
      </c>
      <c r="W100" s="11">
        <v>0.106</v>
      </c>
    </row>
    <row r="101" spans="16:23" x14ac:dyDescent="0.2">
      <c r="Q101">
        <v>20</v>
      </c>
      <c r="R101" t="s">
        <v>687</v>
      </c>
      <c r="S101" t="s">
        <v>617</v>
      </c>
    </row>
    <row r="102" spans="16:23" x14ac:dyDescent="0.2">
      <c r="P102" t="s">
        <v>616</v>
      </c>
      <c r="Q102" t="s">
        <v>655</v>
      </c>
    </row>
    <row r="103" spans="16:23" x14ac:dyDescent="0.2">
      <c r="P103" t="s">
        <v>656</v>
      </c>
    </row>
    <row r="104" spans="16:23" x14ac:dyDescent="0.2">
      <c r="P104" s="9">
        <v>45927</v>
      </c>
      <c r="Q104">
        <v>109</v>
      </c>
      <c r="R104">
        <v>115</v>
      </c>
      <c r="S104">
        <v>115</v>
      </c>
      <c r="T104">
        <v>31</v>
      </c>
      <c r="U104">
        <v>38</v>
      </c>
      <c r="V104">
        <v>38</v>
      </c>
      <c r="W104" s="11">
        <v>0.28399999999999997</v>
      </c>
    </row>
    <row r="105" spans="16:23" x14ac:dyDescent="0.2">
      <c r="Q105">
        <v>21</v>
      </c>
      <c r="R105" t="s">
        <v>688</v>
      </c>
      <c r="S105" t="s">
        <v>519</v>
      </c>
    </row>
    <row r="106" spans="16:23" x14ac:dyDescent="0.2">
      <c r="P106" t="s">
        <v>518</v>
      </c>
      <c r="Q106" t="s">
        <v>655</v>
      </c>
    </row>
    <row r="107" spans="16:23" x14ac:dyDescent="0.2">
      <c r="P107" t="s">
        <v>658</v>
      </c>
    </row>
    <row r="108" spans="16:23" x14ac:dyDescent="0.2">
      <c r="P108" s="9">
        <v>45927</v>
      </c>
      <c r="Q108">
        <v>50</v>
      </c>
      <c r="R108">
        <v>53</v>
      </c>
      <c r="S108">
        <v>53</v>
      </c>
      <c r="T108">
        <v>50</v>
      </c>
      <c r="U108">
        <v>55</v>
      </c>
      <c r="V108">
        <v>55</v>
      </c>
      <c r="W108" s="11">
        <v>1</v>
      </c>
    </row>
    <row r="109" spans="16:23" x14ac:dyDescent="0.2">
      <c r="Q109">
        <v>22</v>
      </c>
      <c r="R109" t="s">
        <v>689</v>
      </c>
      <c r="S109" t="s">
        <v>558</v>
      </c>
    </row>
    <row r="110" spans="16:23" x14ac:dyDescent="0.2">
      <c r="P110" t="s">
        <v>557</v>
      </c>
      <c r="Q110" t="s">
        <v>655</v>
      </c>
    </row>
    <row r="111" spans="16:23" x14ac:dyDescent="0.2">
      <c r="P111" t="s">
        <v>658</v>
      </c>
    </row>
    <row r="112" spans="16:23" x14ac:dyDescent="0.2">
      <c r="P112" s="9">
        <v>45927</v>
      </c>
      <c r="Q112">
        <v>59</v>
      </c>
      <c r="R112">
        <v>62</v>
      </c>
      <c r="S112">
        <v>62</v>
      </c>
      <c r="T112">
        <v>35</v>
      </c>
      <c r="U112">
        <v>39</v>
      </c>
      <c r="V112">
        <v>39</v>
      </c>
      <c r="W112" s="11">
        <v>0.59299999999999997</v>
      </c>
    </row>
    <row r="113" spans="16:23" x14ac:dyDescent="0.2">
      <c r="Q113">
        <v>23</v>
      </c>
      <c r="R113" t="s">
        <v>690</v>
      </c>
      <c r="S113" t="s">
        <v>75</v>
      </c>
    </row>
    <row r="114" spans="16:23" x14ac:dyDescent="0.2">
      <c r="P114" t="s">
        <v>74</v>
      </c>
      <c r="Q114" t="s">
        <v>655</v>
      </c>
    </row>
    <row r="115" spans="16:23" x14ac:dyDescent="0.2">
      <c r="P115" t="s">
        <v>661</v>
      </c>
    </row>
    <row r="116" spans="16:23" x14ac:dyDescent="0.2">
      <c r="P116" s="9">
        <v>45604</v>
      </c>
      <c r="Q116">
        <v>70</v>
      </c>
      <c r="R116">
        <v>268</v>
      </c>
      <c r="S116" s="3">
        <v>3964</v>
      </c>
      <c r="T116">
        <v>4</v>
      </c>
      <c r="U116">
        <v>25</v>
      </c>
      <c r="V116">
        <v>490</v>
      </c>
      <c r="W116" s="11">
        <v>5.7000000000000002E-2</v>
      </c>
    </row>
    <row r="117" spans="16:23" x14ac:dyDescent="0.2">
      <c r="Q117">
        <v>24</v>
      </c>
      <c r="R117" t="s">
        <v>691</v>
      </c>
      <c r="S117" t="s">
        <v>122</v>
      </c>
    </row>
    <row r="118" spans="16:23" x14ac:dyDescent="0.2">
      <c r="P118" t="s">
        <v>121</v>
      </c>
      <c r="Q118" t="s">
        <v>655</v>
      </c>
    </row>
    <row r="119" spans="16:23" x14ac:dyDescent="0.2">
      <c r="P119" t="s">
        <v>663</v>
      </c>
    </row>
    <row r="120" spans="16:23" x14ac:dyDescent="0.2">
      <c r="P120" s="9">
        <v>45779</v>
      </c>
      <c r="Q120">
        <v>61</v>
      </c>
      <c r="R120">
        <v>240</v>
      </c>
      <c r="S120" s="3">
        <v>1542</v>
      </c>
      <c r="T120">
        <v>14</v>
      </c>
      <c r="U120">
        <v>34</v>
      </c>
      <c r="V120">
        <v>298</v>
      </c>
      <c r="W120" s="11">
        <v>0.23</v>
      </c>
    </row>
    <row r="121" spans="16:23" x14ac:dyDescent="0.2">
      <c r="Q121">
        <v>25</v>
      </c>
      <c r="R121" t="s">
        <v>692</v>
      </c>
      <c r="S121" t="s">
        <v>199</v>
      </c>
    </row>
    <row r="122" spans="16:23" x14ac:dyDescent="0.2">
      <c r="P122" t="s">
        <v>198</v>
      </c>
      <c r="Q122" t="s">
        <v>655</v>
      </c>
    </row>
    <row r="123" spans="16:23" x14ac:dyDescent="0.2">
      <c r="P123" t="s">
        <v>665</v>
      </c>
    </row>
    <row r="124" spans="16:23" x14ac:dyDescent="0.2">
      <c r="P124" s="9">
        <v>45827</v>
      </c>
      <c r="Q124">
        <v>41</v>
      </c>
      <c r="R124">
        <v>174</v>
      </c>
      <c r="S124">
        <v>825</v>
      </c>
      <c r="T124">
        <v>17</v>
      </c>
      <c r="U124">
        <v>62</v>
      </c>
      <c r="V124">
        <v>202</v>
      </c>
      <c r="W124" s="11">
        <v>0.41499999999999998</v>
      </c>
    </row>
  </sheetData>
  <mergeCells count="294">
    <mergeCell ref="I87:I89"/>
    <mergeCell ref="J87:J89"/>
    <mergeCell ref="K87:K89"/>
    <mergeCell ref="L87:L89"/>
    <mergeCell ref="A87:A89"/>
    <mergeCell ref="B87:B89"/>
    <mergeCell ref="C87:C89"/>
    <mergeCell ref="F87:F89"/>
    <mergeCell ref="G87:G89"/>
    <mergeCell ref="H87:H89"/>
    <mergeCell ref="H84:H86"/>
    <mergeCell ref="I84:I86"/>
    <mergeCell ref="J84:J86"/>
    <mergeCell ref="K84:K86"/>
    <mergeCell ref="L84:L86"/>
    <mergeCell ref="M84:M86"/>
    <mergeCell ref="I81:I83"/>
    <mergeCell ref="J81:J83"/>
    <mergeCell ref="K81:K83"/>
    <mergeCell ref="L81:L83"/>
    <mergeCell ref="M81:M83"/>
    <mergeCell ref="H81:H83"/>
    <mergeCell ref="A84:A86"/>
    <mergeCell ref="B84:B86"/>
    <mergeCell ref="C84:C86"/>
    <mergeCell ref="F84:F86"/>
    <mergeCell ref="G84:G86"/>
    <mergeCell ref="A81:A83"/>
    <mergeCell ref="B81:B83"/>
    <mergeCell ref="C81:C83"/>
    <mergeCell ref="F81:F83"/>
    <mergeCell ref="G81:G83"/>
    <mergeCell ref="H78:H80"/>
    <mergeCell ref="I78:I80"/>
    <mergeCell ref="J78:J80"/>
    <mergeCell ref="K78:K80"/>
    <mergeCell ref="L78:L80"/>
    <mergeCell ref="M78:M80"/>
    <mergeCell ref="I75:I77"/>
    <mergeCell ref="J75:J77"/>
    <mergeCell ref="K75:K77"/>
    <mergeCell ref="L75:L77"/>
    <mergeCell ref="M75:M77"/>
    <mergeCell ref="H75:H77"/>
    <mergeCell ref="A78:A80"/>
    <mergeCell ref="B78:B80"/>
    <mergeCell ref="C78:C80"/>
    <mergeCell ref="F78:F80"/>
    <mergeCell ref="G78:G80"/>
    <mergeCell ref="A75:A77"/>
    <mergeCell ref="B75:B77"/>
    <mergeCell ref="C75:C77"/>
    <mergeCell ref="F75:F77"/>
    <mergeCell ref="G75:G77"/>
    <mergeCell ref="M63:M65"/>
    <mergeCell ref="H63:H65"/>
    <mergeCell ref="A72:A74"/>
    <mergeCell ref="B72:B74"/>
    <mergeCell ref="C72:C74"/>
    <mergeCell ref="F72:F74"/>
    <mergeCell ref="G72:G74"/>
    <mergeCell ref="A69:A71"/>
    <mergeCell ref="B69:B71"/>
    <mergeCell ref="C69:C71"/>
    <mergeCell ref="F69:F71"/>
    <mergeCell ref="G69:G71"/>
    <mergeCell ref="H72:H74"/>
    <mergeCell ref="I72:I74"/>
    <mergeCell ref="J72:J74"/>
    <mergeCell ref="K72:K74"/>
    <mergeCell ref="L72:L74"/>
    <mergeCell ref="M72:M74"/>
    <mergeCell ref="I69:I71"/>
    <mergeCell ref="J69:J71"/>
    <mergeCell ref="K69:K71"/>
    <mergeCell ref="L69:L71"/>
    <mergeCell ref="M69:M71"/>
    <mergeCell ref="H69:H71"/>
    <mergeCell ref="K57:K59"/>
    <mergeCell ref="L57:L59"/>
    <mergeCell ref="M57:M59"/>
    <mergeCell ref="H57:H59"/>
    <mergeCell ref="A66:A68"/>
    <mergeCell ref="B66:B68"/>
    <mergeCell ref="C66:C68"/>
    <mergeCell ref="F66:F68"/>
    <mergeCell ref="G66:G68"/>
    <mergeCell ref="A63:A65"/>
    <mergeCell ref="B63:B65"/>
    <mergeCell ref="C63:C65"/>
    <mergeCell ref="F63:F65"/>
    <mergeCell ref="G63:G65"/>
    <mergeCell ref="H66:H68"/>
    <mergeCell ref="I66:I68"/>
    <mergeCell ref="J66:J68"/>
    <mergeCell ref="K66:K68"/>
    <mergeCell ref="L66:L68"/>
    <mergeCell ref="M66:M68"/>
    <mergeCell ref="I63:I65"/>
    <mergeCell ref="J63:J65"/>
    <mergeCell ref="K63:K65"/>
    <mergeCell ref="L63:L65"/>
    <mergeCell ref="M54:M56"/>
    <mergeCell ref="H47:H51"/>
    <mergeCell ref="I47:I51"/>
    <mergeCell ref="C52:C53"/>
    <mergeCell ref="F52:F53"/>
    <mergeCell ref="G52:G53"/>
    <mergeCell ref="A60:A62"/>
    <mergeCell ref="B60:B62"/>
    <mergeCell ref="C60:C62"/>
    <mergeCell ref="F60:F62"/>
    <mergeCell ref="G60:G62"/>
    <mergeCell ref="A57:A59"/>
    <mergeCell ref="B57:B59"/>
    <mergeCell ref="C57:C59"/>
    <mergeCell ref="F57:F59"/>
    <mergeCell ref="G57:G59"/>
    <mergeCell ref="H60:H62"/>
    <mergeCell ref="I60:I62"/>
    <mergeCell ref="J60:J62"/>
    <mergeCell ref="K60:K62"/>
    <mergeCell ref="L60:L62"/>
    <mergeCell ref="M60:M62"/>
    <mergeCell ref="I57:I59"/>
    <mergeCell ref="J57:J59"/>
    <mergeCell ref="A54:A56"/>
    <mergeCell ref="B54:B56"/>
    <mergeCell ref="C54:C56"/>
    <mergeCell ref="F54:F56"/>
    <mergeCell ref="G54:G56"/>
    <mergeCell ref="I44:I46"/>
    <mergeCell ref="J44:J46"/>
    <mergeCell ref="K44:K46"/>
    <mergeCell ref="L44:L46"/>
    <mergeCell ref="H54:H56"/>
    <mergeCell ref="I54:I56"/>
    <mergeCell ref="J54:J56"/>
    <mergeCell ref="K54:K56"/>
    <mergeCell ref="L54:L56"/>
    <mergeCell ref="M44:M46"/>
    <mergeCell ref="A47:A51"/>
    <mergeCell ref="B47:B51"/>
    <mergeCell ref="C47:C51"/>
    <mergeCell ref="F47:F51"/>
    <mergeCell ref="G47:G51"/>
    <mergeCell ref="A44:A46"/>
    <mergeCell ref="B44:B46"/>
    <mergeCell ref="C44:C46"/>
    <mergeCell ref="F44:F46"/>
    <mergeCell ref="G44:G46"/>
    <mergeCell ref="H44:H46"/>
    <mergeCell ref="H41:H43"/>
    <mergeCell ref="I41:I43"/>
    <mergeCell ref="J41:J43"/>
    <mergeCell ref="K41:K43"/>
    <mergeCell ref="L41:L43"/>
    <mergeCell ref="M41:M43"/>
    <mergeCell ref="I38:I40"/>
    <mergeCell ref="J38:J40"/>
    <mergeCell ref="K38:K40"/>
    <mergeCell ref="L38:L40"/>
    <mergeCell ref="M38:M40"/>
    <mergeCell ref="H38:H40"/>
    <mergeCell ref="A41:A43"/>
    <mergeCell ref="B41:B43"/>
    <mergeCell ref="C41:C43"/>
    <mergeCell ref="F41:F43"/>
    <mergeCell ref="G41:G43"/>
    <mergeCell ref="A38:A40"/>
    <mergeCell ref="B38:B40"/>
    <mergeCell ref="C38:C40"/>
    <mergeCell ref="F38:F40"/>
    <mergeCell ref="G38:G40"/>
    <mergeCell ref="H35:H37"/>
    <mergeCell ref="I35:I37"/>
    <mergeCell ref="J35:J37"/>
    <mergeCell ref="K35:K37"/>
    <mergeCell ref="L35:L37"/>
    <mergeCell ref="M35:M37"/>
    <mergeCell ref="I32:I34"/>
    <mergeCell ref="J32:J34"/>
    <mergeCell ref="K32:K34"/>
    <mergeCell ref="L32:L34"/>
    <mergeCell ref="M32:M34"/>
    <mergeCell ref="H32:H34"/>
    <mergeCell ref="A35:A37"/>
    <mergeCell ref="B35:B37"/>
    <mergeCell ref="C35:C37"/>
    <mergeCell ref="F35:F37"/>
    <mergeCell ref="G35:G37"/>
    <mergeCell ref="A32:A34"/>
    <mergeCell ref="B32:B34"/>
    <mergeCell ref="C32:C34"/>
    <mergeCell ref="F32:F34"/>
    <mergeCell ref="G32:G34"/>
    <mergeCell ref="H29:H31"/>
    <mergeCell ref="I29:I31"/>
    <mergeCell ref="J29:J31"/>
    <mergeCell ref="K29:K31"/>
    <mergeCell ref="L29:L31"/>
    <mergeCell ref="M29:M31"/>
    <mergeCell ref="I26:I28"/>
    <mergeCell ref="J26:J28"/>
    <mergeCell ref="K26:K28"/>
    <mergeCell ref="L26:L28"/>
    <mergeCell ref="M26:M28"/>
    <mergeCell ref="H26:H28"/>
    <mergeCell ref="A29:A31"/>
    <mergeCell ref="B29:B31"/>
    <mergeCell ref="C29:C31"/>
    <mergeCell ref="F29:F31"/>
    <mergeCell ref="G29:G31"/>
    <mergeCell ref="A26:A28"/>
    <mergeCell ref="B26:B28"/>
    <mergeCell ref="C26:C28"/>
    <mergeCell ref="F26:F28"/>
    <mergeCell ref="G26:G28"/>
    <mergeCell ref="H23:H25"/>
    <mergeCell ref="I23:I25"/>
    <mergeCell ref="J23:J25"/>
    <mergeCell ref="K23:K25"/>
    <mergeCell ref="L23:L25"/>
    <mergeCell ref="M23:M25"/>
    <mergeCell ref="I20:I22"/>
    <mergeCell ref="J20:J22"/>
    <mergeCell ref="K20:K22"/>
    <mergeCell ref="L20:L22"/>
    <mergeCell ref="M20:M22"/>
    <mergeCell ref="H20:H22"/>
    <mergeCell ref="A23:A25"/>
    <mergeCell ref="B23:B25"/>
    <mergeCell ref="C23:C25"/>
    <mergeCell ref="F23:F25"/>
    <mergeCell ref="G23:G25"/>
    <mergeCell ref="A20:A22"/>
    <mergeCell ref="B20:B22"/>
    <mergeCell ref="C20:C22"/>
    <mergeCell ref="F20:F22"/>
    <mergeCell ref="G20:G22"/>
    <mergeCell ref="H17:H19"/>
    <mergeCell ref="I17:I19"/>
    <mergeCell ref="J17:J19"/>
    <mergeCell ref="K17:K19"/>
    <mergeCell ref="L17:L19"/>
    <mergeCell ref="M17:M19"/>
    <mergeCell ref="I14:I16"/>
    <mergeCell ref="J14:J16"/>
    <mergeCell ref="K14:K16"/>
    <mergeCell ref="L14:L16"/>
    <mergeCell ref="M14:M16"/>
    <mergeCell ref="H14:H16"/>
    <mergeCell ref="A17:A19"/>
    <mergeCell ref="B17:B19"/>
    <mergeCell ref="C17:C19"/>
    <mergeCell ref="F17:F19"/>
    <mergeCell ref="G17:G19"/>
    <mergeCell ref="A14:A16"/>
    <mergeCell ref="B14:B16"/>
    <mergeCell ref="C14:C16"/>
    <mergeCell ref="F14:F16"/>
    <mergeCell ref="G14:G16"/>
    <mergeCell ref="J11:J13"/>
    <mergeCell ref="K11:K13"/>
    <mergeCell ref="L11:L13"/>
    <mergeCell ref="M11:M13"/>
    <mergeCell ref="I8:I10"/>
    <mergeCell ref="J8:J10"/>
    <mergeCell ref="K8:K10"/>
    <mergeCell ref="L8:L10"/>
    <mergeCell ref="M8:M10"/>
    <mergeCell ref="A11:A13"/>
    <mergeCell ref="B11:B13"/>
    <mergeCell ref="C11:C13"/>
    <mergeCell ref="F11:F13"/>
    <mergeCell ref="G11:G13"/>
    <mergeCell ref="I1:I5"/>
    <mergeCell ref="C6:C7"/>
    <mergeCell ref="F6:F7"/>
    <mergeCell ref="G6:G7"/>
    <mergeCell ref="A8:A10"/>
    <mergeCell ref="B8:B10"/>
    <mergeCell ref="C8:C10"/>
    <mergeCell ref="F8:F10"/>
    <mergeCell ref="G8:G10"/>
    <mergeCell ref="H8:H10"/>
    <mergeCell ref="A1:A5"/>
    <mergeCell ref="B1:B5"/>
    <mergeCell ref="C1:C5"/>
    <mergeCell ref="F1:F5"/>
    <mergeCell ref="G1:G5"/>
    <mergeCell ref="H1:H5"/>
    <mergeCell ref="H11:H13"/>
    <mergeCell ref="I11:I13"/>
  </mergeCells>
  <hyperlinks>
    <hyperlink ref="D1" r:id="rId1" display="http://www.adoptapet.com/shelter/pet-reports/view_pet_stats?order_by=pet_name&amp;dir=asc" xr:uid="{448D1DAD-DE86-4E48-973E-7A093B163C0C}"/>
    <hyperlink ref="D3" r:id="rId2" display="http://www.adoptapet.com/shelter/pet-reports/view_pet_stats?order_by=shelter_reference_code&amp;dir=asc" xr:uid="{C840FE00-C76F-E944-93E2-17DF102A0216}"/>
    <hyperlink ref="E1" r:id="rId3" display="http://www.adoptapet.com/shelter/pet-reports/view_pet_stats?order_by=clan_name&amp;dir=desc" xr:uid="{DCF1E3C6-8EDC-D84D-979D-72C6D4B78ED5}"/>
    <hyperlink ref="E3" r:id="rId4" display="http://www.adoptapet.com/shelter/pet-reports/view_pet_stats?order_by=family_name&amp;dir=asc" xr:uid="{533CF120-F8B5-CD48-9749-C9E9719C23CA}"/>
    <hyperlink ref="E5" r:id="rId5" display="http://www.adoptapet.com/shelter/pet-reports/view_pet_stats?order_by=uploaded_timestamp&amp;dir=asc" xr:uid="{A0574841-EB27-8549-8D72-6E22DB8D6EE6}"/>
    <hyperlink ref="A6" r:id="rId6" display="http://www.adoptapet.com/shelter/pet-reports/view_pet_stats?order_by=seven_day_hits&amp;dir=asc" xr:uid="{B3129254-EA7A-8D4F-91D7-290E7308F167}"/>
    <hyperlink ref="A7" r:id="rId7" display="http://www.adoptapet.com/shelter/pet-reports/view_pet_stats?order_by=seven_day_hits&amp;dir=asc" xr:uid="{7053A682-45E4-1446-BBA9-56590E30E079}"/>
    <hyperlink ref="B6" r:id="rId8" display="http://www.adoptapet.com/shelter/pet-reports/view_pet_stats?order_by=thirty_day_hits&amp;dir=asc" xr:uid="{7CA4701E-B23F-7141-8C3D-15B4540875E7}"/>
    <hyperlink ref="B7" r:id="rId9" display="http://www.adoptapet.com/shelter/pet-reports/view_pet_stats?order_by=thirty_day_hits&amp;dir=asc" xr:uid="{266F9A1A-CFFD-1547-B640-B5D31080D376}"/>
    <hyperlink ref="C6" r:id="rId10" display="http://www.adoptapet.com/shelter/pet-reports/view_pet_stats?order_by=total_pet_hits&amp;dir=asc" xr:uid="{43E5ABE3-4F00-5B43-91D9-3C2B303B6A46}"/>
    <hyperlink ref="D6" r:id="rId11" display="http://www.adoptapet.com/shelter/pet-reports/view_pet_stats?order_by=seven_day_views&amp;dir=asc" xr:uid="{6595C0CF-FBA5-6340-9C02-F2B16C11BD92}"/>
    <hyperlink ref="D7" r:id="rId12" display="http://www.adoptapet.com/shelter/pet-reports/view_pet_stats?order_by=seven_day_views&amp;dir=asc" xr:uid="{3D435CA9-DC38-C94B-8081-B8CB54FCC2B5}"/>
    <hyperlink ref="E6" r:id="rId13" display="http://www.adoptapet.com/shelter/pet-reports/view_pet_stats?order_by=thirty_day_views&amp;dir=asc" xr:uid="{ED641EAB-9DCC-5742-8196-B87BDB3C564B}"/>
    <hyperlink ref="E7" r:id="rId14" display="http://www.adoptapet.com/shelter/pet-reports/view_pet_stats?order_by=thirty_day_views&amp;dir=asc" xr:uid="{03FE3CFC-9147-3B46-9E26-758EE1633ABB}"/>
    <hyperlink ref="F6" r:id="rId15" display="http://www.adoptapet.com/shelter/pet-reports/view_pet_stats?order_by=total_pet_views&amp;dir=asc" xr:uid="{7FF1CC2E-E107-274B-A759-B527B1B9D49D}"/>
    <hyperlink ref="G6" r:id="rId16" display="http://www.adoptapet.com/shelter/pet-reports/view_pet_stats?order_by=seven_day_clickthrough&amp;dir=asc" xr:uid="{C0E1029A-67A4-C04B-B94B-E71D4F8E6E93}"/>
    <hyperlink ref="D8" r:id="rId17" display="https://www.adoptapet.com/shelter/pet-admin/pet_edit_form?pet_id=45376820&amp;redirect_cgi=pet-reports%2Fview_pet_stats" xr:uid="{5B1CA753-660E-1E45-83C9-20CE4E1F0312}"/>
    <hyperlink ref="D10" r:id="rId18" display="https://www.adoptapet.com/shelter/pet-admin/pet_edit_form?pet_id=45376820&amp;redirect_cgi=pet-reports%2Fview_pet_stats" xr:uid="{1449B466-6F07-9B45-AB14-D6E113296CFC}"/>
    <hyperlink ref="D11" r:id="rId19" display="https://www.adoptapet.com/shelter/pet-admin/pet_edit_form?pet_id=37760469&amp;redirect_cgi=pet-reports%2Fview_pet_stats" xr:uid="{8D9B3628-53E8-114D-A362-967EFBA2BDF2}"/>
    <hyperlink ref="D13" r:id="rId20" display="https://www.adoptapet.com/shelter/pet-admin/pet_edit_form?pet_id=37760469&amp;redirect_cgi=pet-reports%2Fview_pet_stats" xr:uid="{D0A176B4-513B-CC45-827B-0D51EADA60DE}"/>
    <hyperlink ref="D14" r:id="rId21" display="https://www.adoptapet.com/shelter/pet-admin/pet_edit_form?pet_id=45619099&amp;redirect_cgi=pet-reports%2Fview_pet_stats" xr:uid="{0342FE53-4B80-7642-A618-11F63DC20084}"/>
    <hyperlink ref="D16" r:id="rId22" display="https://www.adoptapet.com/shelter/pet-admin/pet_edit_form?pet_id=45619099&amp;redirect_cgi=pet-reports%2Fview_pet_stats" xr:uid="{F3E1A817-7AF2-E24B-87B9-627C85F8C26F}"/>
    <hyperlink ref="D17" r:id="rId23" display="https://www.adoptapet.com/shelter/pet-admin/pet_edit_form?pet_id=45346652&amp;redirect_cgi=pet-reports%2Fview_pet_stats" xr:uid="{929CE068-BA34-9344-8B5B-F874A283EAFA}"/>
    <hyperlink ref="D19" r:id="rId24" display="https://www.adoptapet.com/shelter/pet-admin/pet_edit_form?pet_id=45346652&amp;redirect_cgi=pet-reports%2Fview_pet_stats" xr:uid="{C098D722-24D5-A44D-8CF1-179402C682D5}"/>
    <hyperlink ref="D20" r:id="rId25" display="https://www.adoptapet.com/shelter/pet-admin/pet_edit_form?pet_id=45376732&amp;redirect_cgi=pet-reports%2Fview_pet_stats" xr:uid="{83F8C9EC-B512-7043-8D7D-CB37890D6C73}"/>
    <hyperlink ref="D22" r:id="rId26" display="https://www.adoptapet.com/shelter/pet-admin/pet_edit_form?pet_id=45376732&amp;redirect_cgi=pet-reports%2Fview_pet_stats" xr:uid="{EE9EA7E8-E25E-7045-A816-2970BFD9364C}"/>
    <hyperlink ref="D23" r:id="rId27" display="https://www.adoptapet.com/shelter/pet-admin/pet_edit_form?pet_id=45376748&amp;redirect_cgi=pet-reports%2Fview_pet_stats" xr:uid="{73FCDEDB-C6DC-AC42-9231-9D6223922E72}"/>
    <hyperlink ref="D25" r:id="rId28" display="https://www.adoptapet.com/shelter/pet-admin/pet_edit_form?pet_id=45376748&amp;redirect_cgi=pet-reports%2Fview_pet_stats" xr:uid="{C33A2E96-B4EF-6B49-B769-43319BF83B0B}"/>
    <hyperlink ref="D26" r:id="rId29" display="https://www.adoptapet.com/shelter/pet-admin/pet_edit_form?pet_id=45376756&amp;redirect_cgi=pet-reports%2Fview_pet_stats" xr:uid="{064FB797-C286-2440-B0B0-E723FB4C8484}"/>
    <hyperlink ref="D28" r:id="rId30" display="https://www.adoptapet.com/shelter/pet-admin/pet_edit_form?pet_id=45376756&amp;redirect_cgi=pet-reports%2Fview_pet_stats" xr:uid="{16561323-B419-3240-B55B-A8BEA76E46C7}"/>
    <hyperlink ref="D29" r:id="rId31" display="https://www.adoptapet.com/shelter/pet-admin/pet_edit_form?pet_id=45376835&amp;redirect_cgi=pet-reports%2Fview_pet_stats" xr:uid="{31FC913B-6CE5-4F49-86B1-A7BE96F7C154}"/>
    <hyperlink ref="D31" r:id="rId32" display="https://www.adoptapet.com/shelter/pet-admin/pet_edit_form?pet_id=45376835&amp;redirect_cgi=pet-reports%2Fview_pet_stats" xr:uid="{0F4304E8-56A8-5C4E-A959-BD6BFD4E148F}"/>
    <hyperlink ref="D32" r:id="rId33" display="https://www.adoptapet.com/shelter/pet-admin/pet_edit_form?pet_id=44997584&amp;redirect_cgi=pet-reports%2Fview_pet_stats" xr:uid="{45C98E03-C346-4347-A32B-22A9C6038B88}"/>
    <hyperlink ref="D34" r:id="rId34" display="https://www.adoptapet.com/shelter/pet-admin/pet_edit_form?pet_id=44997584&amp;redirect_cgi=pet-reports%2Fview_pet_stats" xr:uid="{B5C2A852-F7DB-C846-8D69-36310C83207E}"/>
    <hyperlink ref="D35" r:id="rId35" display="https://www.adoptapet.com/shelter/pet-admin/pet_edit_form?pet_id=44997578&amp;redirect_cgi=pet-reports%2Fview_pet_stats" xr:uid="{E3DF9B97-92E3-BA4A-A36E-8329A9A98BDC}"/>
    <hyperlink ref="D37" r:id="rId36" display="https://www.adoptapet.com/shelter/pet-admin/pet_edit_form?pet_id=44997578&amp;redirect_cgi=pet-reports%2Fview_pet_stats" xr:uid="{B3864859-6894-AC48-A99A-B912A1FCA7C2}"/>
    <hyperlink ref="D38" r:id="rId37" display="https://www.adoptapet.com/shelter/pet-admin/pet_edit_form?pet_id=44523173&amp;redirect_cgi=pet-reports%2Fview_pet_stats" xr:uid="{E1242487-7A10-5843-9E53-81FAA1D51CF8}"/>
    <hyperlink ref="D40" r:id="rId38" display="https://www.adoptapet.com/shelter/pet-admin/pet_edit_form?pet_id=44523173&amp;redirect_cgi=pet-reports%2Fview_pet_stats" xr:uid="{3515644C-1AB0-F342-A296-AEF74C77C16D}"/>
    <hyperlink ref="D41" r:id="rId39" display="https://www.adoptapet.com/shelter/pet-admin/pet_edit_form?pet_id=45764084&amp;redirect_cgi=pet-reports%2Fview_pet_stats" xr:uid="{F5391EC1-60C3-B741-88C0-0D067FBEDA25}"/>
    <hyperlink ref="D43" r:id="rId40" display="https://www.adoptapet.com/shelter/pet-admin/pet_edit_form?pet_id=45764084&amp;redirect_cgi=pet-reports%2Fview_pet_stats" xr:uid="{5DDA3A04-3D19-194C-8A02-CA018656A836}"/>
    <hyperlink ref="D44" r:id="rId41" display="https://www.adoptapet.com/shelter/pet-admin/pet_edit_form?pet_id=45764087&amp;redirect_cgi=pet-reports%2Fview_pet_stats" xr:uid="{D986F4E5-CC3F-984C-9B1C-FB797680F34D}"/>
    <hyperlink ref="D46" r:id="rId42" display="https://www.adoptapet.com/shelter/pet-admin/pet_edit_form?pet_id=45764087&amp;redirect_cgi=pet-reports%2Fview_pet_stats" xr:uid="{4907A2A7-78CC-834B-B440-90042C5111D4}"/>
    <hyperlink ref="D47" r:id="rId43" display="http://www.adoptapet.com/shelter/pet-reports/view_pet_stats?order_by=pet_name&amp;dir=asc" xr:uid="{AEE43250-738F-5C44-9318-BC8F7A24BB47}"/>
    <hyperlink ref="D49" r:id="rId44" display="http://www.adoptapet.com/shelter/pet-reports/view_pet_stats?order_by=shelter_reference_code&amp;dir=asc" xr:uid="{216FFB02-BBE4-FE40-8AD8-1B72F4B43DC9}"/>
    <hyperlink ref="E47" r:id="rId45" display="http://www.adoptapet.com/shelter/pet-reports/view_pet_stats?order_by=clan_name&amp;dir=desc" xr:uid="{A7E44521-0BDC-AB45-B526-AC6420E9F814}"/>
    <hyperlink ref="E49" r:id="rId46" display="http://www.adoptapet.com/shelter/pet-reports/view_pet_stats?order_by=family_name&amp;dir=asc" xr:uid="{97EE24A3-EE24-6E48-BAF0-DADAA7F710C8}"/>
    <hyperlink ref="E51" r:id="rId47" display="http://www.adoptapet.com/shelter/pet-reports/view_pet_stats?order_by=uploaded_timestamp&amp;dir=asc" xr:uid="{CBD28BAB-7F5C-B542-A594-95D2E30B2CE0}"/>
    <hyperlink ref="A52" r:id="rId48" display="http://www.adoptapet.com/shelter/pet-reports/view_pet_stats?order_by=seven_day_hits&amp;dir=asc" xr:uid="{C6024822-B8B9-4E4D-A95E-78F46E6BBE30}"/>
    <hyperlink ref="A53" r:id="rId49" display="http://www.adoptapet.com/shelter/pet-reports/view_pet_stats?order_by=seven_day_hits&amp;dir=asc" xr:uid="{C9C1F4FB-9A7B-FA42-A7F8-4FDD6EEE6549}"/>
    <hyperlink ref="B52" r:id="rId50" display="http://www.adoptapet.com/shelter/pet-reports/view_pet_stats?order_by=thirty_day_hits&amp;dir=asc" xr:uid="{3D1B88A4-FF4C-FD49-A243-F3765226D54F}"/>
    <hyperlink ref="B53" r:id="rId51" display="http://www.adoptapet.com/shelter/pet-reports/view_pet_stats?order_by=thirty_day_hits&amp;dir=asc" xr:uid="{D662182F-5912-A243-8B5B-3086CFCB043A}"/>
    <hyperlink ref="C52" r:id="rId52" display="http://www.adoptapet.com/shelter/pet-reports/view_pet_stats?order_by=total_pet_hits&amp;dir=asc" xr:uid="{BE984185-7B2D-AD41-8E34-9AA50EAABFDF}"/>
    <hyperlink ref="D52" r:id="rId53" display="http://www.adoptapet.com/shelter/pet-reports/view_pet_stats?order_by=seven_day_views&amp;dir=asc" xr:uid="{90761FB5-1A30-4044-A4C5-BB12A7A55E95}"/>
    <hyperlink ref="D53" r:id="rId54" display="http://www.adoptapet.com/shelter/pet-reports/view_pet_stats?order_by=seven_day_views&amp;dir=asc" xr:uid="{DFB15203-74C0-FE4A-88ED-041E12806940}"/>
    <hyperlink ref="E52" r:id="rId55" display="http://www.adoptapet.com/shelter/pet-reports/view_pet_stats?order_by=thirty_day_views&amp;dir=asc" xr:uid="{5BEDD429-BE09-5949-97D7-568F373863F1}"/>
    <hyperlink ref="E53" r:id="rId56" display="http://www.adoptapet.com/shelter/pet-reports/view_pet_stats?order_by=thirty_day_views&amp;dir=asc" xr:uid="{DDD51BDE-419E-6340-909B-80C55160AFFA}"/>
    <hyperlink ref="F52" r:id="rId57" display="http://www.adoptapet.com/shelter/pet-reports/view_pet_stats?order_by=total_pet_views&amp;dir=asc" xr:uid="{DF58317F-14D0-FF45-AE4E-D01C24042575}"/>
    <hyperlink ref="G52" r:id="rId58" display="http://www.adoptapet.com/shelter/pet-reports/view_pet_stats?order_by=seven_day_clickthrough&amp;dir=asc" xr:uid="{B235C2DB-2B43-8247-8F90-625DF67C50A7}"/>
    <hyperlink ref="D54" r:id="rId59" display="https://www.adoptapet.com/shelter/pet-admin/pet_edit_form?pet_id=45764097&amp;redirect_cgi=pet-reports%2Fview_pet_stats" xr:uid="{C1CDF8A4-0120-FA41-B33F-22D523619363}"/>
    <hyperlink ref="D56" r:id="rId60" display="https://www.adoptapet.com/shelter/pet-admin/pet_edit_form?pet_id=45764097&amp;redirect_cgi=pet-reports%2Fview_pet_stats" xr:uid="{B316212A-DA24-684C-861A-9ACAF4538BFB}"/>
    <hyperlink ref="D57" r:id="rId61" display="https://www.adoptapet.com/shelter/pet-admin/pet_edit_form?pet_id=45767897&amp;redirect_cgi=pet-reports%2Fview_pet_stats" xr:uid="{B48B744C-B2B7-6F4E-82B9-8F42B8C5F7AA}"/>
    <hyperlink ref="D59" r:id="rId62" display="https://www.adoptapet.com/shelter/pet-admin/pet_edit_form?pet_id=45767897&amp;redirect_cgi=pet-reports%2Fview_pet_stats" xr:uid="{6CCA383F-3C2C-D949-BE68-328AE7A7EA0D}"/>
    <hyperlink ref="D60" r:id="rId63" display="https://www.adoptapet.com/shelter/pet-admin/pet_edit_form?pet_id=45310837&amp;redirect_cgi=pet-reports%2Fview_pet_stats" xr:uid="{0BDE1AEE-F82A-134E-B192-80C967E78BBF}"/>
    <hyperlink ref="D62" r:id="rId64" display="https://www.adoptapet.com/shelter/pet-admin/pet_edit_form?pet_id=45310837&amp;redirect_cgi=pet-reports%2Fview_pet_stats" xr:uid="{718B5C44-E711-3D47-B2B5-1BE784898FB1}"/>
    <hyperlink ref="D63" r:id="rId65" display="https://www.adoptapet.com/shelter/pet-admin/pet_edit_form?pet_id=45346592&amp;redirect_cgi=pet-reports%2Fview_pet_stats" xr:uid="{9B9832AF-54E4-804C-B14A-2377291CE281}"/>
    <hyperlink ref="D65" r:id="rId66" display="https://www.adoptapet.com/shelter/pet-admin/pet_edit_form?pet_id=45346592&amp;redirect_cgi=pet-reports%2Fview_pet_stats" xr:uid="{17386AFB-B3B5-1047-B6A1-CEE2814B7538}"/>
    <hyperlink ref="D66" r:id="rId67" display="https://www.adoptapet.com/shelter/pet-admin/pet_edit_form?pet_id=45619106&amp;redirect_cgi=pet-reports%2Fview_pet_stats" xr:uid="{6DC350B5-5D5C-AF42-B316-49C825C44DCE}"/>
    <hyperlink ref="D68" r:id="rId68" display="https://www.adoptapet.com/shelter/pet-admin/pet_edit_form?pet_id=45619106&amp;redirect_cgi=pet-reports%2Fview_pet_stats" xr:uid="{8050B1FC-B1AB-8942-A327-71BD8A914FBD}"/>
    <hyperlink ref="D69" r:id="rId69" display="https://www.adoptapet.com/shelter/pet-admin/pet_edit_form?pet_id=45762303&amp;redirect_cgi=pet-reports%2Fview_pet_stats" xr:uid="{E191519D-2D22-734F-93CF-D34373CB2BCE}"/>
    <hyperlink ref="D71" r:id="rId70" display="https://www.adoptapet.com/shelter/pet-admin/pet_edit_form?pet_id=45762303&amp;redirect_cgi=pet-reports%2Fview_pet_stats" xr:uid="{F5424AA7-2CB3-1245-90A6-8952523462E1}"/>
    <hyperlink ref="D72" r:id="rId71" display="https://www.adoptapet.com/shelter/pet-admin/pet_edit_form?pet_id=45968075&amp;redirect_cgi=pet-reports%2Fview_pet_stats" xr:uid="{D30A7908-962B-2D46-A9F4-CF4701E1BC63}"/>
    <hyperlink ref="D74" r:id="rId72" display="https://www.adoptapet.com/shelter/pet-admin/pet_edit_form?pet_id=45968075&amp;redirect_cgi=pet-reports%2Fview_pet_stats" xr:uid="{6297D33E-FFB4-5743-AEB8-B86B27D5B05E}"/>
    <hyperlink ref="D75" r:id="rId73" display="https://www.adoptapet.com/shelter/pet-admin/pet_edit_form?pet_id=45970461&amp;redirect_cgi=pet-reports%2Fview_pet_stats" xr:uid="{CE909521-C6EA-D241-B026-A66ACF2517C4}"/>
    <hyperlink ref="D77" r:id="rId74" display="https://www.adoptapet.com/shelter/pet-admin/pet_edit_form?pet_id=45970461&amp;redirect_cgi=pet-reports%2Fview_pet_stats" xr:uid="{0E06B478-3ED8-B546-B7C6-023D8CEC3A1A}"/>
    <hyperlink ref="D78" r:id="rId75" display="https://www.adoptapet.com/shelter/pet-admin/pet_edit_form?pet_id=45969536&amp;redirect_cgi=pet-reports%2Fview_pet_stats" xr:uid="{3080B6BD-2B58-914F-8597-C6829BA7D9A3}"/>
    <hyperlink ref="D80" r:id="rId76" display="https://www.adoptapet.com/shelter/pet-admin/pet_edit_form?pet_id=45969536&amp;redirect_cgi=pet-reports%2Fview_pet_stats" xr:uid="{4788D8AF-542B-244D-9FFD-166F58F04472}"/>
    <hyperlink ref="D81" r:id="rId77" display="https://www.adoptapet.com/shelter/pet-admin/pet_edit_form?pet_id=43045647&amp;redirect_cgi=pet-reports%2Fview_pet_stats" xr:uid="{EA495D4D-D56C-7044-A45A-F53AC25544CA}"/>
    <hyperlink ref="D83" r:id="rId78" display="https://www.adoptapet.com/shelter/pet-admin/pet_edit_form?pet_id=43045647&amp;redirect_cgi=pet-reports%2Fview_pet_stats" xr:uid="{2A94A0A0-5CFC-2E45-8FAB-19F0E16744BD}"/>
    <hyperlink ref="D84" r:id="rId79" display="https://www.adoptapet.com/shelter/pet-admin/pet_edit_form?pet_id=44476170&amp;redirect_cgi=pet-reports%2Fview_pet_stats" xr:uid="{10D6AB31-B9CA-EC4D-937B-228C1F935DBA}"/>
    <hyperlink ref="D86" r:id="rId80" display="https://www.adoptapet.com/shelter/pet-admin/pet_edit_form?pet_id=44476170&amp;redirect_cgi=pet-reports%2Fview_pet_stats" xr:uid="{95FE6DF8-0A3B-4C4F-BAA5-654DC1E365D6}"/>
    <hyperlink ref="D87" r:id="rId81" display="https://www.adoptapet.com/shelter/pet-admin/pet_edit_form?pet_id=44936871&amp;redirect_cgi=pet-reports%2Fview_pet_stats" xr:uid="{F0A202D0-4C1A-B34E-908C-5F88AA89959F}"/>
    <hyperlink ref="D89" r:id="rId82" display="https://www.adoptapet.com/shelter/pet-admin/pet_edit_form?pet_id=44936871&amp;redirect_cgi=pet-reports%2Fview_pet_stats" xr:uid="{243EC95C-4A4B-8B49-B6F0-30033E67F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 Summary</vt:lpstr>
      <vt:lpstr>Consolidated Data - Static</vt:lpstr>
      <vt:lpstr>Consolidated Data - Dynamic</vt:lpstr>
      <vt:lpstr>All - AdoptAPet</vt:lpstr>
      <vt:lpstr>All - PetPoint</vt:lpstr>
      <vt:lpstr>Pivot Data</vt:lpstr>
      <vt:lpstr>AnimalInventory - PetPoint</vt:lpstr>
      <vt:lpstr>Breed Group</vt:lpstr>
      <vt:lpstr>Click Through Traffic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2025-10-07T21:43:34Z</dcterms:modified>
</cp:coreProperties>
</file>