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17711C03-0D07-1447-8A03-9949E4E3A4B4}" xr6:coauthVersionLast="47" xr6:coauthVersionMax="47" xr10:uidLastSave="{00000000-0000-0000-0000-000000000000}"/>
  <bookViews>
    <workbookView xWindow="0" yWindow="760" windowWidth="30240" windowHeight="17380" tabRatio="500" activeTab="1" xr2:uid="{00000000-000D-0000-FFFF-FFFF00000000}"/>
  </bookViews>
  <sheets>
    <sheet name="Data Summary" sheetId="7" r:id="rId1"/>
    <sheet name="Experiment Tracker" sheetId="20" r:id="rId2"/>
    <sheet name="Consolidated Data - Static" sheetId="6" r:id="rId3"/>
    <sheet name="Consolidated Data - Dynamic" sheetId="3" r:id="rId4"/>
    <sheet name="REMOVED" sheetId="12" r:id="rId5"/>
    <sheet name="OUTCOME" sheetId="13" r:id="rId6"/>
    <sheet name="All - AdoptAPet" sheetId="1" r:id="rId7"/>
    <sheet name="All - PetPoint" sheetId="4" r:id="rId8"/>
    <sheet name="AnimalInventory - PetPoint" sheetId="5" r:id="rId9"/>
    <sheet name="Pivot Data" sheetId="8" r:id="rId10"/>
    <sheet name="PreTreat LOS" sheetId="17" r:id="rId11"/>
    <sheet name="PreTreat - All Data Reserve" sheetId="18" r:id="rId12"/>
    <sheet name="PreTreat DogTraffic" sheetId="15" r:id="rId13"/>
    <sheet name="Breed Group" sheetId="10" r:id="rId14"/>
    <sheet name="InitialRandom_10_07_25" sheetId="11" r:id="rId15"/>
    <sheet name="Randomize_10_18_25" sheetId="14" r:id="rId16"/>
    <sheet name="Randomize_10_20_25" sheetId="19" r:id="rId17"/>
  </sheets>
  <definedNames>
    <definedName name="_xlnm._FilterDatabase" localSheetId="6" hidden="1">'All - AdoptAPet'!$A$1:$AE$103</definedName>
    <definedName name="_xlnm._FilterDatabase" localSheetId="7" hidden="1">'All - PetPoint'!$A$1:$Q$345</definedName>
    <definedName name="_xlnm._FilterDatabase" localSheetId="3" hidden="1">'Consolidated Data - Dynamic'!$A$1:$AL$81</definedName>
    <definedName name="_xlnm._FilterDatabase" localSheetId="1" hidden="1">'Experiment Tracker'!$A$1:$P$58</definedName>
  </definedNames>
  <calcPr calcId="191029"/>
  <pivotCaches>
    <pivotCache cacheId="4" r:id="rId18"/>
    <pivotCache cacheId="5" r:id="rId19"/>
    <pivotCache cacheId="6" r:id="rId20"/>
    <pivotCache cacheId="7" r:id="rId2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2" i="6"/>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2" i="19"/>
  <c r="E3" i="19"/>
  <c r="E4"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2" i="19"/>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H46" i="6"/>
  <c r="H47" i="6"/>
  <c r="H48" i="6"/>
  <c r="H49" i="6"/>
  <c r="H50" i="6"/>
  <c r="H51" i="6"/>
  <c r="H52" i="6"/>
  <c r="H53" i="6"/>
  <c r="H54" i="6"/>
  <c r="H55" i="6"/>
  <c r="H56" i="6"/>
  <c r="H57" i="6"/>
  <c r="H58" i="6"/>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D64" i="3"/>
  <c r="E64" i="3"/>
  <c r="F64"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D65" i="3"/>
  <c r="E65" i="3"/>
  <c r="F65"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D69" i="3"/>
  <c r="I46" i="6" s="1"/>
  <c r="E69" i="3"/>
  <c r="F69"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D70" i="3"/>
  <c r="I47" i="6" s="1"/>
  <c r="E70"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D71" i="3"/>
  <c r="I48" i="6" s="1"/>
  <c r="E71" i="3"/>
  <c r="F71"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D72" i="3"/>
  <c r="I49" i="6" s="1"/>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D73" i="3"/>
  <c r="E73" i="3"/>
  <c r="F73" i="3"/>
  <c r="I50" i="6" s="1"/>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D74" i="3"/>
  <c r="E74" i="3"/>
  <c r="F74" i="3"/>
  <c r="G74" i="3"/>
  <c r="H74" i="3"/>
  <c r="I51" i="6" s="1"/>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D75" i="3"/>
  <c r="I52" i="6" s="1"/>
  <c r="E75"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D76" i="3"/>
  <c r="I53" i="6" s="1"/>
  <c r="E76"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AJ76" i="3"/>
  <c r="AK76" i="3"/>
  <c r="AL76" i="3"/>
  <c r="D77" i="3"/>
  <c r="I54" i="6" s="1"/>
  <c r="E77" i="3"/>
  <c r="F77"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D78" i="3"/>
  <c r="I55" i="6" s="1"/>
  <c r="E78" i="3"/>
  <c r="F78"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D79" i="3"/>
  <c r="E79" i="3"/>
  <c r="F79" i="3"/>
  <c r="G79" i="3"/>
  <c r="H79" i="3"/>
  <c r="I79" i="3"/>
  <c r="J79" i="3"/>
  <c r="K79" i="3"/>
  <c r="L79" i="3"/>
  <c r="I56" i="6" s="1"/>
  <c r="M79" i="3"/>
  <c r="N79" i="3"/>
  <c r="O79" i="3"/>
  <c r="P79" i="3"/>
  <c r="Q79" i="3"/>
  <c r="R79" i="3"/>
  <c r="S79" i="3"/>
  <c r="T79" i="3"/>
  <c r="U79" i="3"/>
  <c r="V79" i="3"/>
  <c r="W79" i="3"/>
  <c r="X79" i="3"/>
  <c r="Y79" i="3"/>
  <c r="Z79" i="3"/>
  <c r="AA79" i="3"/>
  <c r="AB79" i="3"/>
  <c r="AC79" i="3"/>
  <c r="AD79" i="3"/>
  <c r="AE79" i="3"/>
  <c r="AF79" i="3"/>
  <c r="AG79" i="3"/>
  <c r="AH79" i="3"/>
  <c r="AI79" i="3"/>
  <c r="AJ79" i="3"/>
  <c r="AK79" i="3"/>
  <c r="AL79" i="3"/>
  <c r="D80" i="3"/>
  <c r="E80" i="3"/>
  <c r="F80" i="3"/>
  <c r="G80" i="3"/>
  <c r="H80" i="3"/>
  <c r="I80" i="3"/>
  <c r="J80" i="3"/>
  <c r="K80" i="3"/>
  <c r="L80" i="3"/>
  <c r="M80" i="3"/>
  <c r="N80" i="3"/>
  <c r="I57" i="6" s="1"/>
  <c r="O80" i="3"/>
  <c r="P80" i="3"/>
  <c r="Q80" i="3"/>
  <c r="R80" i="3"/>
  <c r="S80" i="3"/>
  <c r="T80" i="3"/>
  <c r="U80" i="3"/>
  <c r="V80" i="3"/>
  <c r="W80" i="3"/>
  <c r="X80" i="3"/>
  <c r="Y80" i="3"/>
  <c r="Z80" i="3"/>
  <c r="AA80" i="3"/>
  <c r="AB80" i="3"/>
  <c r="AC80" i="3"/>
  <c r="AD80" i="3"/>
  <c r="AE80" i="3"/>
  <c r="AF80" i="3"/>
  <c r="AG80" i="3"/>
  <c r="AH80" i="3"/>
  <c r="AI80" i="3"/>
  <c r="AJ80" i="3"/>
  <c r="AK80" i="3"/>
  <c r="AL80" i="3"/>
  <c r="D81" i="3"/>
  <c r="I58" i="6" s="1"/>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2" i="3"/>
  <c r="AG3" i="3"/>
  <c r="AH3" i="3"/>
  <c r="AI3" i="3"/>
  <c r="AJ3" i="3"/>
  <c r="AK3" i="3"/>
  <c r="AL3" i="3"/>
  <c r="AG4" i="3"/>
  <c r="AH4" i="3"/>
  <c r="AI4" i="3"/>
  <c r="AJ4" i="3"/>
  <c r="AK4" i="3"/>
  <c r="AL4" i="3"/>
  <c r="AG5" i="3"/>
  <c r="AH5" i="3"/>
  <c r="AI5" i="3"/>
  <c r="AJ5" i="3"/>
  <c r="AK5" i="3"/>
  <c r="AL5" i="3"/>
  <c r="AG6" i="3"/>
  <c r="AH6" i="3"/>
  <c r="AI6" i="3"/>
  <c r="AJ6" i="3"/>
  <c r="AK6" i="3"/>
  <c r="AL6" i="3"/>
  <c r="AG7" i="3"/>
  <c r="AH7" i="3"/>
  <c r="AI7" i="3"/>
  <c r="AJ7" i="3"/>
  <c r="AK7" i="3"/>
  <c r="AL7" i="3"/>
  <c r="AG8" i="3"/>
  <c r="AH8" i="3"/>
  <c r="AI8" i="3"/>
  <c r="AJ8" i="3"/>
  <c r="AK8" i="3"/>
  <c r="AL8" i="3"/>
  <c r="AG9" i="3"/>
  <c r="AH9" i="3"/>
  <c r="AI9" i="3"/>
  <c r="AJ9" i="3"/>
  <c r="AK9" i="3"/>
  <c r="AL9" i="3"/>
  <c r="AG10" i="3"/>
  <c r="AH10" i="3"/>
  <c r="AI10" i="3"/>
  <c r="AJ10" i="3"/>
  <c r="AK10" i="3"/>
  <c r="AL10" i="3"/>
  <c r="AG11" i="3"/>
  <c r="AH11" i="3"/>
  <c r="AI11" i="3"/>
  <c r="AJ11" i="3"/>
  <c r="AK11" i="3"/>
  <c r="AL11" i="3"/>
  <c r="AG12" i="3"/>
  <c r="AH12" i="3"/>
  <c r="AI12" i="3"/>
  <c r="AJ12" i="3"/>
  <c r="AK12" i="3"/>
  <c r="AL12" i="3"/>
  <c r="AG13" i="3"/>
  <c r="AH13" i="3"/>
  <c r="AI13" i="3"/>
  <c r="AJ13" i="3"/>
  <c r="AK13" i="3"/>
  <c r="AL13" i="3"/>
  <c r="AG14" i="3"/>
  <c r="AH14" i="3"/>
  <c r="AI14" i="3"/>
  <c r="AJ14" i="3"/>
  <c r="AK14" i="3"/>
  <c r="AL14" i="3"/>
  <c r="AG15" i="3"/>
  <c r="AH15" i="3"/>
  <c r="AI15" i="3"/>
  <c r="AJ15" i="3"/>
  <c r="AK15" i="3"/>
  <c r="AL15" i="3"/>
  <c r="AG16" i="3"/>
  <c r="AH16" i="3"/>
  <c r="AI16" i="3"/>
  <c r="AJ16" i="3"/>
  <c r="AK16" i="3"/>
  <c r="AL16" i="3"/>
  <c r="AG17" i="3"/>
  <c r="AH17" i="3"/>
  <c r="AI17" i="3"/>
  <c r="AJ17" i="3"/>
  <c r="AK17" i="3"/>
  <c r="AL17" i="3"/>
  <c r="AG18" i="3"/>
  <c r="AH18" i="3"/>
  <c r="AI18" i="3"/>
  <c r="AJ18" i="3"/>
  <c r="AK18" i="3"/>
  <c r="AL18" i="3"/>
  <c r="AG19" i="3"/>
  <c r="AH19" i="3"/>
  <c r="AI19" i="3"/>
  <c r="AJ19" i="3"/>
  <c r="AK19" i="3"/>
  <c r="AL19" i="3"/>
  <c r="AG20" i="3"/>
  <c r="AH20" i="3"/>
  <c r="AI20" i="3"/>
  <c r="AJ20" i="3"/>
  <c r="AK20" i="3"/>
  <c r="AL20" i="3"/>
  <c r="AG21" i="3"/>
  <c r="AH21" i="3"/>
  <c r="AI21" i="3"/>
  <c r="AJ21" i="3"/>
  <c r="AK21" i="3"/>
  <c r="AL21" i="3"/>
  <c r="AG22" i="3"/>
  <c r="AH22" i="3"/>
  <c r="AI22" i="3"/>
  <c r="AJ22" i="3"/>
  <c r="AK22" i="3"/>
  <c r="AL22" i="3"/>
  <c r="AG23" i="3"/>
  <c r="AH23" i="3"/>
  <c r="AI23" i="3"/>
  <c r="AJ23" i="3"/>
  <c r="AK23" i="3"/>
  <c r="AL23" i="3"/>
  <c r="AG24" i="3"/>
  <c r="AH24" i="3"/>
  <c r="AI24" i="3"/>
  <c r="AJ24" i="3"/>
  <c r="AK24" i="3"/>
  <c r="AL24" i="3"/>
  <c r="AG25" i="3"/>
  <c r="AH25" i="3"/>
  <c r="AI25" i="3"/>
  <c r="AJ25" i="3"/>
  <c r="AK25" i="3"/>
  <c r="AL25" i="3"/>
  <c r="AG26" i="3"/>
  <c r="AH26" i="3"/>
  <c r="AI26" i="3"/>
  <c r="AJ26" i="3"/>
  <c r="AK26" i="3"/>
  <c r="AL26" i="3"/>
  <c r="AG27" i="3"/>
  <c r="AH27" i="3"/>
  <c r="AI27" i="3"/>
  <c r="AJ27" i="3"/>
  <c r="AK27" i="3"/>
  <c r="AL27" i="3"/>
  <c r="AG28" i="3"/>
  <c r="AH28" i="3"/>
  <c r="AI28" i="3"/>
  <c r="AJ28" i="3"/>
  <c r="AK28" i="3"/>
  <c r="AL28" i="3"/>
  <c r="AG29" i="3"/>
  <c r="AH29" i="3"/>
  <c r="AI29" i="3"/>
  <c r="AJ29" i="3"/>
  <c r="AK29" i="3"/>
  <c r="AL29" i="3"/>
  <c r="AG30" i="3"/>
  <c r="AH30" i="3"/>
  <c r="AI30" i="3"/>
  <c r="AJ30" i="3"/>
  <c r="AK30" i="3"/>
  <c r="AL30" i="3"/>
  <c r="AG31" i="3"/>
  <c r="AH31" i="3"/>
  <c r="AI31" i="3"/>
  <c r="AJ31" i="3"/>
  <c r="AK31" i="3"/>
  <c r="AL31" i="3"/>
  <c r="AG32" i="3"/>
  <c r="AH32" i="3"/>
  <c r="AI32" i="3"/>
  <c r="AJ32" i="3"/>
  <c r="AK32" i="3"/>
  <c r="AL32" i="3"/>
  <c r="AG33" i="3"/>
  <c r="AH33" i="3"/>
  <c r="AI33" i="3"/>
  <c r="AJ33" i="3"/>
  <c r="AK33" i="3"/>
  <c r="AL33" i="3"/>
  <c r="AG34" i="3"/>
  <c r="AH34" i="3"/>
  <c r="AI34" i="3"/>
  <c r="AJ34" i="3"/>
  <c r="AK34" i="3"/>
  <c r="AL34" i="3"/>
  <c r="AG35" i="3"/>
  <c r="AH35" i="3"/>
  <c r="AI35" i="3"/>
  <c r="AJ35" i="3"/>
  <c r="AK35" i="3"/>
  <c r="AL35" i="3"/>
  <c r="AG36" i="3"/>
  <c r="AH36" i="3"/>
  <c r="AI36" i="3"/>
  <c r="AJ36" i="3"/>
  <c r="AK36" i="3"/>
  <c r="AL36" i="3"/>
  <c r="AG37" i="3"/>
  <c r="AH37" i="3"/>
  <c r="AI37" i="3"/>
  <c r="AJ37" i="3"/>
  <c r="AK37" i="3"/>
  <c r="AL37" i="3"/>
  <c r="AG38" i="3"/>
  <c r="AH38" i="3"/>
  <c r="AI38" i="3"/>
  <c r="AJ38" i="3"/>
  <c r="AK38" i="3"/>
  <c r="AL38" i="3"/>
  <c r="AG39" i="3"/>
  <c r="AH39" i="3"/>
  <c r="AI39" i="3"/>
  <c r="AJ39" i="3"/>
  <c r="AK39" i="3"/>
  <c r="AL39" i="3"/>
  <c r="AG40" i="3"/>
  <c r="AH40" i="3"/>
  <c r="AI40" i="3"/>
  <c r="AJ40" i="3"/>
  <c r="AK40" i="3"/>
  <c r="AL40" i="3"/>
  <c r="AG41" i="3"/>
  <c r="AH41" i="3"/>
  <c r="AI41" i="3"/>
  <c r="AJ41" i="3"/>
  <c r="AK41" i="3"/>
  <c r="AL41" i="3"/>
  <c r="AG42" i="3"/>
  <c r="AH42" i="3"/>
  <c r="AI42" i="3"/>
  <c r="AJ42" i="3"/>
  <c r="AK42" i="3"/>
  <c r="AL42" i="3"/>
  <c r="AG43" i="3"/>
  <c r="AH43" i="3"/>
  <c r="AI43" i="3"/>
  <c r="AJ43" i="3"/>
  <c r="AK43" i="3"/>
  <c r="AL43" i="3"/>
  <c r="AG44" i="3"/>
  <c r="AH44" i="3"/>
  <c r="AI44" i="3"/>
  <c r="AJ44" i="3"/>
  <c r="AK44" i="3"/>
  <c r="AL44" i="3"/>
  <c r="AG45" i="3"/>
  <c r="AH45" i="3"/>
  <c r="AI45" i="3"/>
  <c r="AJ45" i="3"/>
  <c r="AK45" i="3"/>
  <c r="AL45" i="3"/>
  <c r="AG46" i="3"/>
  <c r="AH46" i="3"/>
  <c r="AI46" i="3"/>
  <c r="AJ46" i="3"/>
  <c r="AK46" i="3"/>
  <c r="AL46" i="3"/>
  <c r="AG47" i="3"/>
  <c r="AH47" i="3"/>
  <c r="AI47" i="3"/>
  <c r="AJ47" i="3"/>
  <c r="AK47" i="3"/>
  <c r="AL47" i="3"/>
  <c r="AG48" i="3"/>
  <c r="AH48" i="3"/>
  <c r="AI48" i="3"/>
  <c r="AJ48" i="3"/>
  <c r="AK48" i="3"/>
  <c r="AL48" i="3"/>
  <c r="AG49" i="3"/>
  <c r="AH49" i="3"/>
  <c r="AI49" i="3"/>
  <c r="AJ49" i="3"/>
  <c r="AK49" i="3"/>
  <c r="AL49" i="3"/>
  <c r="AG50" i="3"/>
  <c r="AH50" i="3"/>
  <c r="AI50" i="3"/>
  <c r="AJ50" i="3"/>
  <c r="AK50" i="3"/>
  <c r="AL50" i="3"/>
  <c r="AG51" i="3"/>
  <c r="AH51" i="3"/>
  <c r="AI51" i="3"/>
  <c r="AJ51" i="3"/>
  <c r="AK51" i="3"/>
  <c r="AL51" i="3"/>
  <c r="AL2" i="3"/>
  <c r="AK2" i="3"/>
  <c r="AJ2" i="3"/>
  <c r="AI2" i="3"/>
  <c r="AH2" i="3"/>
  <c r="AG2"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2" i="3"/>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F7" i="7"/>
  <c r="D7" i="7"/>
  <c r="F5" i="7"/>
  <c r="H5" i="7"/>
  <c r="J5" i="7"/>
  <c r="H6" i="7"/>
  <c r="F6" i="7"/>
  <c r="J6" i="7"/>
  <c r="D6" i="7"/>
  <c r="D5" i="7"/>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AD2" i="3"/>
  <c r="AE2" i="3"/>
  <c r="AD3" i="3"/>
  <c r="AE3" i="3"/>
  <c r="AD4" i="3"/>
  <c r="AE4" i="3"/>
  <c r="AD5" i="3"/>
  <c r="AE5" i="3"/>
  <c r="AD6" i="3"/>
  <c r="AE6" i="3"/>
  <c r="AD7" i="3"/>
  <c r="AE7" i="3"/>
  <c r="AD8" i="3"/>
  <c r="AE8" i="3"/>
  <c r="AD9" i="3"/>
  <c r="AE9" i="3"/>
  <c r="AD10" i="3"/>
  <c r="AE10" i="3"/>
  <c r="AD11" i="3"/>
  <c r="AE11" i="3"/>
  <c r="AD12" i="3"/>
  <c r="AE12" i="3"/>
  <c r="AD13" i="3"/>
  <c r="AE13" i="3"/>
  <c r="AD14" i="3"/>
  <c r="AE14" i="3"/>
  <c r="AD15" i="3"/>
  <c r="AE15" i="3"/>
  <c r="AD16" i="3"/>
  <c r="AE16" i="3"/>
  <c r="AD17" i="3"/>
  <c r="AE17" i="3"/>
  <c r="AD18" i="3"/>
  <c r="AE18" i="3"/>
  <c r="AD19" i="3"/>
  <c r="AE19" i="3"/>
  <c r="AD20" i="3"/>
  <c r="AE20" i="3"/>
  <c r="AD21" i="3"/>
  <c r="AE21" i="3"/>
  <c r="AD22" i="3"/>
  <c r="AE22" i="3"/>
  <c r="AD23" i="3"/>
  <c r="AE23" i="3"/>
  <c r="AD24" i="3"/>
  <c r="AE24" i="3"/>
  <c r="AD25" i="3"/>
  <c r="AE25" i="3"/>
  <c r="AD26" i="3"/>
  <c r="AE26" i="3"/>
  <c r="AD27" i="3"/>
  <c r="AE27" i="3"/>
  <c r="AD28" i="3"/>
  <c r="AE28" i="3"/>
  <c r="AD29" i="3"/>
  <c r="AE29" i="3"/>
  <c r="AD30" i="3"/>
  <c r="AE30" i="3"/>
  <c r="AD31" i="3"/>
  <c r="AE31" i="3"/>
  <c r="AD32" i="3"/>
  <c r="AE32" i="3"/>
  <c r="AD33" i="3"/>
  <c r="AE33" i="3"/>
  <c r="AD34" i="3"/>
  <c r="AE34" i="3"/>
  <c r="AD35" i="3"/>
  <c r="AE35" i="3"/>
  <c r="AD36" i="3"/>
  <c r="AE36" i="3"/>
  <c r="AD37" i="3"/>
  <c r="AE37" i="3"/>
  <c r="AD38" i="3"/>
  <c r="AE38" i="3"/>
  <c r="AD39" i="3"/>
  <c r="AE39" i="3"/>
  <c r="AD40" i="3"/>
  <c r="AE40" i="3"/>
  <c r="AD41" i="3"/>
  <c r="AE41" i="3"/>
  <c r="AD42" i="3"/>
  <c r="AE42" i="3"/>
  <c r="AD43" i="3"/>
  <c r="AE43" i="3"/>
  <c r="AD44" i="3"/>
  <c r="AE44" i="3"/>
  <c r="AD45" i="3"/>
  <c r="AE45" i="3"/>
  <c r="AD46" i="3"/>
  <c r="AE46" i="3"/>
  <c r="AD47" i="3"/>
  <c r="AE47" i="3"/>
  <c r="AD48" i="3"/>
  <c r="AE48" i="3"/>
  <c r="AD49" i="3"/>
  <c r="AE49" i="3"/>
  <c r="AD50" i="3"/>
  <c r="AE50" i="3"/>
  <c r="AD51" i="3"/>
  <c r="AE51" i="3"/>
  <c r="AC2"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Z2" i="3"/>
  <c r="AA2" i="3"/>
  <c r="AB2" i="3"/>
  <c r="Z3" i="3"/>
  <c r="AA3" i="3"/>
  <c r="AB3" i="3"/>
  <c r="Z4" i="3"/>
  <c r="AA4" i="3"/>
  <c r="AB4" i="3"/>
  <c r="Z5" i="3"/>
  <c r="AA5" i="3"/>
  <c r="AB5" i="3"/>
  <c r="Z6" i="3"/>
  <c r="AA6" i="3"/>
  <c r="AB6" i="3"/>
  <c r="Z7" i="3"/>
  <c r="AA7" i="3"/>
  <c r="AB7" i="3"/>
  <c r="Z8" i="3"/>
  <c r="AA8" i="3"/>
  <c r="AB8" i="3"/>
  <c r="Z9" i="3"/>
  <c r="AA9" i="3"/>
  <c r="AB9" i="3"/>
  <c r="Z10" i="3"/>
  <c r="AA10" i="3"/>
  <c r="AB10" i="3"/>
  <c r="Z11" i="3"/>
  <c r="AA11" i="3"/>
  <c r="AB11" i="3"/>
  <c r="Z12" i="3"/>
  <c r="AA12" i="3"/>
  <c r="AB12" i="3"/>
  <c r="Z13" i="3"/>
  <c r="AA13" i="3"/>
  <c r="AB13" i="3"/>
  <c r="Z14" i="3"/>
  <c r="AA14" i="3"/>
  <c r="AB14" i="3"/>
  <c r="Z15" i="3"/>
  <c r="AA15" i="3"/>
  <c r="AB15" i="3"/>
  <c r="Z16" i="3"/>
  <c r="AA16" i="3"/>
  <c r="AB16" i="3"/>
  <c r="Z17" i="3"/>
  <c r="AA17" i="3"/>
  <c r="AB17" i="3"/>
  <c r="Z18" i="3"/>
  <c r="AA18" i="3"/>
  <c r="AB18" i="3"/>
  <c r="Z19" i="3"/>
  <c r="AA19" i="3"/>
  <c r="AB19" i="3"/>
  <c r="Z20" i="3"/>
  <c r="AA20" i="3"/>
  <c r="AB20" i="3"/>
  <c r="Z21" i="3"/>
  <c r="AA21" i="3"/>
  <c r="AB21" i="3"/>
  <c r="Z22" i="3"/>
  <c r="AA22" i="3"/>
  <c r="AB22" i="3"/>
  <c r="Z23" i="3"/>
  <c r="AA23" i="3"/>
  <c r="AB23" i="3"/>
  <c r="Z24" i="3"/>
  <c r="AA24" i="3"/>
  <c r="AB24" i="3"/>
  <c r="Z25" i="3"/>
  <c r="AA25" i="3"/>
  <c r="AB25" i="3"/>
  <c r="Z26" i="3"/>
  <c r="AA26" i="3"/>
  <c r="AB26" i="3"/>
  <c r="Z27" i="3"/>
  <c r="AA27" i="3"/>
  <c r="AB27" i="3"/>
  <c r="Z28" i="3"/>
  <c r="AA28" i="3"/>
  <c r="AB28" i="3"/>
  <c r="Z29" i="3"/>
  <c r="AA29" i="3"/>
  <c r="AB29" i="3"/>
  <c r="Z30" i="3"/>
  <c r="AA30" i="3"/>
  <c r="AB30" i="3"/>
  <c r="Z31" i="3"/>
  <c r="AA31" i="3"/>
  <c r="AB31" i="3"/>
  <c r="Z32" i="3"/>
  <c r="AA32" i="3"/>
  <c r="AB32" i="3"/>
  <c r="Z33" i="3"/>
  <c r="AA33" i="3"/>
  <c r="AB33" i="3"/>
  <c r="Z34" i="3"/>
  <c r="AA34" i="3"/>
  <c r="AB34" i="3"/>
  <c r="Z35" i="3"/>
  <c r="AA35" i="3"/>
  <c r="AB35" i="3"/>
  <c r="Z36" i="3"/>
  <c r="AA36" i="3"/>
  <c r="AB36" i="3"/>
  <c r="Z37" i="3"/>
  <c r="AA37" i="3"/>
  <c r="AB37" i="3"/>
  <c r="Z38" i="3"/>
  <c r="AA38" i="3"/>
  <c r="AB38" i="3"/>
  <c r="Z39" i="3"/>
  <c r="AA39" i="3"/>
  <c r="AB39" i="3"/>
  <c r="Z40" i="3"/>
  <c r="AA40" i="3"/>
  <c r="AB40" i="3"/>
  <c r="Z41" i="3"/>
  <c r="AA41" i="3"/>
  <c r="AB41" i="3"/>
  <c r="Z42" i="3"/>
  <c r="AA42" i="3"/>
  <c r="AB42" i="3"/>
  <c r="Z43" i="3"/>
  <c r="AA43" i="3"/>
  <c r="AB43" i="3"/>
  <c r="Z44" i="3"/>
  <c r="AA44" i="3"/>
  <c r="AB44" i="3"/>
  <c r="Z45" i="3"/>
  <c r="AA45" i="3"/>
  <c r="AB45" i="3"/>
  <c r="Z46" i="3"/>
  <c r="AA46" i="3"/>
  <c r="AB46" i="3"/>
  <c r="Z47" i="3"/>
  <c r="AA47" i="3"/>
  <c r="AB47" i="3"/>
  <c r="Z48" i="3"/>
  <c r="AA48" i="3"/>
  <c r="AB48" i="3"/>
  <c r="Z49" i="3"/>
  <c r="AA49" i="3"/>
  <c r="AB49" i="3"/>
  <c r="Z50" i="3"/>
  <c r="AA50" i="3"/>
  <c r="AB50" i="3"/>
  <c r="Z51" i="3"/>
  <c r="AA51" i="3"/>
  <c r="AB51" i="3"/>
  <c r="Y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I2" i="3"/>
  <c r="J2" i="3"/>
  <c r="K2" i="3"/>
  <c r="L2" i="3"/>
  <c r="M2" i="3"/>
  <c r="N2" i="3"/>
  <c r="O2" i="3"/>
  <c r="P2" i="3"/>
  <c r="Q2" i="3"/>
  <c r="R2" i="3"/>
  <c r="S2" i="3"/>
  <c r="T2" i="3"/>
  <c r="I3" i="3"/>
  <c r="J3" i="3"/>
  <c r="K3" i="3"/>
  <c r="L3" i="3"/>
  <c r="M3" i="3"/>
  <c r="N3" i="3"/>
  <c r="O3" i="3"/>
  <c r="P3" i="3"/>
  <c r="Q3" i="3"/>
  <c r="R3" i="3"/>
  <c r="S3" i="3"/>
  <c r="T3" i="3"/>
  <c r="I4" i="3"/>
  <c r="J4" i="3"/>
  <c r="K4" i="3"/>
  <c r="L4" i="3"/>
  <c r="M4" i="3"/>
  <c r="N4" i="3"/>
  <c r="O4" i="3"/>
  <c r="P4" i="3"/>
  <c r="Q4" i="3"/>
  <c r="R4" i="3"/>
  <c r="S4" i="3"/>
  <c r="T4" i="3"/>
  <c r="I5" i="3"/>
  <c r="J5" i="3"/>
  <c r="K5" i="3"/>
  <c r="L5" i="3"/>
  <c r="M5" i="3"/>
  <c r="N5" i="3"/>
  <c r="O5" i="3"/>
  <c r="P5" i="3"/>
  <c r="Q5" i="3"/>
  <c r="R5" i="3"/>
  <c r="S5" i="3"/>
  <c r="T5" i="3"/>
  <c r="I6" i="3"/>
  <c r="J6" i="3"/>
  <c r="K6" i="3"/>
  <c r="L6" i="3"/>
  <c r="M6" i="3"/>
  <c r="N6" i="3"/>
  <c r="O6" i="3"/>
  <c r="P6" i="3"/>
  <c r="Q6" i="3"/>
  <c r="R6" i="3"/>
  <c r="S6" i="3"/>
  <c r="T6" i="3"/>
  <c r="I7" i="3"/>
  <c r="J7" i="3"/>
  <c r="K7" i="3"/>
  <c r="L7" i="3"/>
  <c r="M7" i="3"/>
  <c r="N7" i="3"/>
  <c r="O7" i="3"/>
  <c r="P7" i="3"/>
  <c r="Q7" i="3"/>
  <c r="R7" i="3"/>
  <c r="S7" i="3"/>
  <c r="T7" i="3"/>
  <c r="I8" i="3"/>
  <c r="J8" i="3"/>
  <c r="K8" i="3"/>
  <c r="L8" i="3"/>
  <c r="M8" i="3"/>
  <c r="N8" i="3"/>
  <c r="O8" i="3"/>
  <c r="P8" i="3"/>
  <c r="Q8" i="3"/>
  <c r="R8" i="3"/>
  <c r="S8" i="3"/>
  <c r="T8" i="3"/>
  <c r="I9" i="3"/>
  <c r="J9" i="3"/>
  <c r="K9" i="3"/>
  <c r="L9" i="3"/>
  <c r="M9" i="3"/>
  <c r="N9" i="3"/>
  <c r="O9" i="3"/>
  <c r="P9" i="3"/>
  <c r="Q9" i="3"/>
  <c r="R9" i="3"/>
  <c r="S9" i="3"/>
  <c r="T9" i="3"/>
  <c r="I10" i="3"/>
  <c r="J10" i="3"/>
  <c r="K10" i="3"/>
  <c r="L10" i="3"/>
  <c r="M10" i="3"/>
  <c r="N10" i="3"/>
  <c r="O10" i="3"/>
  <c r="P10" i="3"/>
  <c r="Q10" i="3"/>
  <c r="R10" i="3"/>
  <c r="S10" i="3"/>
  <c r="T10" i="3"/>
  <c r="I11" i="3"/>
  <c r="J11" i="3"/>
  <c r="K11" i="3"/>
  <c r="L11" i="3"/>
  <c r="M11" i="3"/>
  <c r="N11" i="3"/>
  <c r="O11" i="3"/>
  <c r="P11" i="3"/>
  <c r="Q11" i="3"/>
  <c r="R11" i="3"/>
  <c r="S11" i="3"/>
  <c r="T11" i="3"/>
  <c r="I12" i="3"/>
  <c r="J12" i="3"/>
  <c r="K12" i="3"/>
  <c r="L12" i="3"/>
  <c r="M12" i="3"/>
  <c r="N12" i="3"/>
  <c r="O12" i="3"/>
  <c r="P12" i="3"/>
  <c r="Q12" i="3"/>
  <c r="R12" i="3"/>
  <c r="S12" i="3"/>
  <c r="T12" i="3"/>
  <c r="I13" i="3"/>
  <c r="J13" i="3"/>
  <c r="K13" i="3"/>
  <c r="L13" i="3"/>
  <c r="M13" i="3"/>
  <c r="N13" i="3"/>
  <c r="O13" i="3"/>
  <c r="P13" i="3"/>
  <c r="Q13" i="3"/>
  <c r="R13" i="3"/>
  <c r="S13" i="3"/>
  <c r="T13" i="3"/>
  <c r="I14" i="3"/>
  <c r="J14" i="3"/>
  <c r="K14" i="3"/>
  <c r="L14" i="3"/>
  <c r="M14" i="3"/>
  <c r="N14" i="3"/>
  <c r="O14" i="3"/>
  <c r="P14" i="3"/>
  <c r="Q14" i="3"/>
  <c r="R14" i="3"/>
  <c r="S14" i="3"/>
  <c r="T14" i="3"/>
  <c r="I15" i="3"/>
  <c r="J15" i="3"/>
  <c r="K15" i="3"/>
  <c r="L15" i="3"/>
  <c r="M15" i="3"/>
  <c r="N15" i="3"/>
  <c r="O15" i="3"/>
  <c r="P15" i="3"/>
  <c r="Q15" i="3"/>
  <c r="R15" i="3"/>
  <c r="S15" i="3"/>
  <c r="T15" i="3"/>
  <c r="I16" i="3"/>
  <c r="J16" i="3"/>
  <c r="K16" i="3"/>
  <c r="L16" i="3"/>
  <c r="M16" i="3"/>
  <c r="N16" i="3"/>
  <c r="O16" i="3"/>
  <c r="P16" i="3"/>
  <c r="Q16" i="3"/>
  <c r="R16" i="3"/>
  <c r="S16" i="3"/>
  <c r="T16" i="3"/>
  <c r="I17" i="3"/>
  <c r="J17" i="3"/>
  <c r="K17" i="3"/>
  <c r="L17" i="3"/>
  <c r="M17" i="3"/>
  <c r="N17" i="3"/>
  <c r="O17" i="3"/>
  <c r="P17" i="3"/>
  <c r="Q17" i="3"/>
  <c r="R17" i="3"/>
  <c r="S17" i="3"/>
  <c r="T17" i="3"/>
  <c r="I18" i="3"/>
  <c r="J18" i="3"/>
  <c r="K18" i="3"/>
  <c r="L18" i="3"/>
  <c r="M18" i="3"/>
  <c r="N18" i="3"/>
  <c r="O18" i="3"/>
  <c r="P18" i="3"/>
  <c r="Q18" i="3"/>
  <c r="R18" i="3"/>
  <c r="S18" i="3"/>
  <c r="T18" i="3"/>
  <c r="I19" i="3"/>
  <c r="J19" i="3"/>
  <c r="K19" i="3"/>
  <c r="L19" i="3"/>
  <c r="M19" i="3"/>
  <c r="N19" i="3"/>
  <c r="O19" i="3"/>
  <c r="P19" i="3"/>
  <c r="Q19" i="3"/>
  <c r="R19" i="3"/>
  <c r="S19" i="3"/>
  <c r="T19" i="3"/>
  <c r="I20" i="3"/>
  <c r="J20" i="3"/>
  <c r="K20" i="3"/>
  <c r="L20" i="3"/>
  <c r="M20" i="3"/>
  <c r="N20" i="3"/>
  <c r="O20" i="3"/>
  <c r="P20" i="3"/>
  <c r="Q20" i="3"/>
  <c r="R20" i="3"/>
  <c r="S20" i="3"/>
  <c r="T20" i="3"/>
  <c r="I21" i="3"/>
  <c r="J21" i="3"/>
  <c r="K21" i="3"/>
  <c r="L21" i="3"/>
  <c r="M21" i="3"/>
  <c r="N21" i="3"/>
  <c r="O21" i="3"/>
  <c r="P21" i="3"/>
  <c r="Q21" i="3"/>
  <c r="R21" i="3"/>
  <c r="S21" i="3"/>
  <c r="T21" i="3"/>
  <c r="I22" i="3"/>
  <c r="J22" i="3"/>
  <c r="K22" i="3"/>
  <c r="L22" i="3"/>
  <c r="M22" i="3"/>
  <c r="N22" i="3"/>
  <c r="O22" i="3"/>
  <c r="P22" i="3"/>
  <c r="Q22" i="3"/>
  <c r="R22" i="3"/>
  <c r="S22" i="3"/>
  <c r="T22" i="3"/>
  <c r="I23" i="3"/>
  <c r="J23" i="3"/>
  <c r="K23" i="3"/>
  <c r="L23" i="3"/>
  <c r="M23" i="3"/>
  <c r="N23" i="3"/>
  <c r="O23" i="3"/>
  <c r="P23" i="3"/>
  <c r="Q23" i="3"/>
  <c r="R23" i="3"/>
  <c r="S23" i="3"/>
  <c r="T23" i="3"/>
  <c r="I24" i="3"/>
  <c r="J24" i="3"/>
  <c r="K24" i="3"/>
  <c r="L24" i="3"/>
  <c r="M24" i="3"/>
  <c r="N24" i="3"/>
  <c r="O24" i="3"/>
  <c r="P24" i="3"/>
  <c r="Q24" i="3"/>
  <c r="R24" i="3"/>
  <c r="S24" i="3"/>
  <c r="T24" i="3"/>
  <c r="I25" i="3"/>
  <c r="J25" i="3"/>
  <c r="K25" i="3"/>
  <c r="L25" i="3"/>
  <c r="M25" i="3"/>
  <c r="N25" i="3"/>
  <c r="O25" i="3"/>
  <c r="P25" i="3"/>
  <c r="Q25" i="3"/>
  <c r="R25" i="3"/>
  <c r="S25" i="3"/>
  <c r="T25" i="3"/>
  <c r="I26" i="3"/>
  <c r="J26" i="3"/>
  <c r="K26" i="3"/>
  <c r="L26" i="3"/>
  <c r="M26" i="3"/>
  <c r="N26" i="3"/>
  <c r="O26" i="3"/>
  <c r="P26" i="3"/>
  <c r="Q26" i="3"/>
  <c r="R26" i="3"/>
  <c r="S26" i="3"/>
  <c r="T26" i="3"/>
  <c r="I27" i="3"/>
  <c r="J27" i="3"/>
  <c r="K27" i="3"/>
  <c r="L27" i="3"/>
  <c r="M27" i="3"/>
  <c r="N27" i="3"/>
  <c r="O27" i="3"/>
  <c r="P27" i="3"/>
  <c r="Q27" i="3"/>
  <c r="R27" i="3"/>
  <c r="S27" i="3"/>
  <c r="T27" i="3"/>
  <c r="I28" i="3"/>
  <c r="J28" i="3"/>
  <c r="K28" i="3"/>
  <c r="L28" i="3"/>
  <c r="M28" i="3"/>
  <c r="N28" i="3"/>
  <c r="O28" i="3"/>
  <c r="P28" i="3"/>
  <c r="Q28" i="3"/>
  <c r="R28" i="3"/>
  <c r="S28" i="3"/>
  <c r="T28" i="3"/>
  <c r="I29" i="3"/>
  <c r="J29" i="3"/>
  <c r="K29" i="3"/>
  <c r="L29" i="3"/>
  <c r="M29" i="3"/>
  <c r="N29" i="3"/>
  <c r="O29" i="3"/>
  <c r="P29" i="3"/>
  <c r="Q29" i="3"/>
  <c r="R29" i="3"/>
  <c r="S29" i="3"/>
  <c r="T29" i="3"/>
  <c r="I30" i="3"/>
  <c r="J30" i="3"/>
  <c r="K30" i="3"/>
  <c r="L30" i="3"/>
  <c r="M30" i="3"/>
  <c r="N30" i="3"/>
  <c r="O30" i="3"/>
  <c r="P30" i="3"/>
  <c r="Q30" i="3"/>
  <c r="R30" i="3"/>
  <c r="S30" i="3"/>
  <c r="T30" i="3"/>
  <c r="I31" i="3"/>
  <c r="J31" i="3"/>
  <c r="K31" i="3"/>
  <c r="L31" i="3"/>
  <c r="M31" i="3"/>
  <c r="N31" i="3"/>
  <c r="O31" i="3"/>
  <c r="P31" i="3"/>
  <c r="Q31" i="3"/>
  <c r="R31" i="3"/>
  <c r="S31" i="3"/>
  <c r="T31" i="3"/>
  <c r="I32" i="3"/>
  <c r="J32" i="3"/>
  <c r="K32" i="3"/>
  <c r="L32" i="3"/>
  <c r="M32" i="3"/>
  <c r="N32" i="3"/>
  <c r="O32" i="3"/>
  <c r="P32" i="3"/>
  <c r="Q32" i="3"/>
  <c r="R32" i="3"/>
  <c r="S32" i="3"/>
  <c r="T32" i="3"/>
  <c r="I33" i="3"/>
  <c r="J33" i="3"/>
  <c r="K33" i="3"/>
  <c r="L33" i="3"/>
  <c r="M33" i="3"/>
  <c r="N33" i="3"/>
  <c r="O33" i="3"/>
  <c r="P33" i="3"/>
  <c r="Q33" i="3"/>
  <c r="R33" i="3"/>
  <c r="S33" i="3"/>
  <c r="T33" i="3"/>
  <c r="I34" i="3"/>
  <c r="J34" i="3"/>
  <c r="K34" i="3"/>
  <c r="L34" i="3"/>
  <c r="M34" i="3"/>
  <c r="N34" i="3"/>
  <c r="O34" i="3"/>
  <c r="P34" i="3"/>
  <c r="Q34" i="3"/>
  <c r="R34" i="3"/>
  <c r="S34" i="3"/>
  <c r="T34" i="3"/>
  <c r="I35" i="3"/>
  <c r="J35" i="3"/>
  <c r="K35" i="3"/>
  <c r="L35" i="3"/>
  <c r="M35" i="3"/>
  <c r="N35" i="3"/>
  <c r="O35" i="3"/>
  <c r="P35" i="3"/>
  <c r="Q35" i="3"/>
  <c r="R35" i="3"/>
  <c r="S35" i="3"/>
  <c r="T35" i="3"/>
  <c r="I36" i="3"/>
  <c r="J36" i="3"/>
  <c r="K36" i="3"/>
  <c r="L36" i="3"/>
  <c r="M36" i="3"/>
  <c r="N36" i="3"/>
  <c r="O36" i="3"/>
  <c r="P36" i="3"/>
  <c r="Q36" i="3"/>
  <c r="R36" i="3"/>
  <c r="S36" i="3"/>
  <c r="T36" i="3"/>
  <c r="I37" i="3"/>
  <c r="J37" i="3"/>
  <c r="K37" i="3"/>
  <c r="L37" i="3"/>
  <c r="M37" i="3"/>
  <c r="N37" i="3"/>
  <c r="O37" i="3"/>
  <c r="P37" i="3"/>
  <c r="Q37" i="3"/>
  <c r="R37" i="3"/>
  <c r="S37" i="3"/>
  <c r="T37" i="3"/>
  <c r="I38" i="3"/>
  <c r="J38" i="3"/>
  <c r="K38" i="3"/>
  <c r="L38" i="3"/>
  <c r="M38" i="3"/>
  <c r="N38" i="3"/>
  <c r="O38" i="3"/>
  <c r="P38" i="3"/>
  <c r="Q38" i="3"/>
  <c r="R38" i="3"/>
  <c r="S38" i="3"/>
  <c r="T38" i="3"/>
  <c r="I39" i="3"/>
  <c r="J39" i="3"/>
  <c r="K39" i="3"/>
  <c r="L39" i="3"/>
  <c r="M39" i="3"/>
  <c r="N39" i="3"/>
  <c r="O39" i="3"/>
  <c r="P39" i="3"/>
  <c r="Q39" i="3"/>
  <c r="R39" i="3"/>
  <c r="S39" i="3"/>
  <c r="T39" i="3"/>
  <c r="I40" i="3"/>
  <c r="J40" i="3"/>
  <c r="K40" i="3"/>
  <c r="L40" i="3"/>
  <c r="M40" i="3"/>
  <c r="N40" i="3"/>
  <c r="O40" i="3"/>
  <c r="P40" i="3"/>
  <c r="Q40" i="3"/>
  <c r="R40" i="3"/>
  <c r="S40" i="3"/>
  <c r="T40" i="3"/>
  <c r="I41" i="3"/>
  <c r="J41" i="3"/>
  <c r="K41" i="3"/>
  <c r="L41" i="3"/>
  <c r="M41" i="3"/>
  <c r="N41" i="3"/>
  <c r="O41" i="3"/>
  <c r="P41" i="3"/>
  <c r="Q41" i="3"/>
  <c r="R41" i="3"/>
  <c r="S41" i="3"/>
  <c r="T41" i="3"/>
  <c r="I42" i="3"/>
  <c r="J42" i="3"/>
  <c r="K42" i="3"/>
  <c r="L42" i="3"/>
  <c r="M42" i="3"/>
  <c r="N42" i="3"/>
  <c r="O42" i="3"/>
  <c r="P42" i="3"/>
  <c r="Q42" i="3"/>
  <c r="R42" i="3"/>
  <c r="S42" i="3"/>
  <c r="T42" i="3"/>
  <c r="I43" i="3"/>
  <c r="J43" i="3"/>
  <c r="K43" i="3"/>
  <c r="L43" i="3"/>
  <c r="M43" i="3"/>
  <c r="N43" i="3"/>
  <c r="O43" i="3"/>
  <c r="P43" i="3"/>
  <c r="Q43" i="3"/>
  <c r="R43" i="3"/>
  <c r="S43" i="3"/>
  <c r="T43" i="3"/>
  <c r="I44" i="3"/>
  <c r="J44" i="3"/>
  <c r="K44" i="3"/>
  <c r="L44" i="3"/>
  <c r="M44" i="3"/>
  <c r="N44" i="3"/>
  <c r="O44" i="3"/>
  <c r="P44" i="3"/>
  <c r="Q44" i="3"/>
  <c r="R44" i="3"/>
  <c r="S44" i="3"/>
  <c r="T44" i="3"/>
  <c r="I45" i="3"/>
  <c r="J45" i="3"/>
  <c r="K45" i="3"/>
  <c r="L45" i="3"/>
  <c r="M45" i="3"/>
  <c r="N45" i="3"/>
  <c r="O45" i="3"/>
  <c r="P45" i="3"/>
  <c r="Q45" i="3"/>
  <c r="R45" i="3"/>
  <c r="S45" i="3"/>
  <c r="T45" i="3"/>
  <c r="I46" i="3"/>
  <c r="J46" i="3"/>
  <c r="K46" i="3"/>
  <c r="L46" i="3"/>
  <c r="M46" i="3"/>
  <c r="N46" i="3"/>
  <c r="O46" i="3"/>
  <c r="P46" i="3"/>
  <c r="Q46" i="3"/>
  <c r="R46" i="3"/>
  <c r="S46" i="3"/>
  <c r="T46" i="3"/>
  <c r="I47" i="3"/>
  <c r="J47" i="3"/>
  <c r="K47" i="3"/>
  <c r="L47" i="3"/>
  <c r="M47" i="3"/>
  <c r="N47" i="3"/>
  <c r="O47" i="3"/>
  <c r="P47" i="3"/>
  <c r="Q47" i="3"/>
  <c r="R47" i="3"/>
  <c r="S47" i="3"/>
  <c r="T47" i="3"/>
  <c r="I48" i="3"/>
  <c r="J48" i="3"/>
  <c r="K48" i="3"/>
  <c r="L48" i="3"/>
  <c r="M48" i="3"/>
  <c r="N48" i="3"/>
  <c r="O48" i="3"/>
  <c r="P48" i="3"/>
  <c r="Q48" i="3"/>
  <c r="R48" i="3"/>
  <c r="S48" i="3"/>
  <c r="T48" i="3"/>
  <c r="I49" i="3"/>
  <c r="J49" i="3"/>
  <c r="K49" i="3"/>
  <c r="L49" i="3"/>
  <c r="M49" i="3"/>
  <c r="N49" i="3"/>
  <c r="O49" i="3"/>
  <c r="P49" i="3"/>
  <c r="Q49" i="3"/>
  <c r="R49" i="3"/>
  <c r="S49" i="3"/>
  <c r="T49" i="3"/>
  <c r="I50" i="3"/>
  <c r="J50" i="3"/>
  <c r="K50" i="3"/>
  <c r="L50" i="3"/>
  <c r="M50" i="3"/>
  <c r="N50" i="3"/>
  <c r="O50" i="3"/>
  <c r="P50" i="3"/>
  <c r="Q50" i="3"/>
  <c r="R50" i="3"/>
  <c r="S50" i="3"/>
  <c r="T50" i="3"/>
  <c r="I51" i="3"/>
  <c r="J51" i="3"/>
  <c r="K51" i="3"/>
  <c r="L51" i="3"/>
  <c r="M51" i="3"/>
  <c r="N51" i="3"/>
  <c r="O51" i="3"/>
  <c r="P51" i="3"/>
  <c r="Q51" i="3"/>
  <c r="R51" i="3"/>
  <c r="S51" i="3"/>
  <c r="T5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D34" i="3"/>
  <c r="E34" i="3"/>
  <c r="F34"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5" i="3"/>
  <c r="F36" i="3"/>
  <c r="F37" i="3"/>
  <c r="F38" i="3"/>
  <c r="F39" i="3"/>
  <c r="F40" i="3"/>
  <c r="F41" i="3"/>
  <c r="F42" i="3"/>
  <c r="F43" i="3"/>
  <c r="F44" i="3"/>
  <c r="F45" i="3"/>
  <c r="F46" i="3"/>
  <c r="F47" i="3"/>
  <c r="F48" i="3"/>
  <c r="F49" i="3"/>
  <c r="F50" i="3"/>
  <c r="F5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5" i="3"/>
  <c r="E36" i="3"/>
  <c r="E37" i="3"/>
  <c r="E38" i="3"/>
  <c r="E39" i="3"/>
  <c r="E40" i="3"/>
  <c r="E41" i="3"/>
  <c r="E42" i="3"/>
  <c r="E43" i="3"/>
  <c r="E44" i="3"/>
  <c r="E45" i="3"/>
  <c r="E46" i="3"/>
  <c r="E47" i="3"/>
  <c r="E48" i="3"/>
  <c r="E49" i="3"/>
  <c r="E50" i="3"/>
  <c r="E5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5" i="3"/>
  <c r="D36" i="3"/>
  <c r="D37" i="3"/>
  <c r="D38" i="3"/>
  <c r="D39" i="3"/>
  <c r="D40" i="3"/>
  <c r="D41" i="3"/>
  <c r="D42" i="3"/>
  <c r="D43" i="3"/>
  <c r="D44" i="3"/>
  <c r="D45" i="3"/>
  <c r="D46" i="3"/>
  <c r="D47" i="3"/>
  <c r="D48" i="3"/>
  <c r="D49" i="3"/>
  <c r="D50" i="3"/>
  <c r="D51" i="3"/>
  <c r="I39" i="6" l="1"/>
  <c r="I27" i="6"/>
  <c r="I15" i="6"/>
  <c r="I3" i="6"/>
  <c r="I37" i="6"/>
  <c r="I25" i="6"/>
  <c r="I36" i="6"/>
  <c r="I35" i="6"/>
  <c r="I44" i="6"/>
  <c r="I31" i="6"/>
  <c r="I19" i="6"/>
  <c r="I43" i="6"/>
  <c r="I45" i="6"/>
  <c r="I2" i="6"/>
  <c r="I41" i="6"/>
  <c r="I29" i="6"/>
  <c r="I17" i="6"/>
  <c r="I5" i="6"/>
  <c r="I40" i="6"/>
  <c r="I28" i="6"/>
  <c r="I16" i="6"/>
  <c r="I4" i="6"/>
  <c r="I24" i="6"/>
  <c r="I12" i="6"/>
  <c r="I32" i="6"/>
  <c r="I20" i="6"/>
  <c r="I8" i="6"/>
  <c r="I7" i="6"/>
  <c r="I38" i="6"/>
  <c r="I26" i="6"/>
  <c r="I14" i="6"/>
  <c r="I13" i="6"/>
  <c r="I23" i="6"/>
  <c r="I11" i="6"/>
  <c r="I34" i="6"/>
  <c r="I22" i="6"/>
  <c r="I10" i="6"/>
  <c r="I33" i="6"/>
  <c r="I21" i="6"/>
  <c r="I9" i="6"/>
  <c r="I42" i="6"/>
  <c r="I30" i="6"/>
  <c r="I18" i="6"/>
  <c r="I6" i="6"/>
</calcChain>
</file>

<file path=xl/sharedStrings.xml><?xml version="1.0" encoding="utf-8"?>
<sst xmlns="http://schemas.openxmlformats.org/spreadsheetml/2006/main" count="18277" uniqueCount="2350">
  <si>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</si>
  <si>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</si>
  <si>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</si>
  <si>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</si>
  <si>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</si>
  <si>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</si>
  <si>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</si>
  <si>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</si>
  <si>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</si>
  <si>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</si>
  <si>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</si>
  <si>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</si>
  <si>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</si>
  <si>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</si>
  <si>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</si>
  <si>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</si>
  <si>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</si>
  <si>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</si>
  <si>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</si>
  <si>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</si>
  <si>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</si>
  <si>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</si>
  <si>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</si>
  <si>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</si>
  <si>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</si>
  <si>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</si>
  <si>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</si>
  <si>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</si>
  <si>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</si>
  <si>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</si>
  <si>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</si>
  <si>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</si>
  <si>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</si>
  <si>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</si>
  <si>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</si>
  <si>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</si>
  <si>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</si>
  <si>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</si>
  <si>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</si>
  <si>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</si>
  <si>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</si>
  <si>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</si>
  <si>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</si>
  <si>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</si>
  <si>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</si>
  <si>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</si>
  <si>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</si>
  <si>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</si>
  <si>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</si>
  <si>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</si>
  <si>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</si>
  <si>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</si>
  <si>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</si>
  <si>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</si>
  <si>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</si>
  <si>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</si>
  <si>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</si>
  <si>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</si>
  <si>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</si>
  <si>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</si>
  <si>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</si>
  <si>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</si>
  <si>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</si>
  <si>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</si>
  <si>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</si>
  <si>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</si>
  <si>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</si>
  <si>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</si>
  <si>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</si>
  <si>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</si>
  <si>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</si>
  <si>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</si>
  <si>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</si>
  <si>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</si>
  <si>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</si>
  <si>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</si>
  <si>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</si>
  <si>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</si>
  <si>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</si>
  <si>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</si>
  <si>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</si>
  <si>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</si>
  <si>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</si>
  <si>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</si>
  <si>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</si>
  <si>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</si>
  <si>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</si>
  <si>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</si>
  <si>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</si>
  <si>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</si>
  <si>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</si>
  <si>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</si>
  <si>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</si>
  <si>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</si>
  <si>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</si>
  <si>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</si>
  <si>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</si>
  <si>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</si>
  <si>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</si>
  <si>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</si>
  <si>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</si>
  <si>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</si>
  <si>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</si>
  <si>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</si>
  <si>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</si>
  <si>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</si>
  <si>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</si>
  <si>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</si>
  <si>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</si>
  <si>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</si>
  <si>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</si>
  <si>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</si>
  <si>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</si>
  <si>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A0057829377</t>
  </si>
  <si>
    <t>Woodstock</t>
  </si>
  <si>
    <t>https://pet-uploads.adoptapet.com/f/d/b/1223883636.jpg</t>
  </si>
  <si>
    <t>https://pet-uploads.adoptapet.com/1/3/7/1223883653.jpg</t>
  </si>
  <si>
    <t>https://pet-uploads.adoptapet.com/6/2/f/1223883659.jpg</t>
  </si>
  <si>
    <t>A0058233547</t>
  </si>
  <si>
    <t>Plott Hound</t>
  </si>
  <si>
    <t>https://pet-uploads.adoptapet.com/3/6/f/1223893234.jpg</t>
  </si>
  <si>
    <t>https://pet-uploads.adoptapet.com/7/4/2/1223893243.jpg</t>
  </si>
  <si>
    <t>https://pet-uploads.adoptapet.com/f/5/7/1223893249.jpg</t>
  </si>
  <si>
    <t>https://pet-uploads.adoptapet.com/f/2/6/1223893255.jpg</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</si>
  <si>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</si>
  <si>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</si>
  <si>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</si>
  <si>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</si>
  <si>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</si>
  <si>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</si>
  <si>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</si>
  <si>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</si>
  <si>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</si>
  <si>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</si>
  <si>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</si>
  <si>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</si>
  <si>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</si>
  <si>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</si>
  <si>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</si>
  <si>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</si>
  <si>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</si>
  <si>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</si>
  <si>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</si>
  <si>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</si>
  <si>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</si>
  <si>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</si>
  <si>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</si>
  <si>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</si>
  <si>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</si>
  <si>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</si>
  <si>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</si>
  <si>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</si>
  <si>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</si>
  <si>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</si>
  <si>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</si>
  <si>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</si>
  <si>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</si>
  <si>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</si>
  <si>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</si>
  <si>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</si>
  <si>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</si>
  <si>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</si>
  <si>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</si>
  <si>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</si>
  <si>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</si>
  <si>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</si>
  <si>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</si>
  <si>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Black</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</si>
  <si>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</si>
  <si>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</si>
  <si>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</si>
  <si>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</si>
  <si>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</si>
  <si>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</si>
  <si>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</si>
  <si>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</si>
  <si>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</si>
  <si>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</si>
  <si>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</si>
  <si>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</si>
  <si>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</si>
  <si>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</si>
  <si>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</si>
  <si>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</si>
  <si>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</si>
  <si>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</si>
  <si>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</si>
  <si>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</si>
  <si>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A0053756095</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</si>
  <si>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</si>
  <si>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</si>
  <si>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</si>
  <si>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</si>
  <si>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</si>
  <si>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</si>
  <si>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</si>
  <si>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</si>
  <si>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</si>
  <si>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</si>
  <si>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</si>
  <si>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</si>
  <si>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</si>
  <si>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</si>
  <si>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</si>
  <si>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</si>
  <si>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</si>
  <si>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</si>
  <si>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</si>
  <si>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</si>
  <si>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</si>
  <si>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</si>
  <si>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</si>
  <si>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</si>
  <si>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</si>
  <si>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</si>
  <si>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</si>
  <si>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</si>
  <si>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</si>
  <si>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</si>
  <si>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</si>
  <si>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</si>
  <si>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</si>
  <si>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</si>
  <si>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</si>
  <si>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</si>
  <si>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</si>
  <si>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</si>
  <si>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</si>
  <si>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</si>
  <si>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</si>
  <si>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</si>
  <si>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</si>
  <si>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</si>
  <si>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</si>
  <si>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</si>
  <si>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</si>
  <si>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</si>
  <si>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</si>
  <si>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</si>
  <si>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</si>
  <si>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</si>
  <si>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</si>
  <si>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</si>
  <si>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</si>
  <si>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</si>
  <si>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</si>
  <si>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</si>
  <si>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</si>
  <si>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</si>
  <si>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</si>
  <si>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</si>
  <si>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</si>
  <si>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</si>
  <si>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</si>
  <si>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</si>
  <si>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</si>
  <si>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</si>
  <si>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</si>
  <si>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</si>
  <si>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</si>
  <si>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</si>
  <si>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</si>
  <si>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</si>
  <si>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</si>
  <si>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</si>
  <si>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</si>
  <si>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</si>
  <si>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</si>
  <si>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</si>
  <si>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</si>
  <si>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</si>
  <si>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</si>
  <si>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</si>
  <si>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</si>
  <si>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</si>
  <si>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</si>
  <si>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</si>
  <si>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</si>
  <si>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</si>
  <si>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</si>
  <si>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All Black</t>
  </si>
  <si>
    <t>medium</t>
  </si>
  <si>
    <t>A0058435745</t>
  </si>
  <si>
    <t>Kobe</t>
  </si>
  <si>
    <t>Spotted Tabby/Leopard Spotted</t>
  </si>
  <si>
    <t>A0055486470</t>
  </si>
  <si>
    <t>Mafia [Barn Cat]</t>
  </si>
  <si>
    <t>https://pet-uploads.adoptapet.com/0/2/a/1243925992.jpg</t>
  </si>
  <si>
    <t>A0058224570</t>
  </si>
  <si>
    <t>Midge [Barn Cat]</t>
  </si>
  <si>
    <t>Domestic Mediumhair</t>
  </si>
  <si>
    <t>https://pet-uploads.adoptapet.com/d/5/3/1243925156.jpg</t>
  </si>
  <si>
    <t>A0058760498</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</si>
  <si>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</si>
  <si>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</si>
  <si>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</si>
  <si>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</si>
  <si>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</si>
  <si>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</si>
  <si>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</si>
  <si>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</si>
  <si>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</si>
  <si>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</si>
  <si>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</si>
  <si>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</si>
  <si>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</si>
  <si>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</si>
  <si>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</si>
  <si>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</si>
  <si>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</si>
  <si>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</si>
  <si>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</si>
  <si>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</si>
  <si>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</si>
  <si>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</si>
  <si>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</si>
  <si>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</si>
  <si>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</si>
  <si>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</si>
  <si>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</si>
  <si>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</si>
  <si>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</si>
  <si>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</si>
  <si>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</si>
  <si>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</si>
  <si>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</si>
  <si>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</si>
  <si>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</si>
  <si>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</si>
  <si>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</si>
  <si>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</si>
  <si>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</si>
  <si>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</si>
  <si>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</si>
  <si>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</si>
  <si>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</si>
  <si>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</si>
  <si>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</si>
  <si>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</si>
  <si>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</si>
  <si>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</si>
  <si>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</si>
  <si>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</si>
  <si>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</si>
  <si>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</si>
  <si>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</si>
  <si>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</si>
  <si>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</si>
  <si>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</si>
  <si>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</si>
  <si>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</si>
  <si>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</si>
  <si>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</si>
  <si>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</si>
  <si>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</si>
  <si>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</si>
  <si>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</si>
  <si>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</si>
  <si>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</si>
  <si>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</si>
  <si>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</si>
  <si>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</si>
  <si>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</si>
  <si>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</si>
  <si>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</si>
  <si>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</si>
  <si>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</si>
  <si>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</si>
  <si>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</si>
  <si>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</si>
  <si>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</si>
  <si>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</si>
  <si>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</si>
  <si>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</si>
  <si>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</si>
  <si>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</si>
  <si>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</si>
  <si>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</si>
  <si>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</si>
  <si>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</si>
  <si>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</si>
  <si>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</si>
  <si>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</si>
  <si>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</si>
  <si>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</si>
  <si>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</si>
  <si>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</si>
  <si>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</si>
  <si>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</si>
  <si>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</si>
  <si>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</si>
  <si>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</si>
  <si>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</si>
  <si>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</si>
  <si>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</si>
  <si>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</si>
  <si>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</si>
  <si>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</si>
  <si>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</si>
  <si>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</si>
  <si>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</si>
  <si>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Australian Shepherd</t>
  </si>
  <si>
    <t>Red/Golden/Orange/Chestnut</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</si>
  <si>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</si>
  <si>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</si>
  <si>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</si>
  <si>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</si>
  <si>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</si>
  <si>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</si>
  <si>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</si>
  <si>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</si>
  <si>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</si>
  <si>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</si>
  <si>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</si>
  <si>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</si>
  <si>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</si>
  <si>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</si>
  <si>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</si>
  <si>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</si>
  <si>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</si>
  <si>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</si>
  <si>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</si>
  <si>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</si>
  <si>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</si>
  <si>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</si>
  <si>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</si>
  <si>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</si>
  <si>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</si>
  <si>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</si>
  <si>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</si>
  <si>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</si>
  <si>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</si>
  <si>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</si>
  <si>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</si>
  <si>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</si>
  <si>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</si>
  <si>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A0059309535</t>
  </si>
  <si>
    <t>Baby Doll</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</si>
  <si>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</si>
  <si>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</si>
  <si>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</si>
  <si>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</si>
  <si>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</si>
  <si>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</si>
  <si>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</si>
  <si>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</si>
  <si>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</si>
  <si>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</si>
  <si>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</si>
  <si>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</si>
  <si>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</si>
  <si>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</si>
  <si>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</si>
  <si>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</si>
  <si>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</si>
  <si>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</si>
  <si>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</si>
  <si>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</si>
  <si>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</si>
  <si>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</si>
  <si>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</si>
  <si>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</si>
  <si>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</si>
  <si>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</si>
  <si>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</si>
  <si>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</si>
  <si>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</si>
  <si>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</si>
  <si>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</si>
  <si>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</si>
  <si>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</si>
  <si>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</si>
  <si>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</si>
  <si>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</si>
  <si>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</si>
  <si>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</si>
  <si>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</si>
  <si>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</si>
  <si>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</si>
  <si>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</si>
  <si>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</si>
  <si>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</si>
  <si>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</si>
  <si>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</si>
  <si>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</si>
  <si>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</si>
  <si>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</si>
  <si>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</si>
  <si>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</si>
  <si>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</si>
  <si>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</si>
  <si>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</si>
  <si>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</si>
  <si>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</si>
  <si>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</si>
  <si>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</si>
  <si>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</si>
  <si>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</si>
  <si>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</si>
  <si>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</si>
  <si>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</si>
  <si>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</si>
  <si>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</si>
  <si>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</si>
  <si>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</si>
  <si>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</si>
  <si>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</si>
  <si>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</si>
  <si>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</si>
  <si>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</si>
  <si>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</si>
  <si>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</si>
  <si>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</si>
  <si>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</si>
  <si>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</si>
  <si>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</si>
  <si>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</si>
  <si>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</si>
  <si>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</si>
  <si>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</si>
  <si>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</si>
  <si>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</si>
  <si>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</si>
  <si>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</si>
  <si>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</si>
  <si>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</si>
  <si>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</si>
  <si>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</si>
  <si>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</si>
  <si>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</si>
  <si>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</si>
  <si>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</si>
  <si>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</si>
  <si>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</si>
  <si>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</si>
  <si>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</si>
  <si>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</si>
  <si>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</si>
  <si>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Cat</t>
  </si>
  <si>
    <t>Dog</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</si>
  <si>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</si>
  <si>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</si>
  <si>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</si>
  <si>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</si>
  <si>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</si>
  <si>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</si>
  <si>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</si>
  <si>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</si>
  <si>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</si>
  <si>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</si>
  <si>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</si>
  <si>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</si>
  <si>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</si>
  <si>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</si>
  <si>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</si>
  <si>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</si>
  <si>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Retriever, Labrador</t>
  </si>
  <si>
    <t>Available</t>
  </si>
  <si>
    <t>Catio Free Roaming</t>
  </si>
  <si>
    <t>Catio</t>
  </si>
  <si>
    <t>982091070185820</t>
  </si>
  <si>
    <t>A0052239691</t>
  </si>
  <si>
    <t>HW -</t>
  </si>
  <si>
    <t>9</t>
  </si>
  <si>
    <t>982091073934095</t>
  </si>
  <si>
    <t>Terrier, Pit Bull</t>
  </si>
  <si>
    <t>Equipment Storage Area</t>
  </si>
  <si>
    <t>941000028841118</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</si>
  <si>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</si>
  <si>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</si>
  <si>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</si>
  <si>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</si>
  <si>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</si>
  <si>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</si>
  <si>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</si>
  <si>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</si>
  <si>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</si>
  <si>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</si>
  <si>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</si>
  <si>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</si>
  <si>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</si>
  <si>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</si>
  <si>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</si>
  <si>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</si>
  <si>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</si>
  <si>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</si>
  <si>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</si>
  <si>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</si>
  <si>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</si>
  <si>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</si>
  <si>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</si>
  <si>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</si>
  <si>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</si>
  <si>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</si>
  <si>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</si>
  <si>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</si>
  <si>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</si>
  <si>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Pending Surgery</t>
  </si>
  <si>
    <t>8</t>
  </si>
  <si>
    <t>Medical Cat Cages</t>
  </si>
  <si>
    <t>941000029786880</t>
  </si>
  <si>
    <t>Faye</t>
  </si>
  <si>
    <t>Medical Treatment</t>
  </si>
  <si>
    <t>A0056059524</t>
  </si>
  <si>
    <t>Pop up cage - no #</t>
  </si>
  <si>
    <t>New building 1</t>
  </si>
  <si>
    <t>941000031683466</t>
  </si>
  <si>
    <t>Orange</t>
  </si>
  <si>
    <t>Lindsey (T. Myers)</t>
  </si>
  <si>
    <t>A0056472536</t>
  </si>
  <si>
    <t>941000029787399</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</si>
  <si>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</si>
  <si>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</si>
  <si>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</si>
  <si>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</si>
  <si>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</si>
  <si>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</si>
  <si>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</si>
  <si>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</si>
  <si>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</si>
  <si>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</si>
  <si>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</si>
  <si>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</si>
  <si>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</si>
  <si>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</si>
  <si>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</si>
  <si>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</si>
  <si>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</si>
  <si>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</si>
  <si>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</si>
  <si>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3</t>
  </si>
  <si>
    <t>982091074347787</t>
  </si>
  <si>
    <t>941000031749716</t>
  </si>
  <si>
    <t>Zorua (C. Lester)</t>
  </si>
  <si>
    <t>Mixed Breed, Medium (up to 44 lbs fully grown)</t>
  </si>
  <si>
    <t>4</t>
  </si>
  <si>
    <t>Medical Kennel</t>
  </si>
  <si>
    <t>982091074518525</t>
  </si>
  <si>
    <t>Bite Quarantine</t>
  </si>
  <si>
    <t>941000030971791</t>
  </si>
  <si>
    <t>941000030951287</t>
  </si>
  <si>
    <t>Hound</t>
  </si>
  <si>
    <t>941000031750462</t>
  </si>
  <si>
    <t>941000030972568</t>
  </si>
  <si>
    <t>Tan</t>
  </si>
  <si>
    <t>Odin (C. Bucknam)</t>
  </si>
  <si>
    <t>941000031750106</t>
  </si>
  <si>
    <t>12</t>
  </si>
  <si>
    <t>HWtxr</t>
  </si>
  <si>
    <t>941000031684008</t>
  </si>
  <si>
    <t>941000030951091</t>
  </si>
  <si>
    <t>Kat (L. Hautmaki)</t>
  </si>
  <si>
    <t>941000030976414</t>
  </si>
  <si>
    <t>Kevin (L. Hautmaki)</t>
  </si>
  <si>
    <t>941000030971951</t>
  </si>
  <si>
    <t>Leah [Barn Cat]</t>
  </si>
  <si>
    <t>Domestic Medium Hair</t>
  </si>
  <si>
    <t>A0058345817</t>
  </si>
  <si>
    <t>941000030951402</t>
  </si>
  <si>
    <t>Grasshopper (E. Beam)</t>
  </si>
  <si>
    <t>941000030972068</t>
  </si>
  <si>
    <t>Gus (C Warren)</t>
  </si>
  <si>
    <t>A0058353818</t>
  </si>
  <si>
    <t>Edith [Barn Cat]</t>
  </si>
  <si>
    <t>A0058368673</t>
  </si>
  <si>
    <t>A0058415737</t>
  </si>
  <si>
    <t>A0058420918</t>
  </si>
  <si>
    <t>Cat Adoption</t>
  </si>
  <si>
    <t>Run 4</t>
  </si>
  <si>
    <t>Bee [Barn Cat]</t>
  </si>
  <si>
    <t>A0058422062</t>
  </si>
  <si>
    <t>Bank 1 Cage 2</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</si>
  <si>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</si>
  <si>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</si>
  <si>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</si>
  <si>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</si>
  <si>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</si>
  <si>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</si>
  <si>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</si>
  <si>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</si>
  <si>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</si>
  <si>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</si>
  <si>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</si>
  <si>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</si>
  <si>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</si>
  <si>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</si>
  <si>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</si>
  <si>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</si>
  <si>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</si>
  <si>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</si>
  <si>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</si>
  <si>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</si>
  <si>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</si>
  <si>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</si>
  <si>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</si>
  <si>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</si>
  <si>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</si>
  <si>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</si>
  <si>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</si>
  <si>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</si>
  <si>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</si>
  <si>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</si>
  <si>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</si>
  <si>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A0058478761</t>
  </si>
  <si>
    <t>941000030976620</t>
  </si>
  <si>
    <t>(Y Peterson)</t>
  </si>
  <si>
    <t>Pending Surgery Foster to Adopt</t>
  </si>
  <si>
    <t>A0058490000</t>
  </si>
  <si>
    <t>941000031749599</t>
  </si>
  <si>
    <t>Mini</t>
  </si>
  <si>
    <t>A0058532674</t>
  </si>
  <si>
    <t>Bank 2 Cage 2</t>
  </si>
  <si>
    <t>941000031749728</t>
  </si>
  <si>
    <t>Bowie</t>
  </si>
  <si>
    <t>A0058532682</t>
  </si>
  <si>
    <t>Abbott (A. Flynt)</t>
  </si>
  <si>
    <t>A0058532782</t>
  </si>
  <si>
    <t>941000031749670</t>
  </si>
  <si>
    <t>Rain</t>
  </si>
  <si>
    <t>A0058532837</t>
  </si>
  <si>
    <t>941000030972352</t>
  </si>
  <si>
    <t>941000031749636</t>
  </si>
  <si>
    <t>Miss White (R. McGeehan)</t>
  </si>
  <si>
    <t>941000031735842</t>
  </si>
  <si>
    <t>Stitch (E. Shearouse)</t>
  </si>
  <si>
    <t>A0058584267</t>
  </si>
  <si>
    <t>Cat Intake</t>
  </si>
  <si>
    <t>Sweets</t>
  </si>
  <si>
    <t>A0058590008</t>
  </si>
  <si>
    <t>Bitty Boo</t>
  </si>
  <si>
    <t>A0058605681</t>
  </si>
  <si>
    <t>941000031749682</t>
  </si>
  <si>
    <t>Judd (K. Michaux)</t>
  </si>
  <si>
    <t>Lottie [Barn Cat]</t>
  </si>
  <si>
    <t>A0058632375</t>
  </si>
  <si>
    <t>Cookie (A. Gardner)</t>
  </si>
  <si>
    <t>Bulldog, French</t>
  </si>
  <si>
    <t>A0058640092</t>
  </si>
  <si>
    <t>Bank 2 Cage 6</t>
  </si>
  <si>
    <t>941000031683710</t>
  </si>
  <si>
    <t>Beige</t>
  </si>
  <si>
    <t>941000031684261</t>
  </si>
  <si>
    <t>Zuko [Barn Cat]</t>
  </si>
  <si>
    <t>A0058640822</t>
  </si>
  <si>
    <t>Bank 3 Cage 3</t>
  </si>
  <si>
    <t>941000028840619</t>
  </si>
  <si>
    <t>Bessie</t>
  </si>
  <si>
    <t>A0058657655</t>
  </si>
  <si>
    <t>Smudge (Q Morris)</t>
  </si>
  <si>
    <t>A0058657785</t>
  </si>
  <si>
    <t>Biscuit (Q Morris)</t>
  </si>
  <si>
    <t>A0058657796</t>
  </si>
  <si>
    <t>Pending Surgery PreAdopt</t>
  </si>
  <si>
    <t>Tia [Barn Cat]</t>
  </si>
  <si>
    <t>A0058669176</t>
  </si>
  <si>
    <t>941000031684313</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</si>
  <si>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</si>
  <si>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</si>
  <si>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</si>
  <si>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</si>
  <si>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</si>
  <si>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</si>
  <si>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</si>
  <si>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</si>
  <si>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</si>
  <si>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</si>
  <si>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</si>
  <si>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</si>
  <si>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</si>
  <si>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</si>
  <si>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</si>
  <si>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German Shepherd</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</si>
  <si>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</si>
  <si>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</si>
  <si>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</si>
  <si>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</si>
  <si>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</si>
  <si>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</si>
  <si>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</si>
  <si>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</si>
  <si>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</si>
  <si>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</si>
  <si>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</si>
  <si>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</si>
  <si>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</si>
  <si>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</si>
  <si>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941000031683941</t>
  </si>
  <si>
    <t>941000031749827</t>
  </si>
  <si>
    <t>941000030972061</t>
  </si>
  <si>
    <t>Bank 1 Cage 6</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</si>
  <si>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</si>
  <si>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</si>
  <si>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</si>
  <si>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</si>
  <si>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</si>
  <si>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</si>
  <si>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</si>
  <si>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</si>
  <si>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</si>
  <si>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</si>
  <si>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</si>
  <si>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</si>
  <si>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</si>
  <si>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</si>
  <si>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</si>
  <si>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</si>
  <si>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</si>
  <si>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941000030972197</t>
  </si>
  <si>
    <t>Red</t>
  </si>
  <si>
    <t>Luca (J. Bowers)</t>
  </si>
  <si>
    <t>American Red Heeler</t>
  </si>
  <si>
    <t>941000031683715</t>
  </si>
  <si>
    <t>Gretchen</t>
  </si>
  <si>
    <t>Victor [Barn Cat]</t>
  </si>
  <si>
    <t>A0058874559</t>
  </si>
  <si>
    <t>941000031683518</t>
  </si>
  <si>
    <t>Journey (S. Nutter)</t>
  </si>
  <si>
    <t>FoCCAS House</t>
  </si>
  <si>
    <t>[Barn Cat]</t>
  </si>
  <si>
    <t>A0058882239</t>
  </si>
  <si>
    <t>941000031683973</t>
  </si>
  <si>
    <t>Yukiko (L. Clark)</t>
  </si>
  <si>
    <t>15</t>
  </si>
  <si>
    <t>982091074519787</t>
  </si>
  <si>
    <t>Bronze</t>
  </si>
  <si>
    <t>HW-4</t>
  </si>
  <si>
    <t>Pen 1</t>
  </si>
  <si>
    <t>Pit Pens</t>
  </si>
  <si>
    <t>Pending Medical Assessment</t>
  </si>
  <si>
    <t>Larry [Barn Cat]</t>
  </si>
  <si>
    <t>A0058966537</t>
  </si>
  <si>
    <t>Spoc (A. Flynt)</t>
  </si>
  <si>
    <t>A0058974302</t>
  </si>
  <si>
    <t>Kirk (A. Flynt)</t>
  </si>
  <si>
    <t>A0058974308</t>
  </si>
  <si>
    <t>941000031683620</t>
  </si>
  <si>
    <t>A0058991001</t>
  </si>
  <si>
    <t>6</t>
  </si>
  <si>
    <t>Bandit</t>
  </si>
  <si>
    <t>A0059018179</t>
  </si>
  <si>
    <t>Cypress (Q Morris)</t>
  </si>
  <si>
    <t>A0059020393</t>
  </si>
  <si>
    <t>Magnolia (Q Morris)</t>
  </si>
  <si>
    <t>A0059020403</t>
  </si>
  <si>
    <t>16</t>
  </si>
  <si>
    <t>941000031684331</t>
  </si>
  <si>
    <t>Cage 2</t>
  </si>
  <si>
    <t>THIS CAT HAS TWO WEEK OLD KITTENS</t>
  </si>
  <si>
    <t>A0059026177</t>
  </si>
  <si>
    <t>941000031684004</t>
  </si>
  <si>
    <t>Lotus ( E Campbell)</t>
  </si>
  <si>
    <t>985113008707018</t>
  </si>
  <si>
    <t>Dingo (A. Cox)</t>
  </si>
  <si>
    <t>941000031735776</t>
  </si>
  <si>
    <t>941000031683746</t>
  </si>
  <si>
    <t>Rocky (A. Flynt)</t>
  </si>
  <si>
    <t>A0059041716</t>
  </si>
  <si>
    <t>941000031735652</t>
  </si>
  <si>
    <t>Hellga (N. Skala)</t>
  </si>
  <si>
    <t>A0059048748</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</si>
  <si>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</si>
  <si>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</si>
  <si>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</si>
  <si>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</si>
  <si>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</si>
  <si>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</si>
  <si>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</si>
  <si>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</si>
  <si>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</si>
  <si>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</si>
  <si>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</si>
  <si>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</si>
  <si>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</si>
  <si>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</si>
  <si>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</si>
  <si>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</si>
  <si>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</si>
  <si>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Bank 1 Cage 1</t>
  </si>
  <si>
    <t>Leo</t>
  </si>
  <si>
    <t>A0059085846</t>
  </si>
  <si>
    <t>Winnie (M Craven)</t>
  </si>
  <si>
    <t>A0059095311</t>
  </si>
  <si>
    <t>Pumpkin (M Craven)</t>
  </si>
  <si>
    <t>A0059095322</t>
  </si>
  <si>
    <t>Pending Surgery NeoNate</t>
  </si>
  <si>
    <t>A0059126373</t>
  </si>
  <si>
    <t>A0059126376</t>
  </si>
  <si>
    <t>Bank 2 Cage 5</t>
  </si>
  <si>
    <t>Blanch (S. Raimer)</t>
  </si>
  <si>
    <t>A0059189718</t>
  </si>
  <si>
    <t>A0059190606</t>
  </si>
  <si>
    <t>A0059190614</t>
  </si>
  <si>
    <t>Trixie (B. Harmon)</t>
  </si>
  <si>
    <t>A0059190623</t>
  </si>
  <si>
    <t>HW+3</t>
  </si>
  <si>
    <t>941000031684296</t>
  </si>
  <si>
    <t>Medical Lobby Cages</t>
  </si>
  <si>
    <t>941000031683509</t>
  </si>
  <si>
    <t>941000031683514</t>
  </si>
  <si>
    <t>Oreo (W. Aquino)</t>
  </si>
  <si>
    <t>A0059214054</t>
  </si>
  <si>
    <t>941000031684325</t>
  </si>
  <si>
    <t>Yellow</t>
  </si>
  <si>
    <t>Monica (S. Raimer)</t>
  </si>
  <si>
    <t>A0059220015</t>
  </si>
  <si>
    <t>941000031684024</t>
  </si>
  <si>
    <t>Golden</t>
  </si>
  <si>
    <t>Captain Crunch (M. Fichera)</t>
  </si>
  <si>
    <t>Retriever, Golden</t>
  </si>
  <si>
    <t>Rescue Commitment</t>
  </si>
  <si>
    <t>Sasha (J. Mazur)</t>
  </si>
  <si>
    <t>A0059236925</t>
  </si>
  <si>
    <t>Lady (B. Cares)</t>
  </si>
  <si>
    <t>A0059240665</t>
  </si>
  <si>
    <t>Guppy (A. Wahlberg)</t>
  </si>
  <si>
    <t>A0059246670</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</si>
  <si>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</si>
  <si>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</si>
  <si>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</si>
  <si>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</si>
  <si>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</si>
  <si>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</si>
  <si>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</si>
  <si>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</si>
  <si>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</si>
  <si>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</si>
  <si>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</si>
  <si>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</si>
  <si>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</si>
  <si>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</si>
  <si>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</si>
  <si>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</si>
  <si>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</si>
  <si>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</si>
  <si>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</si>
  <si>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</si>
  <si>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</si>
  <si>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</si>
  <si>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</si>
  <si>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</si>
  <si>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</si>
  <si>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</si>
  <si>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</si>
  <si>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</si>
  <si>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</si>
  <si>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</si>
  <si>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</si>
  <si>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</si>
  <si>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</si>
  <si>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</si>
  <si>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Oliver</t>
  </si>
  <si>
    <t>A0059278153</t>
  </si>
  <si>
    <t>0y 2m 0d</t>
  </si>
  <si>
    <t>Ash (D. Ciardi)</t>
  </si>
  <si>
    <t>A0059282360</t>
  </si>
  <si>
    <t>A0059282370</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</si>
  <si>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</si>
  <si>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</si>
  <si>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</si>
  <si>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</si>
  <si>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</si>
  <si>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</si>
  <si>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</si>
  <si>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</si>
  <si>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</si>
  <si>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</si>
  <si>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</si>
  <si>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</si>
  <si>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</si>
  <si>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</si>
  <si>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</si>
  <si>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0y 1m 23d</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</si>
  <si>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</si>
  <si>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</si>
  <si>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</si>
  <si>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</si>
  <si>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</si>
  <si>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</si>
  <si>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</si>
  <si>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</si>
  <si>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</si>
  <si>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</si>
  <si>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</si>
  <si>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</si>
  <si>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</si>
  <si>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</si>
  <si>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</si>
  <si>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</si>
  <si>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</si>
  <si>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</si>
  <si>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</si>
  <si>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</si>
  <si>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</si>
  <si>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</si>
  <si>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</si>
  <si>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</si>
  <si>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</si>
  <si>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</si>
  <si>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</si>
  <si>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A0059348394</t>
  </si>
  <si>
    <t>A0059348409</t>
  </si>
  <si>
    <t>941000028841259</t>
  </si>
  <si>
    <t>Cur, Black-Mouth</t>
  </si>
  <si>
    <t>941000028853239</t>
  </si>
  <si>
    <t>Java</t>
  </si>
  <si>
    <t>A0059354378</t>
  </si>
  <si>
    <t>Ali (C. Young)</t>
  </si>
  <si>
    <t>A0059358291</t>
  </si>
  <si>
    <t>Jasmine (C. Young)</t>
  </si>
  <si>
    <t>A0059358304</t>
  </si>
  <si>
    <t>A0059362072</t>
  </si>
  <si>
    <t>A0059363288</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</si>
  <si>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</si>
  <si>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</si>
  <si>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</si>
  <si>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</si>
  <si>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</si>
  <si>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</si>
  <si>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</si>
  <si>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</si>
  <si>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</si>
  <si>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</si>
  <si>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</si>
  <si>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</si>
  <si>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</si>
  <si>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</si>
  <si>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</si>
  <si>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</si>
  <si>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</si>
  <si>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</si>
  <si>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941000031735778</t>
  </si>
  <si>
    <t>Prince (A Peterson)</t>
  </si>
  <si>
    <t>A0059387936</t>
  </si>
  <si>
    <t>Pen 3</t>
  </si>
  <si>
    <t>A0059391437</t>
  </si>
  <si>
    <t>Harry</t>
  </si>
  <si>
    <t>A0059395399</t>
  </si>
  <si>
    <t>Isa (C Black)</t>
  </si>
  <si>
    <t>A0059398093</t>
  </si>
  <si>
    <t>Dora (K Robinson)</t>
  </si>
  <si>
    <t>A0059398109</t>
  </si>
  <si>
    <t>Run 3</t>
  </si>
  <si>
    <t>Pawtio</t>
  </si>
  <si>
    <t>Rocky</t>
  </si>
  <si>
    <t>A0059406803</t>
  </si>
  <si>
    <t>Bruno</t>
  </si>
  <si>
    <t>A0059407357</t>
  </si>
  <si>
    <t>941000031784874</t>
  </si>
  <si>
    <t>A0059409313</t>
  </si>
  <si>
    <t>A0059409833</t>
  </si>
  <si>
    <t>Lorelai</t>
  </si>
  <si>
    <t>A0059419683</t>
  </si>
  <si>
    <t>Spot (J. Bowers)</t>
  </si>
  <si>
    <t>A0059423930</t>
  </si>
  <si>
    <t>Gomez</t>
  </si>
  <si>
    <t>A0059431975</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</si>
  <si>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</si>
  <si>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</si>
  <si>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</si>
  <si>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</si>
  <si>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</si>
  <si>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</si>
  <si>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</si>
  <si>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</si>
  <si>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</si>
  <si>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</si>
  <si>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</si>
  <si>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</si>
  <si>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</si>
  <si>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</si>
  <si>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</si>
  <si>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</si>
  <si>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</si>
  <si>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</si>
  <si>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Everest</t>
  </si>
  <si>
    <t>Alaskan Malamute</t>
  </si>
  <si>
    <t>A0059462158</t>
  </si>
  <si>
    <t>Marla (M. Girardeau)</t>
  </si>
  <si>
    <t>A0059465919</t>
  </si>
  <si>
    <t>A0059530164</t>
  </si>
  <si>
    <t>Pen 2</t>
  </si>
  <si>
    <t>A0059530178</t>
  </si>
  <si>
    <t>A0059530196</t>
  </si>
  <si>
    <t>941000031784729</t>
  </si>
  <si>
    <t>Rufus</t>
  </si>
  <si>
    <t>A0059531197</t>
  </si>
  <si>
    <t>941000031784686</t>
  </si>
  <si>
    <t>Earl</t>
  </si>
  <si>
    <t>Coonhound</t>
  </si>
  <si>
    <t>A0059531269</t>
  </si>
  <si>
    <t>Randy</t>
  </si>
  <si>
    <t>A0059533783</t>
  </si>
  <si>
    <t>A0059533784</t>
  </si>
  <si>
    <t>Joy</t>
  </si>
  <si>
    <t>A0059533786</t>
  </si>
  <si>
    <t>A0059533911</t>
  </si>
  <si>
    <t>A0059533914</t>
  </si>
  <si>
    <t>A0059533915</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</si>
  <si>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</si>
  <si>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</si>
  <si>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</si>
  <si>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</si>
  <si>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</si>
  <si>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</si>
  <si>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</si>
  <si>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</si>
  <si>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</si>
  <si>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</si>
  <si>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</si>
  <si>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</si>
  <si>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</si>
  <si>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</si>
  <si>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</si>
  <si>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</si>
  <si>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</si>
  <si>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</si>
  <si>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</si>
  <si>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</si>
  <si>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</si>
  <si>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</si>
  <si>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</si>
  <si>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</si>
  <si>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</si>
  <si>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</si>
  <si>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</si>
  <si>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</si>
  <si>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</si>
  <si>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</si>
  <si>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</si>
  <si>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</si>
  <si>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</si>
  <si>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</si>
  <si>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</si>
  <si>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</si>
  <si>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</si>
  <si>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</si>
  <si>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</si>
  <si>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</si>
  <si>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</si>
  <si>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</si>
  <si>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</si>
  <si>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</si>
  <si>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</si>
  <si>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</si>
  <si>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</si>
  <si>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</si>
  <si>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</si>
  <si>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</si>
  <si>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</si>
  <si>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</si>
  <si>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</si>
  <si>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</si>
  <si>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</si>
  <si>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</si>
  <si>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</si>
  <si>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</si>
  <si>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</si>
  <si>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</si>
  <si>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</si>
  <si>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</si>
  <si>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Brindle/</t>
  </si>
  <si>
    <t>46.00 pound</t>
  </si>
  <si>
    <t>24.60 pound</t>
  </si>
  <si>
    <t>White/</t>
  </si>
  <si>
    <t>43.00 pound</t>
  </si>
  <si>
    <t>Owner/Guardian Surrender/Surrendered for Adoption</t>
  </si>
  <si>
    <t>Bicolor/Bicolor</t>
  </si>
  <si>
    <t>Stray/Abandoned</t>
  </si>
  <si>
    <t>40.20 pound</t>
  </si>
  <si>
    <t>45.00 pound</t>
  </si>
  <si>
    <t>16.00 pound</t>
  </si>
  <si>
    <t>Brindle/White</t>
  </si>
  <si>
    <t>17.00 pound</t>
  </si>
  <si>
    <t>49.00 pound</t>
  </si>
  <si>
    <t>69.00 pound</t>
  </si>
  <si>
    <t>53.00 pound</t>
  </si>
  <si>
    <t xml:space="preserve">  Holding Kennel</t>
  </si>
  <si>
    <t>57.00 pound</t>
  </si>
  <si>
    <t>White/Brown</t>
  </si>
  <si>
    <t>47.00 pound</t>
  </si>
  <si>
    <t>Bicolor/</t>
  </si>
  <si>
    <t>Blue/White</t>
  </si>
  <si>
    <t>Yellow/White</t>
  </si>
  <si>
    <t>37.00 pound</t>
  </si>
  <si>
    <t>56.00 pound</t>
  </si>
  <si>
    <t>88.00 pound</t>
  </si>
  <si>
    <t>Return/Returned Adoption</t>
  </si>
  <si>
    <t>44.80 pound</t>
  </si>
  <si>
    <t>Black/Brown/White</t>
  </si>
  <si>
    <t>48.20 pound</t>
  </si>
  <si>
    <t>52.00 pound</t>
  </si>
  <si>
    <t>Bronze/White</t>
  </si>
  <si>
    <t>81.00 pound</t>
  </si>
  <si>
    <t>Stray/Police Pickup / Drop Off</t>
  </si>
  <si>
    <t>Brown/Black</t>
  </si>
  <si>
    <t>62.00 pound</t>
  </si>
  <si>
    <t>44.20 pound</t>
  </si>
  <si>
    <t xml:space="preserve">  Foster home</t>
  </si>
  <si>
    <t>15.00 pound</t>
  </si>
  <si>
    <t>Tricolor/</t>
  </si>
  <si>
    <t>26.80 pound</t>
  </si>
  <si>
    <t>20.00 pound</t>
  </si>
  <si>
    <t>34.40 pound</t>
  </si>
  <si>
    <t>Black/Brindle</t>
  </si>
  <si>
    <t>22.80 pound</t>
  </si>
  <si>
    <t>53.30 pound</t>
  </si>
  <si>
    <t>27.00 pound</t>
  </si>
  <si>
    <t>7.00 pound</t>
  </si>
  <si>
    <t>Golden/</t>
  </si>
  <si>
    <t>46.40 pound</t>
  </si>
  <si>
    <t>75.60 pound</t>
  </si>
  <si>
    <t>Red/White</t>
  </si>
  <si>
    <t>23.00 pound</t>
  </si>
  <si>
    <t>21.00 pound</t>
  </si>
  <si>
    <t>Solid/</t>
  </si>
  <si>
    <t>52.60 pound</t>
  </si>
  <si>
    <t>39.10 pound</t>
  </si>
  <si>
    <t>White/Tan</t>
  </si>
  <si>
    <t>60.50 pound</t>
  </si>
  <si>
    <t>Rust/</t>
  </si>
  <si>
    <t>100.00 pound</t>
  </si>
  <si>
    <t xml:space="preserve">  Equipment Storage Area</t>
  </si>
  <si>
    <t>59.00 pound</t>
  </si>
  <si>
    <t>10.20 pound</t>
  </si>
  <si>
    <t>86.00 pound</t>
  </si>
  <si>
    <t>Returned foster</t>
  </si>
  <si>
    <t xml:space="preserve">  Adoption Kennels</t>
  </si>
  <si>
    <t>53.40 pound</t>
  </si>
  <si>
    <t>Owner/Guardian Surrender/Euthanasia Request</t>
  </si>
  <si>
    <t>61.00 pound</t>
  </si>
  <si>
    <t>28.00 pound</t>
  </si>
  <si>
    <t>51.00 pound</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</si>
  <si>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</si>
  <si>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</si>
  <si>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</si>
  <si>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</si>
  <si>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</si>
  <si>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</si>
  <si>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</si>
  <si>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</si>
  <si>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</si>
  <si>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</si>
  <si>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</si>
  <si>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</si>
  <si>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</si>
  <si>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</si>
  <si>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</si>
  <si>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</si>
  <si>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</si>
  <si>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</si>
  <si>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</si>
  <si>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</si>
  <si>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</si>
  <si>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</si>
  <si>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</si>
  <si>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</si>
  <si>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</si>
  <si>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</si>
  <si>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</si>
  <si>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</si>
  <si>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</si>
  <si>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</si>
  <si>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</si>
  <si>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</si>
  <si>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</si>
  <si>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</si>
  <si>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</si>
  <si>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</si>
  <si>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</si>
  <si>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</si>
  <si>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</si>
  <si>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</si>
  <si>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</si>
  <si>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</si>
  <si>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</si>
  <si>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</si>
  <si>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</si>
  <si>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</si>
  <si>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</si>
  <si>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</si>
  <si>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</si>
  <si>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</si>
  <si>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</si>
  <si>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</si>
  <si>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</si>
  <si>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</si>
  <si>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</si>
  <si>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</si>
  <si>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</si>
  <si>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</si>
  <si>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</si>
  <si>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</si>
  <si>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</si>
  <si>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</si>
  <si>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</si>
  <si>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</si>
  <si>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</si>
  <si>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</si>
  <si>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</si>
  <si>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</si>
  <si>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</si>
  <si>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</si>
  <si>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</si>
  <si>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</si>
  <si>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</si>
  <si>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</si>
  <si>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</si>
  <si>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</si>
  <si>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</si>
  <si>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</si>
  <si>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</si>
  <si>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</si>
  <si>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</si>
  <si>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</si>
  <si>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</si>
  <si>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</si>
  <si>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</si>
  <si>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</si>
  <si>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</si>
  <si>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</si>
  <si>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Gracie Mae [Foster Home]</t>
  </si>
  <si>
    <t>Zane [Foster Home]</t>
  </si>
  <si>
    <t>check</t>
  </si>
  <si>
    <t>A0059558069</t>
  </si>
  <si>
    <t>0y 4m 0d</t>
  </si>
  <si>
    <t>A0059555933</t>
  </si>
  <si>
    <t>A0059555922</t>
  </si>
  <si>
    <t>Chunky (J Wigger)</t>
  </si>
  <si>
    <t>A0059555916</t>
  </si>
  <si>
    <t>Pumpkin (J Wigger)</t>
  </si>
  <si>
    <t>A0059550521</t>
  </si>
  <si>
    <t>Guinea Pig</t>
  </si>
  <si>
    <t>Smores</t>
  </si>
  <si>
    <t>Admin Office</t>
  </si>
  <si>
    <t>Laura's office</t>
  </si>
  <si>
    <t>A0059550488</t>
  </si>
  <si>
    <t>Coffee</t>
  </si>
  <si>
    <t>A0059550352</t>
  </si>
  <si>
    <t>A0059549834</t>
  </si>
  <si>
    <t>A0059549368</t>
  </si>
  <si>
    <t>A0059548989</t>
  </si>
  <si>
    <t>Coonhound, Black and Tan</t>
  </si>
  <si>
    <t>985113010196005</t>
  </si>
  <si>
    <t>Kim's Office</t>
  </si>
  <si>
    <t>Hades</t>
  </si>
  <si>
    <t>0y 4m 1d</t>
  </si>
  <si>
    <t>Presley (J. Cahill)</t>
  </si>
  <si>
    <t>Hershey</t>
  </si>
  <si>
    <t>0y 2m 19d</t>
  </si>
  <si>
    <t>0y 2m 13d</t>
  </si>
  <si>
    <t>0y 3m 0d</t>
  </si>
  <si>
    <t>Charlie (aka Oreo N.Parker)</t>
  </si>
  <si>
    <t>4y 1m 15d</t>
  </si>
  <si>
    <t>0y 5m 23d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</si>
  <si>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</si>
  <si>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</si>
  <si>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35.00 pound</t>
  </si>
  <si>
    <t>4m 0d</t>
  </si>
  <si>
    <t>Foster is adopting</t>
  </si>
  <si>
    <t>Breed Group</t>
  </si>
  <si>
    <t>Group</t>
  </si>
  <si>
    <t>Stigma</t>
  </si>
  <si>
    <t>Non-Stigma</t>
  </si>
  <si>
    <t>Source:</t>
  </si>
  <si>
    <t>https://www.forbes.com/advisor/homeowners-insurance/banned-dog-breed-lists/</t>
  </si>
  <si>
    <t>1899-12-31</t>
  </si>
  <si>
    <t>Record Match</t>
  </si>
  <si>
    <t>NA</t>
  </si>
  <si>
    <t>treatment</t>
  </si>
  <si>
    <t>A0059626343</t>
  </si>
  <si>
    <t>A0059622660</t>
  </si>
  <si>
    <t>A0059622576</t>
  </si>
  <si>
    <t>Ernest</t>
  </si>
  <si>
    <t>A0059620670</t>
  </si>
  <si>
    <t>A0059617270</t>
  </si>
  <si>
    <t>Pen 4</t>
  </si>
  <si>
    <t>A0059617026</t>
  </si>
  <si>
    <t>0y 1m 0d</t>
  </si>
  <si>
    <t>A0059615841</t>
  </si>
  <si>
    <t>(A Flynt)</t>
  </si>
  <si>
    <t>A0059615830</t>
  </si>
  <si>
    <t>A0059615822</t>
  </si>
  <si>
    <t>A0059614471</t>
  </si>
  <si>
    <t>A0059614464</t>
  </si>
  <si>
    <t>A0059608793</t>
  </si>
  <si>
    <t>Maggie</t>
  </si>
  <si>
    <t>A0059607181</t>
  </si>
  <si>
    <t>2y 0m 3d</t>
  </si>
  <si>
    <t>A0059606920</t>
  </si>
  <si>
    <t>A0059606623</t>
  </si>
  <si>
    <t>Honey</t>
  </si>
  <si>
    <t>A0059605531</t>
  </si>
  <si>
    <t>Dumpling</t>
  </si>
  <si>
    <t>A0059604111</t>
  </si>
  <si>
    <t>Daisy (M Thibodeau)</t>
  </si>
  <si>
    <t>A0059604096</t>
  </si>
  <si>
    <t>Sassy</t>
  </si>
  <si>
    <t>A0059598685</t>
  </si>
  <si>
    <t>Lei</t>
  </si>
  <si>
    <t>4y 0m 4d</t>
  </si>
  <si>
    <t>A0059598047</t>
  </si>
  <si>
    <t>A0059592906</t>
  </si>
  <si>
    <t>A0059592689</t>
  </si>
  <si>
    <t>A0059588552</t>
  </si>
  <si>
    <t>Nemo</t>
  </si>
  <si>
    <t>A0059588551</t>
  </si>
  <si>
    <t>Dory</t>
  </si>
  <si>
    <t>2y 0m 4d</t>
  </si>
  <si>
    <t>A0059588533</t>
  </si>
  <si>
    <t>Terrier, Jack Russell</t>
  </si>
  <si>
    <t>Chi Chi</t>
  </si>
  <si>
    <t>2y 0m 6d</t>
  </si>
  <si>
    <t>A0059581347</t>
  </si>
  <si>
    <t>Mara</t>
  </si>
  <si>
    <t>2y 0m 8d</t>
  </si>
  <si>
    <t>A0059578792</t>
  </si>
  <si>
    <t>A0059578750</t>
  </si>
  <si>
    <t>A0059578742</t>
  </si>
  <si>
    <t>A0059578738</t>
  </si>
  <si>
    <t>A0059578730</t>
  </si>
  <si>
    <t>A0059578724</t>
  </si>
  <si>
    <t>Fawn</t>
  </si>
  <si>
    <t>A0059578703</t>
  </si>
  <si>
    <t>Niki</t>
  </si>
  <si>
    <t>A0059578687</t>
  </si>
  <si>
    <t>Prada</t>
  </si>
  <si>
    <t>A0059578681</t>
  </si>
  <si>
    <t>Dolce</t>
  </si>
  <si>
    <t>A0059578674</t>
  </si>
  <si>
    <t>A0059571918</t>
  </si>
  <si>
    <t>Chihuahua, Short Coat</t>
  </si>
  <si>
    <t>Mr. Cobb</t>
  </si>
  <si>
    <t>A0059565495</t>
  </si>
  <si>
    <t>Starla</t>
  </si>
  <si>
    <t>0y 3m 10d</t>
  </si>
  <si>
    <t>A0059565478</t>
  </si>
  <si>
    <t>Sparks</t>
  </si>
  <si>
    <t>A0059565456</t>
  </si>
  <si>
    <t>A0059565351</t>
  </si>
  <si>
    <t>Freckles</t>
  </si>
  <si>
    <t>A0059565303</t>
  </si>
  <si>
    <t>Tilly</t>
  </si>
  <si>
    <t>A0059565213</t>
  </si>
  <si>
    <t>Fufu</t>
  </si>
  <si>
    <t>A0059565025</t>
  </si>
  <si>
    <t>Farrty</t>
  </si>
  <si>
    <t>2y 0m 10d</t>
  </si>
  <si>
    <t>A0059563722</t>
  </si>
  <si>
    <t>A0059563713</t>
  </si>
  <si>
    <t>A0059563711</t>
  </si>
  <si>
    <t>A0059563700</t>
  </si>
  <si>
    <t>A0059563511</t>
  </si>
  <si>
    <t>Kota</t>
  </si>
  <si>
    <t>Beagle</t>
  </si>
  <si>
    <t>A0059561541</t>
  </si>
  <si>
    <t>Mastiff</t>
  </si>
  <si>
    <t>Thor (C Fletcher)</t>
  </si>
  <si>
    <t>Lexi (D Robinson-Fripp)</t>
  </si>
  <si>
    <t>Lucy (J Wigger)</t>
  </si>
  <si>
    <t>Doja (D Sparks)</t>
  </si>
  <si>
    <t>Misty (R Riddle)</t>
  </si>
  <si>
    <t>Nana</t>
  </si>
  <si>
    <t>Zuko (M. Fichera)</t>
  </si>
  <si>
    <t>Xander</t>
  </si>
  <si>
    <t>Buffy</t>
  </si>
  <si>
    <t>Willow</t>
  </si>
  <si>
    <t>4y 0m 16d</t>
  </si>
  <si>
    <t>Aspen</t>
  </si>
  <si>
    <t>5y 0m 16d</t>
  </si>
  <si>
    <t>0y 2m 5d</t>
  </si>
  <si>
    <t>941000031684415</t>
  </si>
  <si>
    <t>A0059409842</t>
  </si>
  <si>
    <t>Sprite</t>
  </si>
  <si>
    <t>Cage 6</t>
  </si>
  <si>
    <t>Oscar</t>
  </si>
  <si>
    <t>Tommy [Barn Cat]</t>
  </si>
  <si>
    <t>Cage 1</t>
  </si>
  <si>
    <t>Bear</t>
  </si>
  <si>
    <t>(P. Pellum)</t>
  </si>
  <si>
    <t>Toes (C. Demers)</t>
  </si>
  <si>
    <t>Cali (C. Demers)</t>
  </si>
  <si>
    <t>941000031684297</t>
  </si>
  <si>
    <t>0y 3m 28d</t>
  </si>
  <si>
    <t>Ranger (C. Seward)</t>
  </si>
  <si>
    <t>941000031684328</t>
  </si>
  <si>
    <t>Cap (C. Seward)</t>
  </si>
  <si>
    <t>941000031683643</t>
  </si>
  <si>
    <t>0y 1m 28d</t>
  </si>
  <si>
    <t>Shy</t>
  </si>
  <si>
    <t>941000031684292</t>
  </si>
  <si>
    <t>Evie</t>
  </si>
  <si>
    <t>Morgan</t>
  </si>
  <si>
    <t>941000031683727</t>
  </si>
  <si>
    <t>Danny Meowvito (A. Flynt)</t>
  </si>
  <si>
    <t>Meowlle Pfeiffer  (A. Flynt)</t>
  </si>
  <si>
    <t>0y 3m 9d</t>
  </si>
  <si>
    <t>Mary (V. Rosenberger)</t>
  </si>
  <si>
    <t>Maya (S. Rafferty)</t>
  </si>
  <si>
    <t>941000030976306</t>
  </si>
  <si>
    <t>2y 1m 22d</t>
  </si>
  <si>
    <t>941000031684407</t>
  </si>
  <si>
    <t>Pocahontas (M. Kniffen)</t>
  </si>
  <si>
    <t>2y 1m 29d</t>
  </si>
  <si>
    <t>941000031684048</t>
  </si>
  <si>
    <t>Stumpy (C. Demers)</t>
  </si>
  <si>
    <t>0y 2m 14d</t>
  </si>
  <si>
    <t>Ren (C. Demers)</t>
  </si>
  <si>
    <t>941000031683586</t>
  </si>
  <si>
    <t>Tana</t>
  </si>
  <si>
    <t>Thor</t>
  </si>
  <si>
    <t>5y 0m 18d</t>
  </si>
  <si>
    <t>941000031684377</t>
  </si>
  <si>
    <t>0y 3m 11d</t>
  </si>
  <si>
    <t>1y 2m 14d</t>
  </si>
  <si>
    <t>1y 2m 13d</t>
  </si>
  <si>
    <t>5y 2m 17d</t>
  </si>
  <si>
    <t>941000031735587</t>
  </si>
  <si>
    <t>941000031735724</t>
  </si>
  <si>
    <t>941000031683913</t>
  </si>
  <si>
    <t>Cage 5</t>
  </si>
  <si>
    <t>A0058764342</t>
  </si>
  <si>
    <t>Jessup (A. Raymond)</t>
  </si>
  <si>
    <t>2y 4m 9d</t>
  </si>
  <si>
    <t>2y 4m 16d</t>
  </si>
  <si>
    <t>Scoops</t>
  </si>
  <si>
    <t>Smudge</t>
  </si>
  <si>
    <t>Wilson</t>
  </si>
  <si>
    <t>2y 5m 26d</t>
  </si>
  <si>
    <t>0y 6m 20d</t>
  </si>
  <si>
    <t>Luke (M. Arnold)</t>
  </si>
  <si>
    <t>Zane (L. Creech)</t>
  </si>
  <si>
    <t>1y 6m 17d</t>
  </si>
  <si>
    <t>Bella (D Ard)</t>
  </si>
  <si>
    <t>Taz (J. Stoilova)</t>
  </si>
  <si>
    <t>3y 6m 17d</t>
  </si>
  <si>
    <t>4y 4d</t>
  </si>
  <si>
    <t>Tan/Brown/White</t>
  </si>
  <si>
    <t>2y 6d</t>
  </si>
  <si>
    <t>White/Grey/Black</t>
  </si>
  <si>
    <t>52.50 pound</t>
  </si>
  <si>
    <t>5y 16d</t>
  </si>
  <si>
    <t>Tan/Brown/Black</t>
  </si>
  <si>
    <t>43.30 pound</t>
  </si>
  <si>
    <t>34.00 pound</t>
  </si>
  <si>
    <t>41.30 pound</t>
  </si>
  <si>
    <t>2y 8d</t>
  </si>
  <si>
    <t>2m 5d</t>
  </si>
  <si>
    <t>11.00 pound</t>
  </si>
  <si>
    <t>113.00 pound</t>
  </si>
  <si>
    <t>72.00 pound</t>
  </si>
  <si>
    <t>5y 18d</t>
  </si>
  <si>
    <t>38.60 pound</t>
  </si>
  <si>
    <t>Black/White/Rust</t>
  </si>
  <si>
    <t>Red/</t>
  </si>
  <si>
    <t>Avg. LOS: 10</t>
  </si>
  <si>
    <t>2y 4d</t>
  </si>
  <si>
    <t>2y 10d</t>
  </si>
  <si>
    <t>31.00 pound</t>
  </si>
  <si>
    <t>White/Brindle</t>
  </si>
  <si>
    <t>14.00 pound</t>
  </si>
  <si>
    <t>13.00 pound</t>
  </si>
  <si>
    <t>Grey/Yellow</t>
  </si>
  <si>
    <t>75.80 pound</t>
  </si>
  <si>
    <t>38.00 pound</t>
  </si>
  <si>
    <t>39.00 pound</t>
  </si>
  <si>
    <t>4y 16d</t>
  </si>
  <si>
    <t>Fawn/White</t>
  </si>
  <si>
    <t>White/Brown/Black</t>
  </si>
  <si>
    <t>Gus [Foster Home]</t>
  </si>
  <si>
    <t>Luke [Foster Home]</t>
  </si>
  <si>
    <t>Taz [Foster Home]</t>
  </si>
  <si>
    <t>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t>
  </si>
  <si>
    <t>https://pet-uploads.adoptapet.com/d/e/2/1260187838.jpg</t>
  </si>
  <si>
    <t>https://pet-uploads.adoptapet.com/6/4/5/1260187844.jpg</t>
  </si>
  <si>
    <t>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t>
  </si>
  <si>
    <t>https://pet-uploads.adoptapet.com/c/f/d/1260188045.jpg</t>
  </si>
  <si>
    <t>https://pet-uploads.adoptapet.com/8/b/1/1260188051.jpg</t>
  </si>
  <si>
    <t>Lotus [Foster Home]</t>
  </si>
  <si>
    <t>https://pet-uploads.adoptapet.com/e/2/4/1260195465.jpg</t>
  </si>
  <si>
    <t>https://pet-uploads.adoptapet.com/4/3/b/1260195789.jpg</t>
  </si>
  <si>
    <t>Pocahontas [Foster To Adopt]</t>
  </si>
  <si>
    <t>Mary [Foster Home]</t>
  </si>
  <si>
    <t>Maya [Foster To Adopt]</t>
  </si>
  <si>
    <t>Domestic Longhair</t>
  </si>
  <si>
    <t>long</t>
  </si>
  <si>
    <t>https://pet-uploads.adoptapet.com/e/a/c/1260188652.jpg</t>
  </si>
  <si>
    <t>https://pet-uploads.adoptapet.com/6/0/a/1260211327.jpg</t>
  </si>
  <si>
    <t>https://pet-uploads.adoptapet.com/3/4/c/1260193343.jpg</t>
  </si>
  <si>
    <t>https://pet-uploads.adoptapet.com/2/e/6/1260193373.jpg</t>
  </si>
  <si>
    <t>https://pet-uploads.adoptapet.com/b/a/7/1260193385.jpg</t>
  </si>
  <si>
    <t>https://pet-uploads.adoptapet.com/4/b/6/1260193391.jpg</t>
  </si>
  <si>
    <t>https://pet-uploads.adoptapet.com/5/5/c/1260195914.jpg</t>
  </si>
  <si>
    <t>Gray or Blue (Mostly)</t>
  </si>
  <si>
    <t>https://pet-uploads.adoptapet.com/c/d/b/1260195309.jpg</t>
  </si>
  <si>
    <t>https://pet-uploads.adoptapet.com/b/8/5/1260196088.jpg</t>
  </si>
  <si>
    <t>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t>
  </si>
  <si>
    <t>https://pet-uploads.adoptapet.com/2/1/e/1260194810.jpg</t>
  </si>
  <si>
    <t>https://pet-uploads.adoptapet.com/f/e/e/1260194819.jpg</t>
  </si>
  <si>
    <t>https://pet-uploads.adoptapet.com/2/f/4/1260194835.jpg</t>
  </si>
  <si>
    <t>https://pet-uploads.adoptapet.com/1/9/6/1260194841.jpg</t>
  </si>
  <si>
    <t>https://pet-uploads.adoptapet.com/e/d/8/1260209478.jpg</t>
  </si>
  <si>
    <t>Tan or Fawn (Mostly)</t>
  </si>
  <si>
    <t>https://pet-uploads.adoptapet.com/f/b/6/1260193498.jpg</t>
  </si>
  <si>
    <t>https://pet-uploads.adoptapet.com/d/1/7/1260193507.jpg</t>
  </si>
  <si>
    <t>https://pet-uploads.adoptapet.com/e/5/a/1260193513.jpg</t>
  </si>
  <si>
    <t>https://pet-uploads.adoptapet.com/8/d/4/1260194394.jpg</t>
  </si>
  <si>
    <t>https://pet-uploads.adoptapet.com/c/6/8/1260194403.jpg</t>
  </si>
  <si>
    <t>https://pet-uploads.adoptapet.com/d/a/8/1260194409.jpg</t>
  </si>
  <si>
    <t>Tan or Fawn</t>
  </si>
  <si>
    <t>https://pet-uploads.adoptapet.com/4/c/c/1260210703.jpg</t>
  </si>
  <si>
    <t>ID</t>
  </si>
  <si>
    <t>Reason</t>
  </si>
  <si>
    <t>Adopted Pre Test</t>
  </si>
  <si>
    <t>Pre-test Description</t>
  </si>
  <si>
    <t>treatment_10_18_25</t>
  </si>
  <si>
    <t>2.4%</t>
  </si>
  <si>
    <t>1.2%</t>
  </si>
  <si>
    <t>24</t>
  </si>
  <si>
    <t>0.9%</t>
  </si>
  <si>
    <t>176</t>
  </si>
  <si>
    <t>52</t>
  </si>
  <si>
    <t>3.1%</t>
  </si>
  <si>
    <t>37</t>
  </si>
  <si>
    <t>193</t>
  </si>
  <si>
    <t>5.8%</t>
  </si>
  <si>
    <t>35</t>
  </si>
  <si>
    <t>384</t>
  </si>
  <si>
    <t>225</t>
  </si>
  <si>
    <t>2.7%</t>
  </si>
  <si>
    <t>31</t>
  </si>
  <si>
    <t>1.3%</t>
  </si>
  <si>
    <t>44</t>
  </si>
  <si>
    <t>313</t>
  </si>
  <si>
    <t>748</t>
  </si>
  <si>
    <t>478</t>
  </si>
  <si>
    <t>1.5%</t>
  </si>
  <si>
    <t>29</t>
  </si>
  <si>
    <t>5.1%</t>
  </si>
  <si>
    <t>0.4%</t>
  </si>
  <si>
    <t>173</t>
  </si>
  <si>
    <t>846</t>
  </si>
  <si>
    <t>495</t>
  </si>
  <si>
    <t>0.7%</t>
  </si>
  <si>
    <t>81</t>
  </si>
  <si>
    <t>30</t>
  </si>
  <si>
    <t>43</t>
  </si>
  <si>
    <t>4.8%</t>
  </si>
  <si>
    <t>23</t>
  </si>
  <si>
    <t>63</t>
  </si>
  <si>
    <t>1,218</t>
  </si>
  <si>
    <t>83</t>
  </si>
  <si>
    <t>28</t>
  </si>
  <si>
    <t>3.3%</t>
  </si>
  <si>
    <t>69</t>
  </si>
  <si>
    <t>417</t>
  </si>
  <si>
    <t>2.3%</t>
  </si>
  <si>
    <t>257</t>
  </si>
  <si>
    <t>180</t>
  </si>
  <si>
    <t>304</t>
  </si>
  <si>
    <t>96</t>
  </si>
  <si>
    <t>22</t>
  </si>
  <si>
    <t>400</t>
  </si>
  <si>
    <t>3.2%</t>
  </si>
  <si>
    <t>220</t>
  </si>
  <si>
    <t>64</t>
  </si>
  <si>
    <t>930</t>
  </si>
  <si>
    <t>0.6%</t>
  </si>
  <si>
    <t>3.5%</t>
  </si>
  <si>
    <t>154</t>
  </si>
  <si>
    <t>47</t>
  </si>
  <si>
    <t>76</t>
  </si>
  <si>
    <t>1,596</t>
  </si>
  <si>
    <t>39</t>
  </si>
  <si>
    <t>191</t>
  </si>
  <si>
    <t>26</t>
  </si>
  <si>
    <t>233</t>
  </si>
  <si>
    <t>3.9%</t>
  </si>
  <si>
    <t>336</t>
  </si>
  <si>
    <t>311</t>
  </si>
  <si>
    <t>5.3%</t>
  </si>
  <si>
    <t>71</t>
  </si>
  <si>
    <t>212</t>
  </si>
  <si>
    <t>2.2%</t>
  </si>
  <si>
    <t>54</t>
  </si>
  <si>
    <t>456</t>
  </si>
  <si>
    <t>90</t>
  </si>
  <si>
    <t>888</t>
  </si>
  <si>
    <t>4.0%</t>
  </si>
  <si>
    <t>593</t>
  </si>
  <si>
    <t>162</t>
  </si>
  <si>
    <t>60</t>
  </si>
  <si>
    <t>25</t>
  </si>
  <si>
    <t>21</t>
  </si>
  <si>
    <t>1,625</t>
  </si>
  <si>
    <t>6.6%</t>
  </si>
  <si>
    <t>347</t>
  </si>
  <si>
    <t>197</t>
  </si>
  <si>
    <t>397</t>
  </si>
  <si>
    <t>542</t>
  </si>
  <si>
    <t>483</t>
  </si>
  <si>
    <t xml:space="preserve">Jackie </t>
  </si>
  <si>
    <t xml:space="preserve">Gus </t>
  </si>
  <si>
    <t>305</t>
  </si>
  <si>
    <t>87</t>
  </si>
  <si>
    <t>99</t>
  </si>
  <si>
    <t>0.5%</t>
  </si>
  <si>
    <t>303</t>
  </si>
  <si>
    <t>394</t>
  </si>
  <si>
    <t>46</t>
  </si>
  <si>
    <t>32</t>
  </si>
  <si>
    <t>1.6%</t>
  </si>
  <si>
    <t>970</t>
  </si>
  <si>
    <t>33</t>
  </si>
  <si>
    <t>533</t>
  </si>
  <si>
    <t>274</t>
  </si>
  <si>
    <t>0.8%</t>
  </si>
  <si>
    <t>4.1%</t>
  </si>
  <si>
    <t>51</t>
  </si>
  <si>
    <t>5.6%</t>
  </si>
  <si>
    <t>269</t>
  </si>
  <si>
    <t>944</t>
  </si>
  <si>
    <t>500</t>
  </si>
  <si>
    <t>260</t>
  </si>
  <si>
    <t>167</t>
  </si>
  <si>
    <t>98</t>
  </si>
  <si>
    <t>77</t>
  </si>
  <si>
    <t>284</t>
  </si>
  <si>
    <t>843</t>
  </si>
  <si>
    <t>433</t>
  </si>
  <si>
    <t>261</t>
  </si>
  <si>
    <t>1.0%</t>
  </si>
  <si>
    <t>27</t>
  </si>
  <si>
    <t>67</t>
  </si>
  <si>
    <t>3.4%</t>
  </si>
  <si>
    <t>223</t>
  </si>
  <si>
    <t>270</t>
  </si>
  <si>
    <t>248</t>
  </si>
  <si>
    <t>72</t>
  </si>
  <si>
    <t>38</t>
  </si>
  <si>
    <t>5.4%</t>
  </si>
  <si>
    <t>48</t>
  </si>
  <si>
    <t>333</t>
  </si>
  <si>
    <t>Click_through_7Days</t>
  </si>
  <si>
    <t>Details_Opened_2008</t>
  </si>
  <si>
    <t>Details_Opened_30Days</t>
  </si>
  <si>
    <t>Details_Opened_7Days</t>
  </si>
  <si>
    <t>Seen_SearchResults_2008</t>
  </si>
  <si>
    <t>Seen_SearchResults_30Days</t>
  </si>
  <si>
    <t>Seen_SearchResults_7Days</t>
  </si>
  <si>
    <t>PreTreat- Seen_SearchResults_7Days</t>
  </si>
  <si>
    <t>PreTreat- Seen_SearchResults_30Days</t>
  </si>
  <si>
    <t>PreTreat- Seen_SearchResults_2008</t>
  </si>
  <si>
    <t>PreTreat- Details_Opened_7Days</t>
  </si>
  <si>
    <t>PreTreat- Details_Opened_30Days</t>
  </si>
  <si>
    <t>PreTreat- Details_Opened_2008</t>
  </si>
  <si>
    <t>PreTreat- Click_through_7Days</t>
  </si>
  <si>
    <t>Date Bio Added</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</si>
  <si>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t>
  </si>
  <si>
    <t>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t>
  </si>
  <si>
    <t>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t>
  </si>
  <si>
    <t>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t>
  </si>
  <si>
    <t>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t>
  </si>
  <si>
    <t>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t>
  </si>
  <si>
    <t>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t>
  </si>
  <si>
    <t>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</si>
  <si>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</si>
  <si>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t>
  </si>
  <si>
    <t>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t>
  </si>
  <si>
    <t>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t>
  </si>
  <si>
    <t>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t>
  </si>
  <si>
    <t>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t>
  </si>
  <si>
    <t>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t>
  </si>
  <si>
    <t>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t>
  </si>
  <si>
    <t>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t>
  </si>
  <si>
    <t>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t>
  </si>
  <si>
    <t>https://pet-uploads.adoptapet.com/f/c/1/1262037686.jpg</t>
  </si>
  <si>
    <t>https://pet-uploads.adoptapet.com/c/2/b/1262037718.jpg</t>
  </si>
  <si>
    <t>https://pet-uploads.adoptapet.com/a/4/9/1262037734.jpg</t>
  </si>
  <si>
    <t>https://pet-uploads.adoptapet.com/2/8/e/1262038000.jpg</t>
  </si>
  <si>
    <t>https://pet-uploads.adoptapet.com/a/1/2/1262038009.jpg</t>
  </si>
  <si>
    <t>https://pet-uploads.adoptapet.com/9/8/0/1262038015.jpg</t>
  </si>
  <si>
    <t>https://pet-uploads.adoptapet.com/c/b/9/1262038021.jpg</t>
  </si>
  <si>
    <t>German Shorthaired Pointer</t>
  </si>
  <si>
    <t>Bluetick Coonhound</t>
  </si>
  <si>
    <t>https://pet-uploads.adoptapet.com/5/3/d/1262038321.jpg</t>
  </si>
  <si>
    <t>https://pet-uploads.adoptapet.com/1/1/4/1262038330.jpg</t>
  </si>
  <si>
    <t>https://pet-uploads.adoptapet.com/b/d/6/1262038336.jpg</t>
  </si>
  <si>
    <t>https://pet-uploads.adoptapet.com/b/4/a/1262038342.jpg</t>
  </si>
  <si>
    <t>https://pet-uploads.adoptapet.com/3/8/c/1262038528.jpg</t>
  </si>
  <si>
    <t>https://pet-uploads.adoptapet.com/5/5/e/1262038537.jpg</t>
  </si>
  <si>
    <t>https://pet-uploads.adoptapet.com/d/f/3/1262038543.jpg</t>
  </si>
  <si>
    <t>https://pet-uploads.adoptapet.com/1/c/9/1262038549.jpg</t>
  </si>
  <si>
    <t>https://pet-uploads.adoptapet.com/6/9/7/1262035068.jpg</t>
  </si>
  <si>
    <t>https://pet-uploads.adoptapet.com/9/4/4/1262035129.jpg</t>
  </si>
  <si>
    <t>https://pet-uploads.adoptapet.com/8/b/8/1262035185.jpg</t>
  </si>
  <si>
    <t>https://pet-uploads.adoptapet.com/f/c/d/1262035230.jpg</t>
  </si>
  <si>
    <t>https://pet-uploads.adoptapet.com/1/c/5/1262034717.jpg</t>
  </si>
  <si>
    <t>https://pet-uploads.adoptapet.com/4/6/2/1262034726.jpg</t>
  </si>
  <si>
    <t>https://pet-uploads.adoptapet.com/d/b/c/1262034732.jpg</t>
  </si>
  <si>
    <t>https://pet-uploads.adoptapet.com/b/3/f/1262041327.jpg</t>
  </si>
  <si>
    <t>https://pet-uploads.adoptapet.com/7/b/a/1262041377.jpg</t>
  </si>
  <si>
    <t>https://pet-uploads.adoptapet.com/b/c/4/1262041396.jpg</t>
  </si>
  <si>
    <t>https://pet-uploads.adoptapet.com/4/f/d/1262041402.jpg</t>
  </si>
  <si>
    <t>https://pet-uploads.adoptapet.com/b/f/2/1262042787.jpg</t>
  </si>
  <si>
    <t>https://pet-uploads.adoptapet.com/a/9/c/1262042812.jpg</t>
  </si>
  <si>
    <t>https://pet-uploads.adoptapet.com/7/c/6/1262042818.jpg</t>
  </si>
  <si>
    <t>https://pet-uploads.adoptapet.com/6/b/d/1262042824.jpg</t>
  </si>
  <si>
    <t>Brown/Chocolate - with Black</t>
  </si>
  <si>
    <t>https://pet-uploads.adoptapet.com/d/d/8/1262043132.jpg</t>
  </si>
  <si>
    <t>https://pet-uploads.adoptapet.com/a/7/e/1262043141.jpg</t>
  </si>
  <si>
    <t>https://pet-uploads.adoptapet.com/4/0/6/1262043147.jpg</t>
  </si>
  <si>
    <t>https://pet-uploads.adoptapet.com/a/e/3/1262043153.jpg</t>
  </si>
  <si>
    <t>https://pet-uploads.adoptapet.com/c/0/3/1262043715.jpg</t>
  </si>
  <si>
    <t>https://pet-uploads.adoptapet.com/a/9/9/1262043724.jpg</t>
  </si>
  <si>
    <t>https://pet-uploads.adoptapet.com/c/a/6/1262043730.jpg</t>
  </si>
  <si>
    <t>https://pet-uploads.adoptapet.com/9/3/e/1262043736.jpg</t>
  </si>
  <si>
    <t>Chow Chow</t>
  </si>
  <si>
    <t>https://pet-uploads.adoptapet.com/c/5/c/1262044120.jpg</t>
  </si>
  <si>
    <t>https://pet-uploads.adoptapet.com/c/8/e/1262044129.jpg</t>
  </si>
  <si>
    <t>https://pet-uploads.adoptapet.com/a/2/0/1262044135.jpg</t>
  </si>
  <si>
    <t>https://pet-uploads.adoptapet.com/4/8/0/1262044141.jpg</t>
  </si>
  <si>
    <t>White - with Red, Golden, Orange or Chestnut</t>
  </si>
  <si>
    <t>https://pet-uploads.adoptapet.com/3/e/f/1262033887.jpg</t>
  </si>
  <si>
    <t>https://pet-uploads.adoptapet.com/7/1/e/1262033896.jpg</t>
  </si>
  <si>
    <t>https://pet-uploads.adoptapet.com/b/3/5/1262033902.jpg</t>
  </si>
  <si>
    <t>Bulldog</t>
  </si>
  <si>
    <t>https://pet-uploads.adoptapet.com/0/4/a/1262046644.jpg</t>
  </si>
  <si>
    <t>https://pet-uploads.adoptapet.com/8/2/5/1262046653.jpg</t>
  </si>
  <si>
    <t>https://pet-uploads.adoptapet.com/f/e/f/1262046659.jpg</t>
  </si>
  <si>
    <t>https://pet-uploads.adoptapet.com/b/c/e/1262046665.jpg</t>
  </si>
  <si>
    <t>https://pet-uploads.adoptapet.com/d/3/8/1262047028.jpg</t>
  </si>
  <si>
    <t>https://pet-uploads.adoptapet.com/3/3/1/1262047037.jpg</t>
  </si>
  <si>
    <t>https://pet-uploads.adoptapet.com/9/8/e/1262047043.jpg</t>
  </si>
  <si>
    <t>https://pet-uploads.adoptapet.com/b/8/6/1262047049.jpg</t>
  </si>
  <si>
    <t>A0059636183</t>
  </si>
  <si>
    <t>1y 0m 0d</t>
  </si>
  <si>
    <t>A0059632659</t>
  </si>
  <si>
    <t>Chocolate</t>
  </si>
  <si>
    <t>7y 0m 3d</t>
  </si>
  <si>
    <t>1y 0m 3d</t>
  </si>
  <si>
    <t>0y 1m 2d</t>
  </si>
  <si>
    <t>0y 0m 25d</t>
  </si>
  <si>
    <t>0y 0m 18d</t>
  </si>
  <si>
    <t>Tyler (K. Hauler)</t>
  </si>
  <si>
    <t>0y 1m 16d</t>
  </si>
  <si>
    <t>Abby (K. Hauler)</t>
  </si>
  <si>
    <t>0y 1m 8d</t>
  </si>
  <si>
    <t>4y 0m 3d</t>
  </si>
  <si>
    <t>2y 0m 5d</t>
  </si>
  <si>
    <t>0y 6m 5d</t>
  </si>
  <si>
    <t>3y 0m 5d</t>
  </si>
  <si>
    <t>0y 5m 6d</t>
  </si>
  <si>
    <t>4y 0m 6d</t>
  </si>
  <si>
    <t>0y 1m 12d</t>
  </si>
  <si>
    <t>0y 1m 19d</t>
  </si>
  <si>
    <t>1y 0m 8d</t>
  </si>
  <si>
    <t>4y 0m 10d</t>
  </si>
  <si>
    <t>941000031684132</t>
  </si>
  <si>
    <t>Bank 3 Cage 4</t>
  </si>
  <si>
    <t>941000031684346</t>
  </si>
  <si>
    <t>0y 3m 12d</t>
  </si>
  <si>
    <t>3y 0m 12d</t>
  </si>
  <si>
    <t>2y 0m 12d</t>
  </si>
  <si>
    <t>0y 8m 12d</t>
  </si>
  <si>
    <t>1y 0m 12d</t>
  </si>
  <si>
    <t>0y 4m 13d</t>
  </si>
  <si>
    <t>941000031683739</t>
  </si>
  <si>
    <t>0y 1m 24d</t>
  </si>
  <si>
    <t>0y 1m 25d</t>
  </si>
  <si>
    <t>0y 5m 13d</t>
  </si>
  <si>
    <t>0y 0m 19d</t>
  </si>
  <si>
    <t>0y 8m 5d</t>
  </si>
  <si>
    <t>6y 0m 16d</t>
  </si>
  <si>
    <t>4y 0m 18d</t>
  </si>
  <si>
    <t>3y 0m 16d</t>
  </si>
  <si>
    <t>0y 4m 14d</t>
  </si>
  <si>
    <t>941000031684077</t>
  </si>
  <si>
    <t>Bank 1 Cage 4</t>
  </si>
  <si>
    <t>0y 2m 15d</t>
  </si>
  <si>
    <t>3y 0m 20d</t>
  </si>
  <si>
    <t>4y 0m 23d</t>
  </si>
  <si>
    <t>2y 0m 24d</t>
  </si>
  <si>
    <t>3y 6m 23d</t>
  </si>
  <si>
    <t>0y 2m 7d</t>
  </si>
  <si>
    <t>5y 0m 26d</t>
  </si>
  <si>
    <t>0y 9m 28d</t>
  </si>
  <si>
    <t>2y 2m 14d</t>
  </si>
  <si>
    <t>3y 0m 26d</t>
  </si>
  <si>
    <t>4y 0m 27d</t>
  </si>
  <si>
    <t>1y 1m 1d</t>
  </si>
  <si>
    <t>2y 1m 1d</t>
  </si>
  <si>
    <t>0y 4m 2d</t>
  </si>
  <si>
    <t>0y 2m 8d</t>
  </si>
  <si>
    <t>3y 0m 19d</t>
  </si>
  <si>
    <t>0y 2m 2d</t>
  </si>
  <si>
    <t>2y 1m 5d</t>
  </si>
  <si>
    <t>1y 7m 5d</t>
  </si>
  <si>
    <t>941000031684052</t>
  </si>
  <si>
    <t>0y 11m 8d</t>
  </si>
  <si>
    <t>1y 1m 9d</t>
  </si>
  <si>
    <t>1y 7m 6d</t>
  </si>
  <si>
    <t>2y 1m 11d</t>
  </si>
  <si>
    <t>2y 1m 12d</t>
  </si>
  <si>
    <t>4y 0m 19d</t>
  </si>
  <si>
    <t>1y 1m 12d</t>
  </si>
  <si>
    <t>14y 1m 12d</t>
  </si>
  <si>
    <t>0y 4m 3d</t>
  </si>
  <si>
    <t>941000031684121</t>
  </si>
  <si>
    <t>0y 2m 21d</t>
  </si>
  <si>
    <t>4y 1m 16d</t>
  </si>
  <si>
    <t>1y 1m 17d</t>
  </si>
  <si>
    <t>941000031684214</t>
  </si>
  <si>
    <t>Ebony</t>
  </si>
  <si>
    <t>941000031684248</t>
  </si>
  <si>
    <t>Bank 2 Cage 1</t>
  </si>
  <si>
    <t>Buddy</t>
  </si>
  <si>
    <t>941000031683860</t>
  </si>
  <si>
    <t>941000031684053</t>
  </si>
  <si>
    <t>2y 1m 18d</t>
  </si>
  <si>
    <t>5y 1m 19d</t>
  </si>
  <si>
    <t>0y 5m 22d</t>
  </si>
  <si>
    <t>0y 1m 29d</t>
  </si>
  <si>
    <t>1y 1m 22d</t>
  </si>
  <si>
    <t>1y 1m 23d</t>
  </si>
  <si>
    <t>2y 1m 24d</t>
  </si>
  <si>
    <t>0y 3m 6d</t>
  </si>
  <si>
    <t>0y 11m 25d</t>
  </si>
  <si>
    <t>0y 3m 2d</t>
  </si>
  <si>
    <t>3y 1m 28d</t>
  </si>
  <si>
    <t>0y 2m 26d</t>
  </si>
  <si>
    <t>2y 2m 1d</t>
  </si>
  <si>
    <t>3y 2m 1d</t>
  </si>
  <si>
    <t>941000031750353</t>
  </si>
  <si>
    <t>5y 2m 0d</t>
  </si>
  <si>
    <t>1y 2m 1d</t>
  </si>
  <si>
    <t>0y 2m 22d</t>
  </si>
  <si>
    <t>0y 2m 16d</t>
  </si>
  <si>
    <t>4y 2m 9d</t>
  </si>
  <si>
    <t>3y 2m 12d</t>
  </si>
  <si>
    <t>5y 0m 20d</t>
  </si>
  <si>
    <t>10y 2m 15d</t>
  </si>
  <si>
    <t>0y 3m 13d</t>
  </si>
  <si>
    <t>1y 2m 16d</t>
  </si>
  <si>
    <t>1y 2m 15d</t>
  </si>
  <si>
    <t>1y 2m 19d</t>
  </si>
  <si>
    <t>4y 2m 19d</t>
  </si>
  <si>
    <t>5y 2m 19d</t>
  </si>
  <si>
    <t>0y 3m 16d</t>
  </si>
  <si>
    <t>0y 4m 9d</t>
  </si>
  <si>
    <t>3y 3m 3d</t>
  </si>
  <si>
    <t>3y 3m 4d</t>
  </si>
  <si>
    <t>2y 3m 6d</t>
  </si>
  <si>
    <t>4y 3m 10d</t>
  </si>
  <si>
    <t>7y 0m 13d</t>
  </si>
  <si>
    <t>3y 3m 11d</t>
  </si>
  <si>
    <t>2y 3m 10d</t>
  </si>
  <si>
    <t>5y 3m 11d</t>
  </si>
  <si>
    <t>2y 2m 27d</t>
  </si>
  <si>
    <t>2y 3m 18d</t>
  </si>
  <si>
    <t>4y 3m 20d</t>
  </si>
  <si>
    <t>3y 3m 23d</t>
  </si>
  <si>
    <t>0y 4m 24d</t>
  </si>
  <si>
    <t>2y 3m 27d</t>
  </si>
  <si>
    <t>6y 3m 10d</t>
  </si>
  <si>
    <t>8y 3m 27d</t>
  </si>
  <si>
    <t>3y 3m 27d</t>
  </si>
  <si>
    <t>6y 4m 0d</t>
  </si>
  <si>
    <t>4y 4m 3d</t>
  </si>
  <si>
    <t>0y 4m 17d</t>
  </si>
  <si>
    <t>2y 4m 4d</t>
  </si>
  <si>
    <t>1y 4m 7d</t>
  </si>
  <si>
    <t>3y 4m 9d</t>
  </si>
  <si>
    <t>4y 1m 28d</t>
  </si>
  <si>
    <t>2y 4m 11d</t>
  </si>
  <si>
    <t>1y 4m 11d</t>
  </si>
  <si>
    <t>3y 4m 14d</t>
  </si>
  <si>
    <t>0y 5m 9d</t>
  </si>
  <si>
    <t>7y 4m 16d</t>
  </si>
  <si>
    <t>6y 4m 9d</t>
  </si>
  <si>
    <t>2y 4m 18d</t>
  </si>
  <si>
    <t>0y 5m 25d</t>
  </si>
  <si>
    <t>0y 6m 2d</t>
  </si>
  <si>
    <t>941000031684078</t>
  </si>
  <si>
    <t>0y 3m 25d</t>
  </si>
  <si>
    <t>1y 4m 28d</t>
  </si>
  <si>
    <t>3y 5m 0d</t>
  </si>
  <si>
    <t>0y 5m 26d</t>
  </si>
  <si>
    <t>0y 7m 2d</t>
  </si>
  <si>
    <t>3y 4m 10d</t>
  </si>
  <si>
    <t>0y 6m 9d</t>
  </si>
  <si>
    <t>941000031684057</t>
  </si>
  <si>
    <t>0y 6m 6d</t>
  </si>
  <si>
    <t>2y 5m 18d</t>
  </si>
  <si>
    <t>0y 6m 16d</t>
  </si>
  <si>
    <t>941000031684276</t>
  </si>
  <si>
    <t>1y 5m 19d</t>
  </si>
  <si>
    <t>2y 5m 28d</t>
  </si>
  <si>
    <t>2y 5m 29d</t>
  </si>
  <si>
    <t>8y 5m 22d</t>
  </si>
  <si>
    <t>0y 6m 22d</t>
  </si>
  <si>
    <t>4y 5m 29d</t>
  </si>
  <si>
    <t>6y 6m 10d</t>
  </si>
  <si>
    <t>1y 6m 11d</t>
  </si>
  <si>
    <t>2y 6m 18d</t>
  </si>
  <si>
    <t>1y 6m 19d</t>
  </si>
  <si>
    <t>1y 6m 23d</t>
  </si>
  <si>
    <t>2y 7m 6d</t>
  </si>
  <si>
    <t>1y 7m 29d</t>
  </si>
  <si>
    <t>2y 8m 9d</t>
  </si>
  <si>
    <t>10y 7m 29d</t>
  </si>
  <si>
    <t>1y 9m 6d</t>
  </si>
  <si>
    <t>5y 10m 12d</t>
  </si>
  <si>
    <t>4y 11m 26d</t>
  </si>
  <si>
    <t>2y 5m 12d</t>
  </si>
  <si>
    <t>4y 1m 17d</t>
  </si>
  <si>
    <t>1y 3m 17d</t>
  </si>
  <si>
    <t>3y 4m 23d</t>
  </si>
  <si>
    <t>3y 5m 21d</t>
  </si>
  <si>
    <t>3y 5m 7d</t>
  </si>
  <si>
    <t>3y 4m 29d</t>
  </si>
  <si>
    <t>2y 4m 21d</t>
  </si>
  <si>
    <t>5y 11m 19d</t>
  </si>
  <si>
    <t>2y 2m 19d</t>
  </si>
  <si>
    <t>2y 7m 5d</t>
  </si>
  <si>
    <t>3y 7m 6d</t>
  </si>
  <si>
    <t>3y 6m 19d</t>
  </si>
  <si>
    <t>11y 4m 14d</t>
  </si>
  <si>
    <t>Monday, October 20, 2025</t>
  </si>
  <si>
    <t>4y 6d</t>
  </si>
  <si>
    <t>Avg. LOS: 99</t>
  </si>
  <si>
    <t>2y 24d</t>
  </si>
  <si>
    <t>3y 20d</t>
  </si>
  <si>
    <t>52.20 pound</t>
  </si>
  <si>
    <t>Avg. LOS: 26</t>
  </si>
  <si>
    <t>8m 5d</t>
  </si>
  <si>
    <t>3y 26d</t>
  </si>
  <si>
    <t>3y 16d</t>
  </si>
  <si>
    <t>4m 13d</t>
  </si>
  <si>
    <t>14.20 pound</t>
  </si>
  <si>
    <t>3y 12d</t>
  </si>
  <si>
    <t>Chocolate/White</t>
  </si>
  <si>
    <t>Avg. LOS: 110</t>
  </si>
  <si>
    <t>6m 20d</t>
  </si>
  <si>
    <t>7y 13d</t>
  </si>
  <si>
    <t>11m 25d</t>
  </si>
  <si>
    <t>5m 22d</t>
  </si>
  <si>
    <t>5y 1m 20d</t>
  </si>
  <si>
    <t>11m 8d</t>
  </si>
  <si>
    <t>2m 15d</t>
  </si>
  <si>
    <t>5m 13d</t>
  </si>
  <si>
    <t>3m 6d</t>
  </si>
  <si>
    <t>4m 2d</t>
  </si>
  <si>
    <t>2m 7d</t>
  </si>
  <si>
    <t>1y 12d</t>
  </si>
  <si>
    <t>2y 2m 20d</t>
  </si>
  <si>
    <t>Avg. LOS: 123</t>
  </si>
  <si>
    <t>4y 2m 20d</t>
  </si>
  <si>
    <t>5y 20d</t>
  </si>
  <si>
    <t>Avg. LOS: 36</t>
  </si>
  <si>
    <t>59.40 pound</t>
  </si>
  <si>
    <t>42.00 pound</t>
  </si>
  <si>
    <t>4y 3d</t>
  </si>
  <si>
    <t>5m 6d</t>
  </si>
  <si>
    <t>8m 12d</t>
  </si>
  <si>
    <t>4y 27d</t>
  </si>
  <si>
    <t>5y 26d</t>
  </si>
  <si>
    <t>Avg. LOS: 32</t>
  </si>
  <si>
    <t>40.40 pound</t>
  </si>
  <si>
    <t>3y 5d</t>
  </si>
  <si>
    <t>7y 3d</t>
  </si>
  <si>
    <t>Avg. LOS: 12</t>
  </si>
  <si>
    <t>1y 8d</t>
  </si>
  <si>
    <t>2y 12d</t>
  </si>
  <si>
    <t>3m 12d</t>
  </si>
  <si>
    <t>3m 9d</t>
  </si>
  <si>
    <t>Avg. LOS: 35</t>
  </si>
  <si>
    <t>Avg. LOS: 15</t>
  </si>
  <si>
    <t>4y 23d</t>
  </si>
  <si>
    <t>4y 18d</t>
  </si>
  <si>
    <t>4y 10d</t>
  </si>
  <si>
    <t>6y 16d</t>
  </si>
  <si>
    <t>Include?</t>
  </si>
  <si>
    <t>316</t>
  </si>
  <si>
    <t>940</t>
  </si>
  <si>
    <t>1,502</t>
  </si>
  <si>
    <t>124</t>
  </si>
  <si>
    <t>7.0%</t>
  </si>
  <si>
    <t>198</t>
  </si>
  <si>
    <t>258</t>
  </si>
  <si>
    <t>2.5%</t>
  </si>
  <si>
    <t>334</t>
  </si>
  <si>
    <t>0</t>
  </si>
  <si>
    <t>0%</t>
  </si>
  <si>
    <t>458</t>
  </si>
  <si>
    <t>1,109</t>
  </si>
  <si>
    <t>341</t>
  </si>
  <si>
    <t>15.7%</t>
  </si>
  <si>
    <t>231</t>
  </si>
  <si>
    <t>571</t>
  </si>
  <si>
    <t>3,697</t>
  </si>
  <si>
    <t>905</t>
  </si>
  <si>
    <t>2,002</t>
  </si>
  <si>
    <t>627</t>
  </si>
  <si>
    <t>10.4%</t>
  </si>
  <si>
    <t>659</t>
  </si>
  <si>
    <t>738</t>
  </si>
  <si>
    <t>141</t>
  </si>
  <si>
    <t>6.1%</t>
  </si>
  <si>
    <t>285</t>
  </si>
  <si>
    <t>661</t>
  </si>
  <si>
    <t>1,051</t>
  </si>
  <si>
    <t>1.1%</t>
  </si>
  <si>
    <t>584</t>
  </si>
  <si>
    <t>714</t>
  </si>
  <si>
    <t>55</t>
  </si>
  <si>
    <t>3.0%</t>
  </si>
  <si>
    <t>236</t>
  </si>
  <si>
    <t>585</t>
  </si>
  <si>
    <t>1,147</t>
  </si>
  <si>
    <t>227</t>
  </si>
  <si>
    <t>2.1%</t>
  </si>
  <si>
    <t>290</t>
  </si>
  <si>
    <t>707</t>
  </si>
  <si>
    <t>788</t>
  </si>
  <si>
    <t>409</t>
  </si>
  <si>
    <t>911</t>
  </si>
  <si>
    <t>1,599</t>
  </si>
  <si>
    <t>36</t>
  </si>
  <si>
    <t>6.4%</t>
  </si>
  <si>
    <t>863</t>
  </si>
  <si>
    <t>401</t>
  </si>
  <si>
    <t>918</t>
  </si>
  <si>
    <t>5,946</t>
  </si>
  <si>
    <t>1,098</t>
  </si>
  <si>
    <t>630</t>
  </si>
  <si>
    <t>432</t>
  </si>
  <si>
    <t>972</t>
  </si>
  <si>
    <t>1.4%</t>
  </si>
  <si>
    <t>2,557</t>
  </si>
  <si>
    <t>447</t>
  </si>
  <si>
    <t>1,414</t>
  </si>
  <si>
    <t>3,037</t>
  </si>
  <si>
    <t>3,152</t>
  </si>
  <si>
    <t>73</t>
  </si>
  <si>
    <t>181</t>
  </si>
  <si>
    <t>235</t>
  </si>
  <si>
    <t>226</t>
  </si>
  <si>
    <t>531</t>
  </si>
  <si>
    <t>600</t>
  </si>
  <si>
    <t>118</t>
  </si>
  <si>
    <t>9.3%</t>
  </si>
  <si>
    <t>620</t>
  </si>
  <si>
    <t>4,451</t>
  </si>
  <si>
    <t>507</t>
  </si>
  <si>
    <t>174</t>
  </si>
  <si>
    <t>229</t>
  </si>
  <si>
    <t>277</t>
  </si>
  <si>
    <t>1,688</t>
  </si>
  <si>
    <t>3.6%</t>
  </si>
  <si>
    <t>715</t>
  </si>
  <si>
    <t>1,217</t>
  </si>
  <si>
    <t>134</t>
  </si>
  <si>
    <t>142</t>
  </si>
  <si>
    <t>924</t>
  </si>
  <si>
    <t>218</t>
  </si>
  <si>
    <t>2.8%</t>
  </si>
  <si>
    <t>287</t>
  </si>
  <si>
    <t>680</t>
  </si>
  <si>
    <t>2,024</t>
  </si>
  <si>
    <t>240</t>
  </si>
  <si>
    <t>3.8%</t>
  </si>
  <si>
    <t>844</t>
  </si>
  <si>
    <t>1,228</t>
  </si>
  <si>
    <t>127</t>
  </si>
  <si>
    <t>567</t>
  </si>
  <si>
    <t>625</t>
  </si>
  <si>
    <t>58</t>
  </si>
  <si>
    <t>279</t>
  </si>
  <si>
    <t>803</t>
  </si>
  <si>
    <t>1,574</t>
  </si>
  <si>
    <t>406</t>
  </si>
  <si>
    <t>18.3%</t>
  </si>
  <si>
    <t>428</t>
  </si>
  <si>
    <t>1,031</t>
  </si>
  <si>
    <t>151</t>
  </si>
  <si>
    <t>404</t>
  </si>
  <si>
    <t>999</t>
  </si>
  <si>
    <t>2,149</t>
  </si>
  <si>
    <t>194</t>
  </si>
  <si>
    <t>942</t>
  </si>
  <si>
    <t>1,061</t>
  </si>
  <si>
    <t>110</t>
  </si>
  <si>
    <t>302</t>
  </si>
  <si>
    <t>850</t>
  </si>
  <si>
    <t>2,140</t>
  </si>
  <si>
    <t>93</t>
  </si>
  <si>
    <t>1,100</t>
  </si>
  <si>
    <t>5.0%</t>
  </si>
  <si>
    <t>262</t>
  </si>
  <si>
    <t>613</t>
  </si>
  <si>
    <t>7,538</t>
  </si>
  <si>
    <t>566</t>
  </si>
  <si>
    <t>230</t>
  </si>
  <si>
    <t>1,235</t>
  </si>
  <si>
    <t>153</t>
  </si>
  <si>
    <t>1,172</t>
  </si>
  <si>
    <t>359</t>
  </si>
  <si>
    <t>10.3%</t>
  </si>
  <si>
    <t>413</t>
  </si>
  <si>
    <t>956</t>
  </si>
  <si>
    <t>1,749</t>
  </si>
  <si>
    <t>946</t>
  </si>
  <si>
    <t>2,092</t>
  </si>
  <si>
    <t>667</t>
  </si>
  <si>
    <t>1,085</t>
  </si>
  <si>
    <t>221</t>
  </si>
  <si>
    <t>992</t>
  </si>
  <si>
    <t>1,355</t>
  </si>
  <si>
    <t>92</t>
  </si>
  <si>
    <t>515</t>
  </si>
  <si>
    <t>1,265</t>
  </si>
  <si>
    <t>156</t>
  </si>
  <si>
    <t>1,283</t>
  </si>
  <si>
    <t>3,315</t>
  </si>
  <si>
    <t>3,544</t>
  </si>
  <si>
    <t>144</t>
  </si>
  <si>
    <t>288</t>
  </si>
  <si>
    <t>294</t>
  </si>
  <si>
    <t>831</t>
  </si>
  <si>
    <t>922</t>
  </si>
  <si>
    <t>2,001</t>
  </si>
  <si>
    <t>402</t>
  </si>
  <si>
    <t>2,081</t>
  </si>
  <si>
    <t>182</t>
  </si>
  <si>
    <t>1,446</t>
  </si>
  <si>
    <t>242</t>
  </si>
  <si>
    <t>455</t>
  </si>
  <si>
    <t>1,123</t>
  </si>
  <si>
    <t>166</t>
  </si>
  <si>
    <t>740</t>
  </si>
  <si>
    <t>2,723</t>
  </si>
  <si>
    <t>247</t>
  </si>
  <si>
    <t>521</t>
  </si>
  <si>
    <t>101</t>
  </si>
  <si>
    <t>4.9%</t>
  </si>
  <si>
    <t>1,094</t>
  </si>
  <si>
    <t>2.6%</t>
  </si>
  <si>
    <t>448</t>
  </si>
  <si>
    <t>1,075</t>
  </si>
  <si>
    <t>354</t>
  </si>
  <si>
    <t>838</t>
  </si>
  <si>
    <t>453</t>
  </si>
  <si>
    <t>1,209</t>
  </si>
  <si>
    <t>2,819</t>
  </si>
  <si>
    <t>65</t>
  </si>
  <si>
    <t>5.7%</t>
  </si>
  <si>
    <t>282</t>
  </si>
  <si>
    <t>718</t>
  </si>
  <si>
    <t>2,271</t>
  </si>
  <si>
    <t>232</t>
  </si>
  <si>
    <t>544</t>
  </si>
  <si>
    <t>1,163</t>
  </si>
  <si>
    <t>700</t>
  </si>
  <si>
    <t>94</t>
  </si>
  <si>
    <t>133</t>
  </si>
  <si>
    <t>7.4%</t>
  </si>
  <si>
    <t>8.3%</t>
  </si>
  <si>
    <t>1,391</t>
  </si>
  <si>
    <t>3,553</t>
  </si>
  <si>
    <t>3,996</t>
  </si>
  <si>
    <t>390</t>
  </si>
  <si>
    <t>983</t>
  </si>
  <si>
    <t>1,174</t>
  </si>
  <si>
    <t>3,185</t>
  </si>
  <si>
    <t>3,389</t>
  </si>
  <si>
    <t>399</t>
  </si>
  <si>
    <t>2,045</t>
  </si>
  <si>
    <t>1,104</t>
  </si>
  <si>
    <t>1,328</t>
  </si>
  <si>
    <t>241</t>
  </si>
  <si>
    <t>572</t>
  </si>
  <si>
    <t>943</t>
  </si>
  <si>
    <t>852</t>
  </si>
  <si>
    <t>2,319</t>
  </si>
  <si>
    <t>395</t>
  </si>
  <si>
    <t>2,263</t>
  </si>
  <si>
    <t>318</t>
  </si>
  <si>
    <t>470</t>
  </si>
  <si>
    <t>70</t>
  </si>
  <si>
    <t>385</t>
  </si>
  <si>
    <t>1,501</t>
  </si>
  <si>
    <t>84</t>
  </si>
  <si>
    <t>595</t>
  </si>
  <si>
    <t>1,309</t>
  </si>
  <si>
    <t>810</t>
  </si>
  <si>
    <t>589</t>
  </si>
  <si>
    <t>684</t>
  </si>
  <si>
    <t>1,455</t>
  </si>
  <si>
    <t>3,794</t>
  </si>
  <si>
    <t>6,492</t>
  </si>
  <si>
    <t>1,182</t>
  </si>
  <si>
    <t>393</t>
  </si>
  <si>
    <t>792</t>
  </si>
  <si>
    <t>45</t>
  </si>
  <si>
    <t>708</t>
  </si>
  <si>
    <t>1,142</t>
  </si>
  <si>
    <t>121</t>
  </si>
  <si>
    <t>211</t>
  </si>
  <si>
    <t>454</t>
  </si>
  <si>
    <t>5.2%</t>
  </si>
  <si>
    <t>648</t>
  </si>
  <si>
    <t>468</t>
  </si>
  <si>
    <t>1,059</t>
  </si>
  <si>
    <t>79</t>
  </si>
  <si>
    <t>1,517</t>
  </si>
  <si>
    <t>3,938</t>
  </si>
  <si>
    <t>4,587</t>
  </si>
  <si>
    <t>876</t>
  </si>
  <si>
    <t>963</t>
  </si>
  <si>
    <t>912</t>
  </si>
  <si>
    <t>1,947</t>
  </si>
  <si>
    <t>LOS</t>
  </si>
  <si>
    <t>PreTreat - No</t>
  </si>
  <si>
    <t>Initial T/C Find</t>
  </si>
  <si>
    <t>Kick Off Treatment/Control</t>
  </si>
  <si>
    <t>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t>
  </si>
  <si>
    <t>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t>
  </si>
  <si>
    <t>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t>
  </si>
  <si>
    <t>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t>
  </si>
  <si>
    <t>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t>
  </si>
  <si>
    <t>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t>
  </si>
  <si>
    <t>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pup who can turn any day into an adventure, Twister is ready to dive right in.</t>
  </si>
  <si>
    <t>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t>
  </si>
  <si>
    <t>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t>
  </si>
  <si>
    <t>Ralph is a lovable goofball with the biggest wiggle butt you’ll ever meet! This sweet Pointer/Lab mix is gentle, friendly, and oh-so-cuddly once he gets to know you.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t>
  </si>
  <si>
    <t>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t>
  </si>
  <si>
    <t>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t>
  </si>
  <si>
    <t>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t>
  </si>
  <si>
    <t>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t>
  </si>
  <si>
    <t>Cole is the total package—sweet, social, and full of life! This handsome black Lab/Hound mix is a gentle playmate who gets along wonderfully with other dogs, cats, and even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t>
  </si>
  <si>
    <t>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t>
  </si>
  <si>
    <t>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t>
  </si>
  <si>
    <t>Average of Pre-Experiment LOS</t>
  </si>
  <si>
    <t>PreTreat LOS</t>
  </si>
  <si>
    <t>Treatment Group</t>
  </si>
  <si>
    <t>Bio</t>
  </si>
  <si>
    <t>Cole is the total package—sweet, social, and full of life! This handsome black Lab/Hound mix is a gentle playmate who gets along wonderfully with other dogs, cats, and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t>
  </si>
  <si>
    <t>Ralph is a lovable goofball with the biggest wiggle butt you’ll ever meet! This sweet Pointer/Lab mix is gentle, friendly, and oh-so-cuddly.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t>
  </si>
  <si>
    <t>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guy who can turn any day into an adventure, Twister is ready to dive right in.</t>
  </si>
  <si>
    <t>Gunner is a classic black Lab with all the best Lab qualities—sweet, playful, and full of love! This medium-sized boy is always ready for fun, whether it’s a game of fetch or a nice long walk with his people. Gunner’s friendly personality makes him a joy to be around—he greets everyone with a wagging tail and a happy grin. He’s the perfect mix of energy and affection, always up for adventure but just as content to relax by your side. If you’re looking for a loyal, loving companion who will brighten every day with his enthusiasm and charm, Gunner is your guy.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</si>
</sst>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name val="Calibri"/>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8">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
      <patternFill patternType="solid">
        <fgColor theme="9" tint="-0.249977111117893"/>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8">
    <xf numFmtId="0" fontId="0" fillId="0" borderId="0"/>
    <xf numFmtId="0" fontId="9" fillId="0" borderId="0" applyNumberFormat="0" applyFill="0" applyBorder="0" applyAlignment="0" applyProtection="0"/>
    <xf numFmtId="0" fontId="10" fillId="0" borderId="0"/>
    <xf numFmtId="0" fontId="5" fillId="0" borderId="0"/>
    <xf numFmtId="0" fontId="4" fillId="0" borderId="0"/>
    <xf numFmtId="0" fontId="3" fillId="0" borderId="0"/>
    <xf numFmtId="0" fontId="2" fillId="0" borderId="0"/>
    <xf numFmtId="0" fontId="1" fillId="0" borderId="0"/>
  </cellStyleXfs>
  <cellXfs count="53">
    <xf numFmtId="0" fontId="0" fillId="0" borderId="0" xfId="0"/>
    <xf numFmtId="0" fontId="6" fillId="0" borderId="0" xfId="0" applyFont="1"/>
    <xf numFmtId="0" fontId="0" fillId="0" borderId="0" xfId="0" applyAlignment="1">
      <alignment horizontal="left"/>
    </xf>
    <xf numFmtId="3" fontId="0" fillId="0" borderId="0" xfId="0" applyNumberFormat="1"/>
    <xf numFmtId="1" fontId="0" fillId="0" borderId="0" xfId="0" applyNumberFormat="1"/>
    <xf numFmtId="0" fontId="9" fillId="0" borderId="0" xfId="1"/>
    <xf numFmtId="10" fontId="0" fillId="0" borderId="0" xfId="0" applyNumberFormat="1"/>
    <xf numFmtId="0" fontId="10" fillId="0" borderId="0" xfId="2"/>
    <xf numFmtId="0" fontId="11" fillId="2" borderId="0" xfId="2" applyFont="1" applyFill="1"/>
    <xf numFmtId="0" fontId="5" fillId="0" borderId="0" xfId="3"/>
    <xf numFmtId="22" fontId="5" fillId="0" borderId="0" xfId="3" applyNumberFormat="1"/>
    <xf numFmtId="0" fontId="8"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14" fontId="0" fillId="0" borderId="0" xfId="0" applyNumberFormat="1" applyAlignment="1">
      <alignment horizontal="left"/>
    </xf>
    <xf numFmtId="14" fontId="6" fillId="0" borderId="0" xfId="0" applyNumberFormat="1" applyFont="1"/>
    <xf numFmtId="0" fontId="3" fillId="0" borderId="0" xfId="5"/>
    <xf numFmtId="22" fontId="3" fillId="0" borderId="0" xfId="5" applyNumberFormat="1"/>
    <xf numFmtId="22" fontId="0" fillId="0" borderId="0" xfId="0" applyNumberFormat="1"/>
    <xf numFmtId="0" fontId="2" fillId="0" borderId="0" xfId="6"/>
    <xf numFmtId="0" fontId="6" fillId="0" borderId="18" xfId="2" applyFont="1" applyBorder="1" applyAlignment="1">
      <alignment horizontal="center" vertical="top"/>
    </xf>
    <xf numFmtId="0" fontId="1" fillId="0" borderId="0" xfId="7"/>
    <xf numFmtId="0" fontId="8" fillId="7" borderId="0" xfId="0" applyFont="1" applyFill="1"/>
    <xf numFmtId="0" fontId="0" fillId="0" borderId="0" xfId="0" applyAlignment="1">
      <alignment horizontal="left" indent="1"/>
    </xf>
    <xf numFmtId="0" fontId="12" fillId="3" borderId="1" xfId="0" applyFont="1" applyFill="1" applyBorder="1" applyAlignment="1">
      <alignment horizontal="center"/>
    </xf>
    <xf numFmtId="0" fontId="12" fillId="3" borderId="2" xfId="0" applyFont="1" applyFill="1" applyBorder="1" applyAlignment="1">
      <alignment horizontal="center"/>
    </xf>
    <xf numFmtId="0" fontId="12" fillId="3" borderId="3" xfId="0" applyFont="1" applyFill="1" applyBorder="1" applyAlignment="1">
      <alignment horizontal="center"/>
    </xf>
    <xf numFmtId="0" fontId="7" fillId="4" borderId="4" xfId="0" applyFont="1" applyFill="1" applyBorder="1" applyAlignment="1">
      <alignment horizontal="center"/>
    </xf>
    <xf numFmtId="0" fontId="7" fillId="4" borderId="5" xfId="0" applyFont="1" applyFill="1" applyBorder="1" applyAlignment="1">
      <alignment horizontal="center"/>
    </xf>
    <xf numFmtId="0" fontId="7" fillId="4" borderId="6" xfId="0" applyFont="1" applyFill="1" applyBorder="1" applyAlignment="1">
      <alignment horizontal="center"/>
    </xf>
    <xf numFmtId="0" fontId="8" fillId="5" borderId="1" xfId="0" applyFont="1" applyFill="1" applyBorder="1" applyAlignment="1">
      <alignment horizontal="center"/>
    </xf>
    <xf numFmtId="0" fontId="8" fillId="5" borderId="2" xfId="0" applyFont="1" applyFill="1" applyBorder="1" applyAlignment="1">
      <alignment horizontal="center"/>
    </xf>
    <xf numFmtId="0" fontId="8" fillId="5" borderId="3" xfId="0" applyFont="1" applyFill="1" applyBorder="1" applyAlignment="1">
      <alignment horizontal="center"/>
    </xf>
    <xf numFmtId="0" fontId="0" fillId="0" borderId="7" xfId="0" applyBorder="1" applyAlignment="1">
      <alignment horizontal="center" wrapText="1"/>
    </xf>
    <xf numFmtId="0" fontId="13" fillId="0" borderId="9" xfId="0" applyFont="1" applyBorder="1" applyAlignment="1">
      <alignment horizontal="center" vertical="center" wrapText="1"/>
    </xf>
    <xf numFmtId="0" fontId="13" fillId="0" borderId="7" xfId="0" applyFont="1" applyBorder="1" applyAlignment="1">
      <alignment horizontal="center" vertic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6" fillId="6" borderId="15" xfId="0" applyFont="1" applyFill="1" applyBorder="1" applyAlignment="1">
      <alignment horizontal="center"/>
    </xf>
    <xf numFmtId="0" fontId="6" fillId="6" borderId="16" xfId="0" applyFont="1" applyFill="1" applyBorder="1" applyAlignment="1">
      <alignment horizontal="center"/>
    </xf>
    <xf numFmtId="0" fontId="6" fillId="6" borderId="17" xfId="0" applyFont="1" applyFill="1" applyBorder="1" applyAlignment="1">
      <alignment horizont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0" fillId="0" borderId="5" xfId="0" applyBorder="1" applyAlignment="1">
      <alignment horizont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0" fillId="0" borderId="12" xfId="0" applyBorder="1" applyAlignment="1">
      <alignment horizontal="center" wrapText="1"/>
    </xf>
    <xf numFmtId="0" fontId="8" fillId="0" borderId="0" xfId="0" applyFont="1" applyAlignment="1">
      <alignment horizontal="center"/>
    </xf>
    <xf numFmtId="0" fontId="0" fillId="0" borderId="0" xfId="0" applyAlignment="1">
      <alignment horizontal="center"/>
    </xf>
  </cellXfs>
  <cellStyles count="8">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 name="Normal 5" xfId="5" xr:uid="{311C61F7-5C5A-1443-BD0C-0EDA9AC01BB3}"/>
    <cellStyle name="Normal 6" xfId="6" xr:uid="{E705BB68-0AFD-D243-ABB8-034EA9DC14F7}"/>
    <cellStyle name="Normal 7" xfId="7" xr:uid="{FD961889-4617-364D-8120-CB020C218CD8}"/>
  </cellStyles>
  <dxfs count="18">
    <dxf>
      <font>
        <color rgb="FF9C0006"/>
      </font>
      <fill>
        <patternFill>
          <bgColor rgb="FFFFC7CE"/>
        </patternFill>
      </fill>
    </dxf>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0" formatCode="General"/>
    </dxf>
    <dxf>
      <numFmt numFmtId="19" formatCode="m/d/yy"/>
    </dxf>
    <dxf>
      <numFmt numFmtId="19" formatCode="m/d/yy"/>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
      <numFmt numFmtId="0" formatCode="General"/>
    </dxf>
    <dxf>
      <numFmt numFmtId="0" formatCode="General"/>
    </dxf>
    <dxf>
      <numFmt numFmtId="19" formatCode="m/d/yy"/>
    </dxf>
    <dxf>
      <numFmt numFmtId="0" formatCode="General"/>
    </dxf>
    <dxf>
      <numFmt numFmtId="0" formatCode="General"/>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6"/>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79-8A45-95E1-FE8AC029D8DC}"/>
                </c:ext>
              </c:extLst>
            </c:dLbl>
            <c:dLbl>
              <c:idx val="7"/>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7-1579-8A45-95E1-FE8AC029D8DC}"/>
                </c:ext>
              </c:extLst>
            </c:dLbl>
            <c:dLbl>
              <c:idx val="12"/>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Data'!$A$6:$A$19</c:f>
              <c:strCache>
                <c:ptCount val="13"/>
                <c:pt idx="0">
                  <c:v>Available</c:v>
                </c:pt>
                <c:pt idx="1">
                  <c:v>Pending Surgery</c:v>
                </c:pt>
                <c:pt idx="2">
                  <c:v>Protective Custody</c:v>
                </c:pt>
                <c:pt idx="3">
                  <c:v>Pending Behavior Assessment</c:v>
                </c:pt>
                <c:pt idx="4">
                  <c:v>Pending Surgery Foster to Adopt</c:v>
                </c:pt>
                <c:pt idx="5">
                  <c:v>5 day Stray hold</c:v>
                </c:pt>
                <c:pt idx="6">
                  <c:v>10 day stray hold</c:v>
                </c:pt>
                <c:pt idx="7">
                  <c:v>Foster to Adopt</c:v>
                </c:pt>
                <c:pt idx="8">
                  <c:v>Pre-adopted</c:v>
                </c:pt>
                <c:pt idx="9">
                  <c:v>Pending Surgery PreAdopt</c:v>
                </c:pt>
                <c:pt idx="10">
                  <c:v>Bite Quarantine</c:v>
                </c:pt>
                <c:pt idx="11">
                  <c:v>Pending Medical Assessment</c:v>
                </c:pt>
                <c:pt idx="12">
                  <c:v>Medical Treatment</c:v>
                </c:pt>
              </c:strCache>
            </c:strRef>
          </c:cat>
          <c:val>
            <c:numRef>
              <c:f>'Pivot Data'!$B$6:$B$19</c:f>
              <c:numCache>
                <c:formatCode>General</c:formatCode>
                <c:ptCount val="13"/>
                <c:pt idx="0">
                  <c:v>69</c:v>
                </c:pt>
                <c:pt idx="1">
                  <c:v>26</c:v>
                </c:pt>
                <c:pt idx="2">
                  <c:v>14</c:v>
                </c:pt>
                <c:pt idx="3">
                  <c:v>11</c:v>
                </c:pt>
                <c:pt idx="4">
                  <c:v>6</c:v>
                </c:pt>
                <c:pt idx="5">
                  <c:v>6</c:v>
                </c:pt>
                <c:pt idx="6">
                  <c:v>5</c:v>
                </c:pt>
                <c:pt idx="7">
                  <c:v>4</c:v>
                </c:pt>
                <c:pt idx="8">
                  <c:v>2</c:v>
                </c:pt>
                <c:pt idx="9">
                  <c:v>2</c:v>
                </c:pt>
                <c:pt idx="10">
                  <c:v>1</c:v>
                </c:pt>
                <c:pt idx="11">
                  <c:v>1</c:v>
                </c:pt>
                <c:pt idx="12">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2AE3-0F4A-B8DA-BEE5AFC162EC}"/>
              </c:ext>
            </c:extLst>
          </c:dPt>
          <c:dPt>
            <c:idx val="8"/>
            <c:invertIfNegative val="0"/>
            <c:bubble3D val="0"/>
            <c:extLst>
              <c:ext xmlns:c16="http://schemas.microsoft.com/office/drawing/2014/chart" uri="{C3380CC4-5D6E-409C-BE32-E72D297353CC}">
                <c16:uniqueId val="{00000001-D5DC-6C47-9076-297A5FEBB20D}"/>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3EC-0D46-BCD5-DDD98EC54E14}"/>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2AE3-0F4A-B8DA-BEE5AFC162EC}"/>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53EC-0D46-BCD5-DDD98EC54E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Data'!$A$27:$A$37</c:f>
              <c:strCache>
                <c:ptCount val="10"/>
                <c:pt idx="0">
                  <c:v>Foster home</c:v>
                </c:pt>
                <c:pt idx="1">
                  <c:v>Adoption Kennels</c:v>
                </c:pt>
                <c:pt idx="2">
                  <c:v>Holding Kennel</c:v>
                </c:pt>
                <c:pt idx="3">
                  <c:v>Medical Kennel</c:v>
                </c:pt>
                <c:pt idx="4">
                  <c:v>Teen Pens</c:v>
                </c:pt>
                <c:pt idx="5">
                  <c:v>Equipment Storage Area</c:v>
                </c:pt>
                <c:pt idx="6">
                  <c:v>Pawtio</c:v>
                </c:pt>
                <c:pt idx="7">
                  <c:v>Pit Pens</c:v>
                </c:pt>
                <c:pt idx="8">
                  <c:v>Medical Lobby Cages</c:v>
                </c:pt>
                <c:pt idx="9">
                  <c:v>Admin Office</c:v>
                </c:pt>
              </c:strCache>
            </c:strRef>
          </c:cat>
          <c:val>
            <c:numRef>
              <c:f>'Pivot Data'!$B$27:$B$37</c:f>
              <c:numCache>
                <c:formatCode>General</c:formatCode>
                <c:ptCount val="10"/>
                <c:pt idx="0">
                  <c:v>42</c:v>
                </c:pt>
                <c:pt idx="1">
                  <c:v>21</c:v>
                </c:pt>
                <c:pt idx="2">
                  <c:v>20</c:v>
                </c:pt>
                <c:pt idx="3">
                  <c:v>17</c:v>
                </c:pt>
                <c:pt idx="4">
                  <c:v>12</c:v>
                </c:pt>
                <c:pt idx="5">
                  <c:v>11</c:v>
                </c:pt>
                <c:pt idx="6">
                  <c:v>9</c:v>
                </c:pt>
                <c:pt idx="7">
                  <c:v>8</c:v>
                </c:pt>
                <c:pt idx="8">
                  <c:v>6</c:v>
                </c:pt>
                <c:pt idx="9">
                  <c:v>2</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Data!PivotTable4</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47924321959755"/>
          <c:y val="6.6263500527001057E-2"/>
          <c:w val="0.78550503062117238"/>
          <c:h val="0.94532556265112533"/>
        </c:manualLayout>
      </c:layout>
      <c:doughnutChart>
        <c:varyColors val="1"/>
        <c:ser>
          <c:idx val="0"/>
          <c:order val="0"/>
          <c:tx>
            <c:strRef>
              <c:f>'Pivot Data'!$L$5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F60-A547-88AD-0F6E7D822D3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F60-A547-88AD-0F6E7D822D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Data'!$K$6:$K$8</c:f>
              <c:strCache>
                <c:ptCount val="2"/>
                <c:pt idx="0">
                  <c:v>Non-Stigma</c:v>
                </c:pt>
                <c:pt idx="1">
                  <c:v>Stigma</c:v>
                </c:pt>
              </c:strCache>
            </c:strRef>
          </c:cat>
          <c:val>
            <c:numRef>
              <c:f>'Pivot Data'!$L$6:$L$8</c:f>
              <c:numCache>
                <c:formatCode>General</c:formatCode>
                <c:ptCount val="2"/>
                <c:pt idx="0">
                  <c:v>81.309090909090912</c:v>
                </c:pt>
                <c:pt idx="1">
                  <c:v>137.66363636363639</c:v>
                </c:pt>
              </c:numCache>
            </c:numRef>
          </c:val>
          <c:extLst>
            <c:ext xmlns:c16="http://schemas.microsoft.com/office/drawing/2014/chart" uri="{C3380CC4-5D6E-409C-BE32-E72D297353CC}">
              <c16:uniqueId val="{00000002-363B-9944-A434-3932DE9B4D91}"/>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292100</xdr:colOff>
      <xdr:row>6</xdr:row>
      <xdr:rowOff>120650</xdr:rowOff>
    </xdr:from>
    <xdr:to>
      <xdr:col>18</xdr:col>
      <xdr:colOff>736600</xdr:colOff>
      <xdr:row>27</xdr:row>
      <xdr:rowOff>152400</xdr:rowOff>
    </xdr:to>
    <xdr:graphicFrame macro="">
      <xdr:nvGraphicFramePr>
        <xdr:cNvPr id="2" name="Chart 1">
          <a:extLst>
            <a:ext uri="{FF2B5EF4-FFF2-40B4-BE49-F238E27FC236}">
              <a16:creationId xmlns:a16="http://schemas.microsoft.com/office/drawing/2014/main" id="{9E4AE704-2361-914F-6628-F254D4B40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8842595"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ontainsBlank="1"/>
    </cacheField>
    <cacheField name="Photo" numFmtId="0">
      <sharedItems containsBlank="1"/>
    </cacheField>
    <cacheField name="Status" numFmtId="0">
      <sharedItems containsBlank="1"/>
    </cacheField>
    <cacheField name="Stage" numFmtId="0">
      <sharedItems containsBlank="1" count="18">
        <s v="5 day Stray hold"/>
        <s v="10 day stray hold"/>
        <s v="Pending Surgery"/>
        <s v="Protective Custody"/>
        <s v="Pending Behavior Assessment"/>
        <s v="Available"/>
        <s v="Pending Medical Assessment"/>
        <s v="Pre-adopted"/>
        <s v="Pending Surgery Foster to Adopt"/>
        <s v="Medical Treatment"/>
        <s v="Pending Surgery NeoNate"/>
        <s v="Pending Surgery PreAdopt"/>
        <s v="Rescue Commitment"/>
        <s v="On Hold"/>
        <s v="Foster to Adopt"/>
        <s v="Bite Quarantine"/>
        <m/>
        <s v="TNR" u="1"/>
      </sharedItems>
    </cacheField>
    <cacheField name="Species" numFmtId="0">
      <sharedItems containsBlank="1" count="5">
        <s v="Cat"/>
        <s v="Dog"/>
        <s v="Guinea Pig"/>
        <s v="Pig"/>
        <m/>
      </sharedItems>
    </cacheField>
    <cacheField name="Primary Breed" numFmtId="0">
      <sharedItems containsBlank="1"/>
    </cacheField>
    <cacheField name="Name" numFmtId="0">
      <sharedItems containsBlank="1"/>
    </cacheField>
    <cacheField name="Age" numFmtId="0">
      <sharedItems containsBlank="1"/>
    </cacheField>
    <cacheField name="Sex" numFmtId="0">
      <sharedItems containsBlank="1"/>
    </cacheField>
    <cacheField name="Spay/Neuter" numFmtId="0">
      <sharedItems containsBlank="1"/>
    </cacheField>
    <cacheField name="Primary Color" numFmtId="0">
      <sharedItems containsBlank="1"/>
    </cacheField>
    <cacheField name="On Hold" numFmtId="0">
      <sharedItems containsBlank="1"/>
    </cacheField>
    <cacheField name="Microchip" numFmtId="0">
      <sharedItems containsBlank="1"/>
    </cacheField>
    <cacheField name="Location" numFmtId="0">
      <sharedItems containsBlank="1" count="21">
        <s v="Cat Intake"/>
        <s v="Equipment Storage Area"/>
        <s v="Medical Cat Cages"/>
        <s v="Medical Lobby Cages"/>
        <s v="Pit Pens"/>
        <s v="Foster home"/>
        <s v="FoCCAS House"/>
        <s v="Medical Kennel"/>
        <s v="Pawtio"/>
        <s v="Admin Office"/>
        <s v="Teen Pens"/>
        <s v="Cat Adoption"/>
        <s v="New building 1"/>
        <s v="Adoption Kennels"/>
        <s v="Catio"/>
        <s v="Stable area"/>
        <s v="Holding Kennel"/>
        <s v="New building 2"/>
        <m/>
        <s v="Temporary holding" u="1"/>
        <s v="FoCCAS Adoption Center" u="1"/>
      </sharedItems>
    </cacheField>
    <cacheField name="Sublocation" numFmtId="0">
      <sharedItems containsBlank="1"/>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8958333" createdVersion="8" refreshedVersion="8" minRefreshableVersion="3" recordCount="76" xr:uid="{E26EA9C0-332C-164A-9A66-DB158249DC18}">
  <cacheSource type="worksheet">
    <worksheetSource name="Table4"/>
  </cacheSource>
  <cacheFields count="46">
    <cacheField name="Kick Off Treatment/Control" numFmtId="0">
      <sharedItems containsString="0" containsBlank="1" containsNumber="1" containsInteger="1" minValue="0" maxValue="1" count="3">
        <n v="1"/>
        <n v="0"/>
        <m/>
      </sharedItems>
    </cacheField>
    <cacheField name="Initial T/C Find" numFmtId="0">
      <sharedItems containsBlank="1" containsMixedTypes="1" containsNumber="1" containsInteger="1" minValue="0" maxValue="1"/>
    </cacheField>
    <cacheField name="Date Bio Added" numFmtId="0">
      <sharedItems containsNonDate="0" containsString="0" containsBlank="1"/>
    </cacheField>
    <cacheField name="Treatment Description" numFmtId="0">
      <sharedItems containsBlank="1" longText="1"/>
    </cacheField>
    <cacheField name="Data Change Note" numFmtId="0">
      <sharedItems containsNonDate="0" containsString="0" containsBlank="1"/>
    </cacheField>
    <cacheField name="Pre-Experiment LOS" numFmtId="0">
      <sharedItems containsString="0" containsBlank="1" containsNumber="1" minValue="25" maxValue="414"/>
    </cacheField>
    <cacheField name="Outcome" numFmtId="0">
      <sharedItems containsNonDate="0" containsString="0" containsBlank="1"/>
    </cacheField>
    <cacheField name="Breed Group" numFmtId="0">
      <sharedItems containsBlank="1" count="4">
        <s v="Stigma"/>
        <s v="Non-Stigma"/>
        <m/>
        <e v="#N/A" u="1"/>
      </sharedItems>
    </cacheField>
    <cacheField name="Data Check" numFmtId="0">
      <sharedItems containsBlank="1"/>
    </cacheField>
    <cacheField name="Pet_ID" numFmtId="0">
      <sharedItems containsString="0" containsBlank="1" containsNumber="1" containsInteger="1" minValue="42938868" maxValue="46185077"/>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No"/>
        <m/>
        <s v="Yes" u="1"/>
      </sharedItems>
    </cacheField>
    <cacheField name="Stage" numFmtId="0">
      <sharedItems containsBlank="1" count="8">
        <s v="Available"/>
        <s v="Pending Surgery"/>
        <s v="Pending Surgery Foster to Adopt"/>
        <m/>
        <s v="Foster to Adopt" u="1"/>
        <s v="Rescue Commitment" u="1"/>
        <s v="Pending Surgery PreAdopt" u="1"/>
        <s v="Pre-adopted" u="1"/>
      </sharedItems>
    </cacheField>
    <cacheField name="Primary Color" numFmtId="0">
      <sharedItems containsBlank="1"/>
    </cacheField>
    <cacheField name="Location" numFmtId="0">
      <sharedItems containsBlank="1" count="9">
        <s v="Foster home"/>
        <s v="Holding Kennel"/>
        <s v="Medical Kennel"/>
        <s v="Adoption Kennels"/>
        <s v="Medical Lobby Cages"/>
        <s v="Pit Pens"/>
        <s v="Equipment Storage Area"/>
        <s v="Teen Pens"/>
        <m/>
      </sharedItems>
    </cacheField>
    <cacheField name="Intake Type" numFmtId="0">
      <sharedItems containsBlank="1"/>
    </cacheField>
    <cacheField name="EmancipationDate" numFmtId="14">
      <sharedItems containsNonDate="0" containsDate="1" containsString="0" containsBlank="1" minDate="1899-12-30T00:00:00" maxDate="2025-10-13T13:56:00"/>
    </cacheField>
    <cacheField name="IntakeDateTime" numFmtId="14">
      <sharedItems containsNonDate="0" containsDate="1" containsString="0" containsBlank="1" minDate="2024-08-30T10:03:00" maxDate="2025-10-08T13:56:00"/>
    </cacheField>
    <cacheField name="LOSInDays" numFmtId="0">
      <sharedItems containsString="0" containsBlank="1" containsNumber="1" minValue="11.9" maxValue="573.4" count="189">
        <n v="416"/>
        <n v="361.7"/>
        <n v="251.1"/>
        <n v="241.9"/>
        <n v="193.9"/>
        <n v="219.8"/>
        <n v="125.9"/>
        <n v="128.9"/>
        <n v="124.8"/>
        <n v="119.9"/>
        <n v="103"/>
        <n v="101.9"/>
        <n v="95.8"/>
        <n v="94.9"/>
        <n v="97.9"/>
        <n v="77"/>
        <n v="80"/>
        <n v="80.8"/>
        <n v="79.099999999999994"/>
        <n v="74.8"/>
        <n v="61.9"/>
        <n v="59"/>
        <n v="60"/>
        <n v="72.900000000000006"/>
        <n v="56"/>
        <n v="55"/>
        <n v="62.1"/>
        <n v="37.9"/>
        <n v="27"/>
        <n v="52.1"/>
        <n v="53.9"/>
        <n v="94.8"/>
        <n v="42"/>
        <n v="52.9"/>
        <n v="61.8"/>
        <n v="75"/>
        <n v="27.9"/>
        <n v="22.7"/>
        <n v="17.8"/>
        <n v="11.9"/>
        <n v="24.8"/>
        <n v="44.9"/>
        <n v="30.8"/>
        <n v="35"/>
        <n v="37"/>
        <n v="47"/>
        <n v="39"/>
        <n v="28"/>
        <m/>
        <n v="414" u="1"/>
        <n v="359.7" u="1"/>
        <n v="249.1" u="1"/>
        <n v="239.9" u="1"/>
        <n v="191.9" u="1"/>
        <n v="217.8" u="1"/>
        <n v="123.9" u="1"/>
        <n v="126.9" u="1"/>
        <n v="122.8" u="1"/>
        <n v="117.9" u="1"/>
        <n v="101" u="1"/>
        <n v="99.9" u="1"/>
        <n v="93.8" u="1"/>
        <n v="92.9" u="1"/>
        <n v="95.9" u="1"/>
        <n v="78" u="1"/>
        <n v="78.8" u="1"/>
        <n v="77.099999999999994" u="1"/>
        <n v="72.8" u="1"/>
        <n v="59.9" u="1"/>
        <n v="57" u="1"/>
        <n v="58" u="1"/>
        <n v="70.900000000000006" u="1"/>
        <n v="54" u="1"/>
        <n v="53" u="1"/>
        <n v="60.1" u="1"/>
        <n v="35.9" u="1"/>
        <n v="25" u="1"/>
        <n v="50.1" u="1"/>
        <n v="51.9" u="1"/>
        <n v="92.8" u="1"/>
        <n v="40" u="1"/>
        <n v="50.9" u="1"/>
        <n v="59.8" u="1"/>
        <n v="73" u="1"/>
        <n v="64.2" u="1"/>
        <n v="113.2" u="1"/>
        <n v="31.3" u="1"/>
        <n v="99.1" u="1"/>
        <n v="573.4" u="1"/>
        <n v="43.3" u="1"/>
        <n v="403.3" u="1"/>
        <n v="49.4" u="1"/>
        <n v="116.1" u="1"/>
        <n v="68" u="1"/>
        <n v="66.3" u="1"/>
        <n v="49.1" u="1"/>
        <n v="46.3" u="1"/>
        <n v="361.3" u="1"/>
        <n v="229.2" u="1"/>
        <n v="107.2" u="1"/>
        <n v="169.1" u="1"/>
        <n v="90.2" u="1"/>
        <n v="25.1" u="1"/>
        <n v="187.1" u="1"/>
        <n v="89.2" u="1"/>
        <n v="82.1" u="1"/>
        <n v="118.2" u="1"/>
        <n v="109.3" u="1"/>
        <n v="112" u="1"/>
        <n v="200.3" u="1"/>
        <n v="148.30000000000001" u="1"/>
        <n v="181.1" u="1"/>
        <n v="34.1" u="1"/>
        <n v="83.1" u="1"/>
        <n v="319" u="1"/>
        <n v="67.2" u="1"/>
        <n v="14.3" u="1"/>
        <n v="178" u="1"/>
        <n v="39.4" u="1"/>
        <n v="41.1" u="1"/>
        <n v="138.1" u="1"/>
        <n v="140.1" u="1"/>
        <n v="180.3" u="1"/>
        <n v="89" u="1"/>
        <n v="47.3" u="1"/>
        <n v="180.2" u="1"/>
        <n v="29.2" u="1"/>
        <n v="60.2" u="1"/>
        <n v="349" u="1"/>
        <n v="40.200000000000003" u="1"/>
        <n v="130.19999999999999" u="1"/>
        <n v="49" u="1"/>
        <n v="62.3" u="1"/>
        <n v="238.3" u="1"/>
        <n v="85.2" u="1"/>
        <n v="188.1" u="1"/>
        <n v="207.1" u="1"/>
        <n v="48" u="1"/>
        <n v="62.2" u="1"/>
        <n v="111.1" u="1"/>
        <n v="41.2" u="1"/>
        <n v="97.1" u="1"/>
        <n v="571.29999999999995" u="1"/>
        <n v="401.3" u="1"/>
        <n v="114.1" u="1"/>
        <n v="66" u="1"/>
        <n v="64.3"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136.1" u="1"/>
        <n v="138" u="1"/>
        <n v="178.3" u="1"/>
        <n v="87" u="1"/>
        <n v="45.2" u="1"/>
        <n v="89.3" u="1"/>
        <n v="27.2" u="1"/>
        <n v="58.1" u="1"/>
        <n v="346.9" u="1"/>
        <n v="128.19999999999999" u="1"/>
        <n v="38.1" u="1"/>
        <n v="184.1"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 name="PreTreat- Seen_SearchResults_7Days" numFmtId="0">
      <sharedItems containsBlank="1"/>
    </cacheField>
    <cacheField name="PreTreat- Seen_SearchResults_30Days" numFmtId="0">
      <sharedItems containsBlank="1"/>
    </cacheField>
    <cacheField name="PreTreat- Seen_SearchResults_2008" numFmtId="0">
      <sharedItems containsBlank="1"/>
    </cacheField>
    <cacheField name="PreTreat- Details_Opened_7Days" numFmtId="0">
      <sharedItems containsBlank="1"/>
    </cacheField>
    <cacheField name="PreTreat- Details_Opened_30Days" numFmtId="0">
      <sharedItems containsBlank="1"/>
    </cacheField>
    <cacheField name="PreTreat- Details_Opened_2008" numFmtId="0">
      <sharedItems containsBlank="1"/>
    </cacheField>
    <cacheField name="PreTreat- Click_through_7Day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9189818" createdVersion="8" refreshedVersion="8" minRefreshableVersion="3" recordCount="102" xr:uid="{6D99E7A5-523A-4747-8CA5-71D7D7920D15}">
  <cacheSource type="worksheet">
    <worksheetSource name="Table2"/>
  </cacheSource>
  <cacheFields count="32">
    <cacheField name="Pet_ID" numFmtId="1">
      <sharedItems containsSemiMixedTypes="0" containsString="0" containsNumber="1" containsInteger="1" minValue="37760469" maxValue="46185077"/>
    </cacheField>
    <cacheField name="Rescue_ID" numFmtId="0">
      <sharedItems containsMixedTypes="1" containsNumber="1" containsInteger="1" minValue="52239691" maxValue="58353818"/>
    </cacheField>
    <cacheField name="Name" numFmtId="0">
      <sharedItems/>
    </cacheField>
    <cacheField name="Status" numFmtId="0">
      <sharedItems/>
    </cacheField>
    <cacheField name="Date_Added" numFmtId="14">
      <sharedItems containsSemiMixedTypes="0" containsNonDate="0" containsDate="1" containsString="0" minDate="2023-04-06T00:00:00" maxDate="2025-10-20T00:00:00"/>
    </cacheField>
    <cacheField name="Date_Adopted" numFmtId="14">
      <sharedItems containsNonDate="0" containsDate="1" containsString="0" containsBlank="1" minDate="2024-12-04T00:00:00" maxDate="2025-08-09T00:00:00" count="5">
        <m/>
        <d v="2024-12-04T00:00:00"/>
        <d v="2025-06-02T00:00:00"/>
        <d v="2025-08-08T00:00:00"/>
        <d v="2025-07-22T00:00:00"/>
      </sharedItems>
    </cacheField>
    <cacheField name="Species" numFmtId="0">
      <sharedItems containsBlank="1" count="3">
        <s v="cat"/>
        <s v="dog"/>
        <m u="1"/>
      </sharedItems>
    </cacheField>
    <cacheField name="Primary_Breed" numFmtId="0">
      <sharedItems containsBlank="1" count="30">
        <s v="Domestic Shorthair"/>
        <s v="American Pit Bull Terrier"/>
        <s v="American Bulldog"/>
        <s v="Rottweiler"/>
        <s v="Shepherd (Unknown Type)"/>
        <s v="Weimaraner"/>
        <s v="American Staffordshire Terrier"/>
        <s v="Plott Hound"/>
        <s v="Bullmastiff"/>
        <s v="American Eskimo Dog"/>
        <s v="Labrador Retriever"/>
        <s v="Boston Terrier"/>
        <s v="Hound (Unknown Type)"/>
        <s v="Tabby"/>
        <s v="Domestic Mediumhair"/>
        <s v="Treeing Walker Coonhound"/>
        <s v="Boxer"/>
        <s v="Pointer"/>
        <s v="Foxhound"/>
        <s v="Bull Terrier"/>
        <s v="Australian Shepherd"/>
        <s v="Black Mouth Cur"/>
        <s v="Australian Cattle Dog"/>
        <s v="Whippet"/>
        <s v="Domestic Longhair"/>
        <s v="German Shorthaired Pointer"/>
        <m u="1"/>
        <s v="Catahoula Leopard Dog" u="1"/>
        <s v="Redbone Coonhound" u="1"/>
        <s v="Chihuahua" u="1"/>
      </sharedItems>
    </cacheField>
    <cacheField name="Secondary_Breed" numFmtId="0">
      <sharedItems containsBlank="1"/>
    </cacheField>
    <cacheField name="Color" numFmtId="0">
      <sharedItems/>
    </cacheField>
    <cacheField name="Sex" numFmtId="0">
      <sharedItems/>
    </cacheField>
    <cacheField name="Age" numFmtId="0">
      <sharedItems containsBlank="1" count="6">
        <s v="young"/>
        <s v="adult"/>
        <s v="kitten"/>
        <s v="senior"/>
        <s v="puppy"/>
        <m u="1"/>
      </sharedItems>
    </cacheField>
    <cacheField name="Size" numFmtId="0">
      <sharedItems containsBlank="1"/>
    </cacheField>
    <cacheField name="Coat" numFmtId="0">
      <sharedItems containsBlank="1"/>
    </cacheField>
    <cacheField name="Mixed" numFmtId="0">
      <sharedItems/>
    </cacheField>
    <cacheField name="Altered" numFmtId="0">
      <sharedItems/>
    </cacheField>
    <cacheField name="Shots_Current" numFmtId="0">
      <sharedItems/>
    </cacheField>
    <cacheField name="Housebroken" numFmtId="0">
      <sharedItems/>
    </cacheField>
    <cacheField name="Declawed" numFmtId="0">
      <sharedItems/>
    </cacheField>
    <cacheField name="Special_Needs" numFmtId="0">
      <sharedItems/>
    </cacheField>
    <cacheField name="OK_With_Kids" numFmtId="0">
      <sharedItems/>
    </cacheField>
    <cacheField name="OK_With_Dogs" numFmtId="0">
      <sharedItems/>
    </cacheField>
    <cacheField name="OK_With_Cats" numFmtId="0">
      <sharedItems/>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79778703701" createdVersion="8" refreshedVersion="8" minRefreshableVersion="3" recordCount="77" xr:uid="{06AB03A0-5051-FD4E-A8A1-BFD4A454F12E}">
  <cacheSource type="worksheet">
    <worksheetSource ref="A1:AT1048576" sheet="Consolidated Data - Static"/>
  </cacheSource>
  <cacheFields count="46">
    <cacheField name="Kick Off Treatment/Control" numFmtId="0">
      <sharedItems containsString="0" containsBlank="1" containsNumber="1" containsInteger="1" minValue="0" maxValue="1" count="3">
        <n v="1"/>
        <n v="0"/>
        <m/>
      </sharedItems>
    </cacheField>
    <cacheField name="Initial T/C Find" numFmtId="0">
      <sharedItems containsBlank="1" containsMixedTypes="1" containsNumber="1" containsInteger="1" minValue="0" maxValue="1"/>
    </cacheField>
    <cacheField name="Date Bio Added" numFmtId="0">
      <sharedItems containsNonDate="0" containsString="0" containsBlank="1"/>
    </cacheField>
    <cacheField name="Treatment Description" numFmtId="0">
      <sharedItems containsBlank="1" longText="1"/>
    </cacheField>
    <cacheField name="Data Change Note" numFmtId="0">
      <sharedItems containsNonDate="0" containsString="0" containsBlank="1"/>
    </cacheField>
    <cacheField name="Pre-Experiment LOS" numFmtId="0">
      <sharedItems containsString="0" containsBlank="1" containsNumber="1" minValue="25" maxValue="414"/>
    </cacheField>
    <cacheField name="Outcome" numFmtId="0">
      <sharedItems containsNonDate="0" containsString="0" containsBlank="1"/>
    </cacheField>
    <cacheField name="Breed Group" numFmtId="0">
      <sharedItems containsBlank="1" count="3">
        <s v="Stigma"/>
        <s v="Non-Stigma"/>
        <m/>
      </sharedItems>
    </cacheField>
    <cacheField name="Data Check" numFmtId="0">
      <sharedItems containsBlank="1"/>
    </cacheField>
    <cacheField name="Pet_ID" numFmtId="0">
      <sharedItems containsString="0" containsBlank="1" containsNumber="1" containsInteger="1" minValue="42938868" maxValue="46185077"/>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acheField>
    <cacheField name="Stage" numFmtId="0">
      <sharedItems containsBlank="1"/>
    </cacheField>
    <cacheField name="Primary Color" numFmtId="0">
      <sharedItems containsBlank="1"/>
    </cacheField>
    <cacheField name="Location" numFmtId="0">
      <sharedItems containsBlank="1"/>
    </cacheField>
    <cacheField name="Intake Type" numFmtId="0">
      <sharedItems containsBlank="1"/>
    </cacheField>
    <cacheField name="EmancipationDate" numFmtId="0">
      <sharedItems containsNonDate="0" containsDate="1" containsString="0" containsBlank="1" minDate="1899-12-30T00:00:00" maxDate="2025-10-13T13:56:00"/>
    </cacheField>
    <cacheField name="IntakeDateTime" numFmtId="0">
      <sharedItems containsNonDate="0" containsDate="1" containsString="0" containsBlank="1" minDate="2024-08-30T10:03:00" maxDate="2025-10-08T13:56:00"/>
    </cacheField>
    <cacheField name="LOSInDays" numFmtId="0">
      <sharedItems containsString="0" containsBlank="1" containsNumber="1" minValue="11.9" maxValue="416"/>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 name="PreTreat- Seen_SearchResults_7Days" numFmtId="0">
      <sharedItems containsBlank="1"/>
    </cacheField>
    <cacheField name="PreTreat- Seen_SearchResults_30Days" numFmtId="0">
      <sharedItems containsBlank="1"/>
    </cacheField>
    <cacheField name="PreTreat- Seen_SearchResults_2008" numFmtId="0">
      <sharedItems containsBlank="1"/>
    </cacheField>
    <cacheField name="PreTreat- Details_Opened_7Days" numFmtId="0">
      <sharedItems containsBlank="1"/>
    </cacheField>
    <cacheField name="PreTreat- Details_Opened_30Days" numFmtId="0">
      <sharedItems containsBlank="1"/>
    </cacheField>
    <cacheField name="PreTreat- Details_Opened_2008" numFmtId="0">
      <sharedItems containsBlank="1"/>
    </cacheField>
    <cacheField name="PreTreat- Click_through_7Day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636183"/>
    <s v="Yes"/>
    <s v="Active"/>
    <x v="0"/>
    <x v="0"/>
    <s v="Domestic Shorthair"/>
    <m/>
    <s v="1y 0m 0d"/>
    <s v="Unknown"/>
    <s v="No"/>
    <s v="Orange"/>
    <s v="No"/>
    <m/>
    <x v="0"/>
    <s v="Cat Intake"/>
    <m/>
  </r>
  <r>
    <s v=""/>
    <s v="A0059632659"/>
    <s v="Yes"/>
    <s v="Active"/>
    <x v="0"/>
    <x v="1"/>
    <s v="Terrier"/>
    <m/>
    <s v=""/>
    <s v="Female"/>
    <s v="No"/>
    <s v="Chocolate"/>
    <s v="No"/>
    <m/>
    <x v="1"/>
    <s v="Equipment Storage Area"/>
    <m/>
  </r>
  <r>
    <s v=""/>
    <s v="A0059626343"/>
    <s v="Yes"/>
    <s v="Active"/>
    <x v="0"/>
    <x v="0"/>
    <s v="Domestic Shorthair"/>
    <m/>
    <s v="2y 0m 3d"/>
    <s v="Male"/>
    <s v="No"/>
    <s v="Orange"/>
    <s v="No"/>
    <m/>
    <x v="2"/>
    <s v="Medical Cat Cages"/>
    <m/>
  </r>
  <r>
    <s v=""/>
    <s v="A0059622660"/>
    <s v="Yes"/>
    <s v="Active"/>
    <x v="0"/>
    <x v="0"/>
    <s v="Domestic Shorthair"/>
    <m/>
    <s v="0y 1m 28d"/>
    <s v="Unknown"/>
    <s v="No"/>
    <s v="Brown"/>
    <s v="No"/>
    <m/>
    <x v="0"/>
    <s v="1"/>
    <m/>
  </r>
  <r>
    <s v=""/>
    <s v="A0059622576"/>
    <s v="Yes"/>
    <s v="Active"/>
    <x v="0"/>
    <x v="1"/>
    <s v="Hound"/>
    <s v="Ernest"/>
    <s v="7y 0m 3d"/>
    <s v="Male"/>
    <s v="No"/>
    <s v="Red"/>
    <s v="No"/>
    <m/>
    <x v="3"/>
    <s v="Medical Lobby Cages"/>
    <s v="HW-4"/>
  </r>
  <r>
    <s v=""/>
    <s v="A0059620670"/>
    <s v="Yes"/>
    <s v="Active"/>
    <x v="0"/>
    <x v="0"/>
    <s v="Domestic Shorthair"/>
    <m/>
    <s v="1y 0m 3d"/>
    <s v="Female"/>
    <s v="No"/>
    <s v="Grey"/>
    <s v="No"/>
    <m/>
    <x v="0"/>
    <s v="10"/>
    <m/>
  </r>
  <r>
    <s v=""/>
    <s v="A0059617270"/>
    <s v="Yes"/>
    <s v="Active"/>
    <x v="0"/>
    <x v="1"/>
    <s v="Mixed Breed, Large (over 44 lbs fully grown)"/>
    <m/>
    <s v="2y 0m 4d"/>
    <s v="Male"/>
    <s v="No"/>
    <s v="Black"/>
    <s v="No"/>
    <m/>
    <x v="4"/>
    <s v="Pen 4"/>
    <m/>
  </r>
  <r>
    <s v=""/>
    <s v="A0059617026"/>
    <s v="Yes"/>
    <s v="Active"/>
    <x v="0"/>
    <x v="0"/>
    <s v="Domestic Shorthair"/>
    <m/>
    <s v="0y 1m 2d"/>
    <s v="Unknown"/>
    <s v="No"/>
    <s v="Orange"/>
    <s v="No"/>
    <m/>
    <x v="2"/>
    <s v="3"/>
    <m/>
  </r>
  <r>
    <s v=""/>
    <s v="A0059615841"/>
    <s v="Yes"/>
    <s v="Active"/>
    <x v="0"/>
    <x v="0"/>
    <s v="Domestic Shorthair"/>
    <s v="(A Flynt)"/>
    <s v="0y 0m 25d"/>
    <s v="Unknown"/>
    <s v="No"/>
    <s v="Grey"/>
    <s v="No"/>
    <m/>
    <x v="5"/>
    <s v="AdoptAmbassador"/>
    <m/>
  </r>
  <r>
    <s v=""/>
    <s v="A0059615830"/>
    <s v="Yes"/>
    <s v="Active"/>
    <x v="0"/>
    <x v="0"/>
    <s v="Domestic Shorthair"/>
    <s v="(A Flynt)"/>
    <s v="0y 0m 18d"/>
    <s v="Unknown"/>
    <s v="No"/>
    <s v="Black"/>
    <s v="No"/>
    <m/>
    <x v="5"/>
    <s v="AdoptAmbassador"/>
    <m/>
  </r>
  <r>
    <s v=""/>
    <s v="A0059615822"/>
    <s v="Yes"/>
    <s v="Active"/>
    <x v="0"/>
    <x v="0"/>
    <s v="Domestic Shorthair"/>
    <s v="(A Flynt)"/>
    <s v="0y 0m 18d"/>
    <s v="Unknown"/>
    <s v="No"/>
    <s v="Orange"/>
    <s v="No"/>
    <m/>
    <x v="5"/>
    <s v="AdoptAmbassador"/>
    <m/>
  </r>
  <r>
    <s v=""/>
    <s v="A0059614471"/>
    <s v="Yes"/>
    <s v="Active"/>
    <x v="0"/>
    <x v="0"/>
    <s v="Domestic Shorthair"/>
    <s v="Tyler (K. Hauler)"/>
    <s v="0y 1m 16d"/>
    <s v="Male"/>
    <s v="No"/>
    <s v="Orange"/>
    <s v="No"/>
    <m/>
    <x v="5"/>
    <s v="AdoptAmbassador"/>
    <m/>
  </r>
  <r>
    <s v=""/>
    <s v="A0059614464"/>
    <s v="Yes"/>
    <s v="Active"/>
    <x v="0"/>
    <x v="0"/>
    <s v="Domestic Shorthair"/>
    <s v="Abby (K. Hauler)"/>
    <s v="0y 1m 8d"/>
    <s v="Female"/>
    <s v="No"/>
    <s v="Brown"/>
    <s v="No"/>
    <m/>
    <x v="5"/>
    <s v="AdoptAmbassador"/>
    <m/>
  </r>
  <r>
    <s v=""/>
    <s v="A0059608793"/>
    <s v="Yes"/>
    <s v="Active"/>
    <x v="0"/>
    <x v="0"/>
    <s v="Domestic Shorthair"/>
    <s v="Maggie"/>
    <s v="4y 0m 3d"/>
    <s v="Female"/>
    <s v="Unknown"/>
    <s v="Brown"/>
    <s v="No"/>
    <m/>
    <x v="0"/>
    <s v="5"/>
    <m/>
  </r>
  <r>
    <s v=""/>
    <s v="A0059607181"/>
    <s v="Yes"/>
    <s v="Active"/>
    <x v="0"/>
    <x v="0"/>
    <s v="Domestic Shorthair"/>
    <m/>
    <s v="2y 0m 5d"/>
    <s v="Unknown"/>
    <s v="No"/>
    <s v="Brown"/>
    <s v="No"/>
    <m/>
    <x v="6"/>
    <s v="Cage 2"/>
    <m/>
  </r>
  <r>
    <s v=""/>
    <s v="A0059606920"/>
    <s v="Yes"/>
    <s v="Active"/>
    <x v="0"/>
    <x v="0"/>
    <s v="Domestic Shorthair"/>
    <m/>
    <s v="0y 6m 5d"/>
    <s v="Unknown"/>
    <s v="No"/>
    <s v="Black"/>
    <s v="No"/>
    <m/>
    <x v="0"/>
    <s v="7"/>
    <m/>
  </r>
  <r>
    <s v=""/>
    <s v="A0059606623"/>
    <s v="Yes"/>
    <s v="Active"/>
    <x v="0"/>
    <x v="1"/>
    <s v="Hound"/>
    <s v="Honey"/>
    <s v="3y 0m 5d"/>
    <s v="Female"/>
    <s v="No"/>
    <s v="Brown"/>
    <s v="No"/>
    <m/>
    <x v="3"/>
    <s v="Medical Lobby Cages"/>
    <s v="HW+4"/>
  </r>
  <r>
    <s v=""/>
    <s v="A0059605531"/>
    <s v="Yes"/>
    <s v="Active"/>
    <x v="0"/>
    <x v="0"/>
    <s v="Domestic Shorthair"/>
    <s v="Dumpling"/>
    <s v="0y 1m 0d"/>
    <s v="Female"/>
    <s v="No"/>
    <s v="Black"/>
    <s v="No"/>
    <m/>
    <x v="2"/>
    <s v="Medical Cat Cages"/>
    <m/>
  </r>
  <r>
    <s v=""/>
    <s v="A0059604111"/>
    <s v="Yes"/>
    <s v="Active"/>
    <x v="1"/>
    <x v="1"/>
    <s v="Hound"/>
    <s v="Daisy (M Thibodeau)"/>
    <s v="0y 5m 6d"/>
    <s v="Female"/>
    <s v="No"/>
    <s v="Brown"/>
    <s v="No"/>
    <m/>
    <x v="7"/>
    <s v="14"/>
    <s v="HW-"/>
  </r>
  <r>
    <s v=""/>
    <s v="A0059604096"/>
    <s v="Yes"/>
    <s v="Active"/>
    <x v="1"/>
    <x v="1"/>
    <s v="Hound"/>
    <s v="Sassy"/>
    <s v="4y 0m 3d"/>
    <s v="Female"/>
    <s v="No"/>
    <s v="Black"/>
    <s v="No"/>
    <m/>
    <x v="7"/>
    <s v="14"/>
    <s v="HW+"/>
  </r>
  <r>
    <s v=""/>
    <s v="A0059598685"/>
    <s v="Yes"/>
    <s v="Active"/>
    <x v="0"/>
    <x v="1"/>
    <s v="Hound"/>
    <s v="Lei"/>
    <s v="4y 0m 6d"/>
    <s v="Female"/>
    <s v="No"/>
    <s v="Black"/>
    <s v="No"/>
    <m/>
    <x v="1"/>
    <s v="Equipment Storage Area"/>
    <s v="HW -"/>
  </r>
  <r>
    <s v=""/>
    <s v="A0059598047"/>
    <s v="Yes"/>
    <s v="Active"/>
    <x v="0"/>
    <x v="1"/>
    <s v="Mixed Breed, Medium (up to 44 lbs fully grown)"/>
    <s v="Dumpling"/>
    <s v="4y 0m 4d"/>
    <s v="Female"/>
    <s v="No"/>
    <s v="Brown"/>
    <s v="No"/>
    <m/>
    <x v="1"/>
    <s v="Equipment Storage Area"/>
    <s v="HW +"/>
  </r>
  <r>
    <s v=""/>
    <s v="A0059592906"/>
    <s v="Yes"/>
    <s v="Active"/>
    <x v="2"/>
    <x v="0"/>
    <s v="Domestic Shorthair"/>
    <s v="Mary"/>
    <s v="0y 1m 12d"/>
    <s v="Unknown"/>
    <s v="No"/>
    <s v="Black"/>
    <s v="No"/>
    <m/>
    <x v="0"/>
    <s v="4"/>
    <m/>
  </r>
  <r>
    <s v=""/>
    <s v="A0059592689"/>
    <s v="Yes"/>
    <s v="Active"/>
    <x v="0"/>
    <x v="0"/>
    <s v="Domestic Shorthair"/>
    <m/>
    <s v="0y 1m 19d"/>
    <s v="Unknown"/>
    <s v="No"/>
    <s v="Black"/>
    <s v="No"/>
    <m/>
    <x v="5"/>
    <s v="Foster home"/>
    <m/>
  </r>
  <r>
    <s v=""/>
    <s v="A0059588552"/>
    <s v="Yes"/>
    <s v="Active"/>
    <x v="1"/>
    <x v="1"/>
    <s v="Mixed Breed, Medium (up to 44 lbs fully grown)"/>
    <s v="Nemo"/>
    <s v="1y 0m 8d"/>
    <s v="Male"/>
    <s v="No"/>
    <s v="Black"/>
    <s v="No"/>
    <m/>
    <x v="8"/>
    <s v="Run 2"/>
    <s v="HW-4"/>
  </r>
  <r>
    <s v=""/>
    <s v="A0059588551"/>
    <s v="Yes"/>
    <s v="Active"/>
    <x v="1"/>
    <x v="1"/>
    <s v="Mixed Breed, Medium (up to 44 lbs fully grown)"/>
    <s v="Dory"/>
    <s v="2y 0m 6d"/>
    <s v="Female"/>
    <s v="No"/>
    <s v="Black"/>
    <s v="No"/>
    <m/>
    <x v="8"/>
    <s v="Run 2"/>
    <s v="HW-3"/>
  </r>
  <r>
    <s v=""/>
    <s v="A0059588533"/>
    <s v="Yes"/>
    <s v="Active"/>
    <x v="3"/>
    <x v="1"/>
    <s v="Terrier, Jack Russell"/>
    <s v="Chi Chi"/>
    <s v="2y 0m 8d"/>
    <s v="Male"/>
    <s v="No"/>
    <s v="White"/>
    <s v="No"/>
    <m/>
    <x v="9"/>
    <s v="Laura's office"/>
    <m/>
  </r>
  <r>
    <s v=""/>
    <s v="A0059581347"/>
    <s v="Yes"/>
    <s v="Active"/>
    <x v="0"/>
    <x v="0"/>
    <s v="Domestic Shorthair"/>
    <s v="Mara"/>
    <s v="2y 0m 10d"/>
    <s v="Female"/>
    <s v="No"/>
    <s v="Brown"/>
    <s v="No"/>
    <m/>
    <x v="0"/>
    <s v="3"/>
    <m/>
  </r>
  <r>
    <s v=""/>
    <s v="A0059578792"/>
    <s v="Yes"/>
    <s v="Active"/>
    <x v="2"/>
    <x v="1"/>
    <s v="Mixed Breed, Medium (up to 44 lbs fully grown)"/>
    <m/>
    <s v="0y 2m 5d"/>
    <s v="Unknown"/>
    <s v="No"/>
    <s v="Brown"/>
    <s v="No"/>
    <m/>
    <x v="10"/>
    <s v="3"/>
    <m/>
  </r>
  <r>
    <s v=""/>
    <s v="A0059578750"/>
    <s v="Yes"/>
    <s v="Active"/>
    <x v="2"/>
    <x v="1"/>
    <s v="Mixed Breed, Medium (up to 44 lbs fully grown)"/>
    <m/>
    <s v="0y 2m 5d"/>
    <s v="Unknown"/>
    <s v="No"/>
    <s v="White"/>
    <s v="No"/>
    <m/>
    <x v="10"/>
    <s v="3"/>
    <m/>
  </r>
  <r>
    <s v=""/>
    <s v="A0059578742"/>
    <s v="Yes"/>
    <s v="Active"/>
    <x v="2"/>
    <x v="1"/>
    <s v="Mixed Breed, Medium (up to 44 lbs fully grown)"/>
    <m/>
    <s v="0y 2m 5d"/>
    <s v="Unknown"/>
    <s v="No"/>
    <s v="Brown"/>
    <s v="No"/>
    <m/>
    <x v="10"/>
    <s v="3"/>
    <m/>
  </r>
  <r>
    <s v=""/>
    <s v="A0059578738"/>
    <s v="Yes"/>
    <s v="Active"/>
    <x v="2"/>
    <x v="1"/>
    <s v="Mixed Breed, Medium (up to 44 lbs fully grown)"/>
    <m/>
    <s v="0y 2m 5d"/>
    <s v="Unknown"/>
    <s v="No"/>
    <s v="Brown"/>
    <s v="No"/>
    <m/>
    <x v="10"/>
    <s v="3"/>
    <m/>
  </r>
  <r>
    <s v=""/>
    <s v="A0059578730"/>
    <s v="Yes"/>
    <s v="Active"/>
    <x v="4"/>
    <x v="1"/>
    <s v="Mixed Breed, Medium (up to 44 lbs fully grown)"/>
    <m/>
    <s v="2y 0m 10d"/>
    <s v="Female"/>
    <s v="No"/>
    <s v="Tan"/>
    <s v="No"/>
    <m/>
    <x v="10"/>
    <s v="3"/>
    <m/>
  </r>
  <r>
    <s v=""/>
    <s v="A0059578724"/>
    <s v="Yes"/>
    <s v="Active"/>
    <x v="4"/>
    <x v="1"/>
    <s v="Mixed Breed, Medium (up to 44 lbs fully grown)"/>
    <m/>
    <s v="4y 0m 10d"/>
    <s v="Female"/>
    <s v="No"/>
    <s v="Fawn"/>
    <s v="No"/>
    <m/>
    <x v="10"/>
    <s v="3"/>
    <m/>
  </r>
  <r>
    <s v=""/>
    <s v="A0059578703"/>
    <s v="Yes"/>
    <s v="Active"/>
    <x v="2"/>
    <x v="0"/>
    <s v="Domestic Shorthair"/>
    <s v="Niki"/>
    <s v="0y 1m 28d"/>
    <s v="Female"/>
    <s v="No"/>
    <s v="Black"/>
    <s v="No"/>
    <m/>
    <x v="0"/>
    <s v="9"/>
    <m/>
  </r>
  <r>
    <s v=""/>
    <s v="A0059578687"/>
    <s v="Yes"/>
    <s v="Active"/>
    <x v="5"/>
    <x v="0"/>
    <s v="Domestic Shorthair"/>
    <s v="Prada"/>
    <s v="0y 1m 28d"/>
    <s v="Female"/>
    <s v="Yes"/>
    <s v="Black"/>
    <s v="No"/>
    <s v="941000031684132"/>
    <x v="11"/>
    <s v="Bank 3 Cage 4"/>
    <m/>
  </r>
  <r>
    <s v=""/>
    <s v="A0059578681"/>
    <s v="Yes"/>
    <s v="Active"/>
    <x v="5"/>
    <x v="0"/>
    <s v="Domestic Shorthair"/>
    <s v="Dolce"/>
    <s v="0y 1m 28d"/>
    <s v="Female"/>
    <s v="Yes"/>
    <s v="Grey"/>
    <s v="No"/>
    <s v="941000031684346"/>
    <x v="11"/>
    <s v="Bank 3 Cage 4"/>
    <m/>
  </r>
  <r>
    <s v=""/>
    <s v="A0059578674"/>
    <s v="Yes"/>
    <s v="Active"/>
    <x v="2"/>
    <x v="0"/>
    <s v="Domestic Shorthair"/>
    <m/>
    <s v="0y 1m 28d"/>
    <s v="Unknown"/>
    <s v="No"/>
    <s v="Black"/>
    <s v="No"/>
    <m/>
    <x v="0"/>
    <s v="9"/>
    <m/>
  </r>
  <r>
    <s v=""/>
    <s v="A0059571918"/>
    <s v="Yes"/>
    <s v="Active"/>
    <x v="4"/>
    <x v="1"/>
    <s v="Chihuahua, Short Coat"/>
    <s v="Mr. Cobb"/>
    <s v="4y 0m 6d"/>
    <s v="Male"/>
    <s v="No"/>
    <s v="Tan"/>
    <s v="No"/>
    <m/>
    <x v="9"/>
    <s v="Kim's Office"/>
    <s v="HW-4"/>
  </r>
  <r>
    <s v=""/>
    <s v="A0059565495"/>
    <s v="Yes"/>
    <s v="Active"/>
    <x v="3"/>
    <x v="1"/>
    <s v="Terrier, American Pit Bull"/>
    <s v="Starla"/>
    <s v="0y 3m 12d"/>
    <s v="Female"/>
    <s v="No"/>
    <s v="Brown"/>
    <s v="No"/>
    <m/>
    <x v="8"/>
    <s v="Run 3"/>
    <s v="HW-"/>
  </r>
  <r>
    <s v=""/>
    <s v="A0059565478"/>
    <s v="Yes"/>
    <s v="Active"/>
    <x v="3"/>
    <x v="1"/>
    <s v="Terrier, American Pit Bull"/>
    <s v="Sparks"/>
    <s v="0y 3m 9d"/>
    <s v="Male"/>
    <s v="No"/>
    <s v="Grey"/>
    <s v="No"/>
    <m/>
    <x v="8"/>
    <s v="Run 3"/>
    <s v="HW-"/>
  </r>
  <r>
    <s v=""/>
    <s v="A0059565456"/>
    <s v="Yes"/>
    <s v="Active"/>
    <x v="3"/>
    <x v="1"/>
    <s v="Terrier, American Pit Bull"/>
    <s v="Billy"/>
    <s v="0y 3m 12d"/>
    <s v="Male"/>
    <s v="No"/>
    <s v="White"/>
    <s v="No"/>
    <m/>
    <x v="8"/>
    <s v="Run 3"/>
    <s v="HW-"/>
  </r>
  <r>
    <s v=""/>
    <s v="A0059565351"/>
    <s v="Yes"/>
    <s v="Active"/>
    <x v="3"/>
    <x v="1"/>
    <s v="Terrier, American Pit Bull"/>
    <s v="Freckles"/>
    <s v="0y 3m 12d"/>
    <s v="Female"/>
    <s v="No"/>
    <s v="Brown"/>
    <s v="No"/>
    <m/>
    <x v="8"/>
    <s v="Run 3"/>
    <s v="HW-"/>
  </r>
  <r>
    <s v=""/>
    <s v="A0059565303"/>
    <s v="Yes"/>
    <s v="Active"/>
    <x v="3"/>
    <x v="1"/>
    <s v="Terrier, American Pit Bull"/>
    <s v="Tilly"/>
    <s v="0y 3m 12d"/>
    <s v="Female"/>
    <s v="No"/>
    <s v="White"/>
    <s v="No"/>
    <m/>
    <x v="8"/>
    <s v="Run 3"/>
    <s v="HW-"/>
  </r>
  <r>
    <s v=""/>
    <s v="A0059565213"/>
    <s v="Yes"/>
    <s v="Active"/>
    <x v="2"/>
    <x v="1"/>
    <s v="Hound"/>
    <s v="Fufu"/>
    <s v="3y 0m 12d"/>
    <s v="Female"/>
    <s v="No"/>
    <s v="Tan"/>
    <s v="No"/>
    <m/>
    <x v="1"/>
    <s v="Equipment Storage Area"/>
    <s v="HW -"/>
  </r>
  <r>
    <s v=""/>
    <s v="A0059565025"/>
    <s v="Yes"/>
    <s v="Active"/>
    <x v="3"/>
    <x v="1"/>
    <s v="Terrier, Pit Bull"/>
    <s v="Farrty"/>
    <s v="2y 0m 12d"/>
    <s v="Female"/>
    <s v="No"/>
    <s v="Black"/>
    <s v="No"/>
    <m/>
    <x v="8"/>
    <s v="Run 3"/>
    <s v="HW-4"/>
  </r>
  <r>
    <s v=""/>
    <s v="A0059563722"/>
    <s v="Yes"/>
    <s v="Active"/>
    <x v="6"/>
    <x v="0"/>
    <s v="Domestic Shorthair"/>
    <m/>
    <s v="0y 1m 23d"/>
    <s v="Unknown"/>
    <s v="No"/>
    <s v="Orange"/>
    <s v="No"/>
    <m/>
    <x v="12"/>
    <s v="Pop up cage - no #"/>
    <m/>
  </r>
  <r>
    <s v=""/>
    <s v="A0059563713"/>
    <s v="Yes"/>
    <s v="Active"/>
    <x v="6"/>
    <x v="0"/>
    <s v="Domestic Shorthair"/>
    <m/>
    <s v="0y 1m 23d"/>
    <s v="Unknown"/>
    <s v="No"/>
    <s v="Orange"/>
    <s v="No"/>
    <m/>
    <x v="12"/>
    <s v="Pop up cage - no #"/>
    <m/>
  </r>
  <r>
    <s v=""/>
    <s v="A0059563711"/>
    <s v="Yes"/>
    <s v="Active"/>
    <x v="6"/>
    <x v="0"/>
    <s v="Domestic Shorthair"/>
    <m/>
    <s v="0y 1m 23d"/>
    <s v="Unknown"/>
    <s v="No"/>
    <s v="Orange"/>
    <s v="No"/>
    <m/>
    <x v="12"/>
    <s v="Pop up cage - no #"/>
    <m/>
  </r>
  <r>
    <s v=""/>
    <s v="A0059563700"/>
    <s v="Yes"/>
    <s v="Active"/>
    <x v="6"/>
    <x v="0"/>
    <s v="Domestic Shorthair"/>
    <m/>
    <s v="0y 1m 23d"/>
    <s v="Unknown"/>
    <s v="No"/>
    <s v="Black"/>
    <s v="No"/>
    <m/>
    <x v="12"/>
    <s v="Pop up cage - no #"/>
    <m/>
  </r>
  <r>
    <s v=""/>
    <s v="A0059563511"/>
    <s v="Yes"/>
    <s v="Active"/>
    <x v="4"/>
    <x v="1"/>
    <s v="Mixed Breed, Small (under 24 lbs fully grown)"/>
    <s v="Kota"/>
    <s v="0y 8m 12d"/>
    <s v="Female"/>
    <s v="No"/>
    <s v="Black"/>
    <s v="No"/>
    <m/>
    <x v="7"/>
    <s v="2"/>
    <m/>
  </r>
  <r>
    <s v=""/>
    <s v="A0059561541"/>
    <s v="Yes"/>
    <s v="Active"/>
    <x v="1"/>
    <x v="1"/>
    <s v="Mastiff"/>
    <s v="Thor (C Fletcher)"/>
    <s v="1y 0m 12d"/>
    <s v="Male"/>
    <s v="No"/>
    <s v="Black"/>
    <s v="No"/>
    <m/>
    <x v="5"/>
    <s v="AdoptionTrial"/>
    <s v="HW+4"/>
  </r>
  <r>
    <s v=""/>
    <s v="A0059558069"/>
    <s v="Yes"/>
    <s v="Active"/>
    <x v="7"/>
    <x v="1"/>
    <s v="Terrier"/>
    <s v="Lexi (D Robinson-Fripp)"/>
    <s v="0y 4m 13d"/>
    <s v="Female"/>
    <s v="Yes"/>
    <s v="Black"/>
    <s v="No"/>
    <s v="941000031683739"/>
    <x v="1"/>
    <s v="Equipment Storage Area"/>
    <s v="HW-3"/>
  </r>
  <r>
    <s v=""/>
    <s v="A0059555933"/>
    <s v="Yes"/>
    <s v="Active"/>
    <x v="2"/>
    <x v="0"/>
    <s v="Domestic Shorthair"/>
    <s v="Lucy (J Wigger)"/>
    <s v="0y 1m 24d"/>
    <s v="Female"/>
    <s v="No"/>
    <s v="White"/>
    <s v="No"/>
    <m/>
    <x v="5"/>
    <s v="AdoptAmbassador"/>
    <m/>
  </r>
  <r>
    <s v=""/>
    <s v="A0059555922"/>
    <s v="Yes"/>
    <s v="Active"/>
    <x v="2"/>
    <x v="0"/>
    <s v="Domestic Shorthair"/>
    <s v="Chunky (J Wigger)"/>
    <s v="0y 1m 24d"/>
    <s v="Male"/>
    <s v="No"/>
    <s v="Orange"/>
    <s v="No"/>
    <m/>
    <x v="5"/>
    <s v="AdoptAmbassador"/>
    <m/>
  </r>
  <r>
    <s v=""/>
    <s v="A0059555916"/>
    <s v="Yes"/>
    <s v="Active"/>
    <x v="8"/>
    <x v="0"/>
    <s v="Domestic Shorthair"/>
    <s v="Pumpkin (J Wigger)"/>
    <s v="0y 1m 24d"/>
    <s v="Female"/>
    <s v="No"/>
    <s v="White"/>
    <s v="No"/>
    <m/>
    <x v="5"/>
    <s v="AdoptionTrial"/>
    <m/>
  </r>
  <r>
    <s v=""/>
    <s v="A0059550521"/>
    <s v="Yes"/>
    <s v="Active"/>
    <x v="5"/>
    <x v="2"/>
    <s v="Guinea Pig"/>
    <s v="Smores"/>
    <s v=""/>
    <s v="Female"/>
    <s v="No"/>
    <s v="Beige"/>
    <s v="No"/>
    <m/>
    <x v="9"/>
    <s v="Laura's office"/>
    <m/>
  </r>
  <r>
    <s v=""/>
    <s v="A0059550488"/>
    <s v="Yes"/>
    <s v="Active"/>
    <x v="5"/>
    <x v="2"/>
    <s v="Guinea Pig"/>
    <s v="Coffee"/>
    <s v=""/>
    <s v="Female"/>
    <s v="No"/>
    <s v="Black"/>
    <s v="No"/>
    <m/>
    <x v="9"/>
    <s v="Laura's office"/>
    <m/>
  </r>
  <r>
    <s v=""/>
    <s v="A0059550352"/>
    <s v="Yes"/>
    <s v="Active"/>
    <x v="8"/>
    <x v="0"/>
    <s v="Domestic Shorthair"/>
    <s v="Doja (D Sparks)"/>
    <s v="0y 1m 12d"/>
    <s v="Female"/>
    <s v="No"/>
    <s v="Grey"/>
    <s v="No"/>
    <m/>
    <x v="5"/>
    <s v="AdoptionTrial"/>
    <m/>
  </r>
  <r>
    <s v=""/>
    <s v="A0059549834"/>
    <s v="Yes"/>
    <s v="Active"/>
    <x v="8"/>
    <x v="0"/>
    <s v="Domestic Shorthair"/>
    <s v="Misty (R Riddle)"/>
    <s v="0y 1m 25d"/>
    <s v="Female"/>
    <s v="No"/>
    <s v="Black"/>
    <s v="No"/>
    <m/>
    <x v="5"/>
    <s v="AdoptionTrial"/>
    <m/>
  </r>
  <r>
    <s v=""/>
    <s v="A0059549368"/>
    <s v="Yes"/>
    <s v="Active"/>
    <x v="2"/>
    <x v="1"/>
    <s v="Mixed Breed, Medium (up to 44 lbs fully grown)"/>
    <s v="Nana"/>
    <s v=""/>
    <s v="Female"/>
    <s v="No"/>
    <s v="Brindle"/>
    <s v="No"/>
    <m/>
    <x v="1"/>
    <s v="Equipment Storage Area"/>
    <s v="HW+"/>
  </r>
  <r>
    <s v=""/>
    <s v="A0059548989"/>
    <s v="Yes"/>
    <s v="Active"/>
    <x v="9"/>
    <x v="1"/>
    <s v="Coonhound, Black and Tan"/>
    <s v="Zuko (M. Fichera)"/>
    <s v="0y 5m 13d"/>
    <s v="Male"/>
    <s v="No"/>
    <s v="Black"/>
    <s v="No"/>
    <s v="985113010196005"/>
    <x v="5"/>
    <s v="AdoptAmbassador"/>
    <m/>
  </r>
  <r>
    <s v=""/>
    <s v="A0059535694"/>
    <s v="Yes"/>
    <s v="Active"/>
    <x v="10"/>
    <x v="0"/>
    <s v="Domestic Shorthair"/>
    <s v="Finley (A. Flynt)"/>
    <s v="0y 0m 19d"/>
    <s v="Unknown"/>
    <s v="No"/>
    <s v="White"/>
    <s v="No"/>
    <m/>
    <x v="5"/>
    <s v="AdoptAmbassador"/>
    <m/>
  </r>
  <r>
    <s v=""/>
    <s v="A0059533915"/>
    <s v="Yes"/>
    <s v="Active"/>
    <x v="4"/>
    <x v="1"/>
    <s v="German Shepherd"/>
    <s v="Xander"/>
    <s v="0y 8m 5d"/>
    <s v="Male"/>
    <s v="No"/>
    <s v="Black"/>
    <s v="No"/>
    <m/>
    <x v="4"/>
    <s v="Pen 3"/>
    <s v="HW-4"/>
  </r>
  <r>
    <s v=""/>
    <s v="A0059533914"/>
    <s v="Yes"/>
    <s v="Active"/>
    <x v="4"/>
    <x v="1"/>
    <s v="German Shepherd"/>
    <s v="Buffy"/>
    <s v="0y 8m 5d"/>
    <s v="Female"/>
    <s v="No"/>
    <s v="Black"/>
    <s v="No"/>
    <m/>
    <x v="4"/>
    <s v="Pen 3"/>
    <s v="HW-3"/>
  </r>
  <r>
    <s v=""/>
    <s v="A0059533911"/>
    <s v="Yes"/>
    <s v="Active"/>
    <x v="4"/>
    <x v="1"/>
    <s v="German Shepherd"/>
    <s v="Willow"/>
    <s v="0y 8m 5d"/>
    <s v="Female"/>
    <s v="No"/>
    <s v="Black"/>
    <s v="No"/>
    <m/>
    <x v="4"/>
    <s v="Pen 3"/>
    <s v="HW-3"/>
  </r>
  <r>
    <s v=""/>
    <s v="A0059533786"/>
    <s v="Yes"/>
    <s v="Active"/>
    <x v="2"/>
    <x v="1"/>
    <s v="Mixed Breed, Large (over 44 lbs fully grown)"/>
    <s v="Joy"/>
    <s v="6y 0m 16d"/>
    <s v="Female"/>
    <s v="No"/>
    <s v="Tan"/>
    <s v="No"/>
    <m/>
    <x v="10"/>
    <s v="4"/>
    <s v="HW-3"/>
  </r>
  <r>
    <s v=""/>
    <s v="A0059533784"/>
    <s v="Yes"/>
    <s v="Active"/>
    <x v="2"/>
    <x v="1"/>
    <s v="Mixed Breed, Large (over 44 lbs fully grown)"/>
    <s v="Earl"/>
    <s v="5y 0m 16d"/>
    <s v="Male"/>
    <s v="No"/>
    <s v="Tan"/>
    <s v="No"/>
    <m/>
    <x v="7"/>
    <s v="6"/>
    <s v="HW-4"/>
  </r>
  <r>
    <s v=""/>
    <s v="A0059533783"/>
    <s v="Yes"/>
    <s v="Active"/>
    <x v="2"/>
    <x v="1"/>
    <s v="Mixed Breed, Large (over 44 lbs fully grown)"/>
    <s v="Randy"/>
    <s v="4y 0m 16d"/>
    <s v="Male"/>
    <s v="No"/>
    <s v="Tan"/>
    <s v="No"/>
    <m/>
    <x v="10"/>
    <s v="4"/>
    <s v="HW+3"/>
  </r>
  <r>
    <s v=""/>
    <s v="A0059531269"/>
    <s v="Yes"/>
    <s v="Active"/>
    <x v="5"/>
    <x v="1"/>
    <s v="Coonhound"/>
    <s v="Earl"/>
    <s v="4y 0m 18d"/>
    <s v="Male"/>
    <s v="Yes"/>
    <s v="Black"/>
    <s v="No"/>
    <s v="941000031784686"/>
    <x v="10"/>
    <s v="2"/>
    <s v="HW-"/>
  </r>
  <r>
    <s v=""/>
    <s v="A0059531197"/>
    <s v="Yes"/>
    <s v="Active"/>
    <x v="5"/>
    <x v="1"/>
    <s v="Hound"/>
    <s v="Rufus"/>
    <s v="4y 0m 18d"/>
    <s v="Male"/>
    <s v="Yes"/>
    <s v="Black"/>
    <s v="No"/>
    <s v="941000031784729"/>
    <x v="10"/>
    <s v="2"/>
    <s v="HW-"/>
  </r>
  <r>
    <s v=""/>
    <s v="A0059530196"/>
    <s v="Yes"/>
    <s v="Active"/>
    <x v="3"/>
    <x v="1"/>
    <s v="Alaskan Malamute"/>
    <m/>
    <s v=""/>
    <s v="Unknown"/>
    <s v="No"/>
    <s v="Black"/>
    <s v="No"/>
    <m/>
    <x v="4"/>
    <s v="Pen 2"/>
    <m/>
  </r>
  <r>
    <s v=""/>
    <s v="A0059530178"/>
    <s v="Yes"/>
    <s v="Active"/>
    <x v="3"/>
    <x v="1"/>
    <s v="Alaskan Malamute"/>
    <m/>
    <s v=""/>
    <s v="Female"/>
    <s v="No"/>
    <s v="Black"/>
    <s v="No"/>
    <m/>
    <x v="4"/>
    <s v="Pen 4"/>
    <m/>
  </r>
  <r>
    <s v=""/>
    <s v="A0059530164"/>
    <s v="Yes"/>
    <s v="Active"/>
    <x v="3"/>
    <x v="1"/>
    <s v="Alaskan Malamute"/>
    <s v="Aspen"/>
    <s v="2y 0m 6d"/>
    <s v="Female"/>
    <s v="No"/>
    <s v="Black"/>
    <s v="No"/>
    <m/>
    <x v="8"/>
    <s v="Run 1"/>
    <s v="HW+4"/>
  </r>
  <r>
    <s v=""/>
    <s v="A0059465919"/>
    <s v="Yes"/>
    <s v="Active"/>
    <x v="6"/>
    <x v="0"/>
    <s v="Domestic Shorthair"/>
    <s v="Marla (M. Girardeau)"/>
    <s v="0y 1m 19d"/>
    <s v="Female"/>
    <s v="No"/>
    <s v="Black"/>
    <s v="No"/>
    <m/>
    <x v="5"/>
    <s v="AdoptAmbassador"/>
    <m/>
  </r>
  <r>
    <s v=""/>
    <s v="A0059462158"/>
    <s v="Yes"/>
    <s v="Active"/>
    <x v="3"/>
    <x v="1"/>
    <s v="Alaskan Malamute"/>
    <s v="Everest"/>
    <s v="5y 0m 18d"/>
    <s v="Female"/>
    <s v="No"/>
    <s v="White"/>
    <s v="No"/>
    <m/>
    <x v="7"/>
    <s v="11"/>
    <s v="HW+4"/>
  </r>
  <r>
    <s v=""/>
    <s v="A0059459266"/>
    <s v="Yes"/>
    <s v="Active"/>
    <x v="8"/>
    <x v="0"/>
    <s v="Domestic Shorthair"/>
    <s v="Cheddar (J. Kinard)"/>
    <s v="0y 2m 14d"/>
    <s v="Male"/>
    <s v="No"/>
    <s v="Orange"/>
    <s v="No"/>
    <m/>
    <x v="5"/>
    <s v="AdoptionTrial"/>
    <m/>
  </r>
  <r>
    <s v=""/>
    <s v="A0059459081"/>
    <s v=""/>
    <s v="Active"/>
    <x v="2"/>
    <x v="1"/>
    <s v="Terrier, Pit Bull"/>
    <s v="Fern"/>
    <s v="3y 0m 16d"/>
    <s v="Female"/>
    <s v="No"/>
    <s v="White"/>
    <s v="No"/>
    <m/>
    <x v="1"/>
    <s v="Equipment Storage Area"/>
    <s v="HW-"/>
  </r>
  <r>
    <s v=""/>
    <s v="A0059458893"/>
    <s v="Yes"/>
    <s v="Active"/>
    <x v="5"/>
    <x v="0"/>
    <s v="Domestic Shorthair"/>
    <s v="Hades"/>
    <s v="0y 4m 14d"/>
    <s v="Male"/>
    <s v="Yes"/>
    <s v="Black"/>
    <s v="No"/>
    <s v="941000031684077"/>
    <x v="11"/>
    <s v="Bank 1 Cage 4"/>
    <m/>
  </r>
  <r>
    <s v=""/>
    <s v="A0059458085"/>
    <s v="Yes"/>
    <s v="Active"/>
    <x v="2"/>
    <x v="1"/>
    <s v="Mixed Breed, Medium (up to 44 lbs fully grown)"/>
    <s v="Presley (J. Cahill)"/>
    <s v="0y 2m 15d"/>
    <s v="Male"/>
    <s v="No"/>
    <s v="White"/>
    <s v="No"/>
    <m/>
    <x v="5"/>
    <s v="AdoptAmbassador"/>
    <m/>
  </r>
  <r>
    <s v=""/>
    <s v="A0059456833"/>
    <s v="Yes"/>
    <s v="Active"/>
    <x v="2"/>
    <x v="1"/>
    <s v="Mixed Breed, Large (over 44 lbs fully grown)"/>
    <s v="Pumba"/>
    <s v="3y 0m 20d"/>
    <s v="Male"/>
    <s v="No"/>
    <s v="Black"/>
    <s v="No"/>
    <m/>
    <x v="13"/>
    <s v="19"/>
    <s v="HW+3"/>
  </r>
  <r>
    <s v=""/>
    <s v="A0059446004"/>
    <s v="Yes"/>
    <s v="Active"/>
    <x v="4"/>
    <x v="1"/>
    <s v="Mixed Breed, Medium (up to 44 lbs fully grown)"/>
    <s v="Sugarfoot"/>
    <s v="4y 0m 23d"/>
    <s v="Female"/>
    <s v="No"/>
    <s v="Black"/>
    <s v="No"/>
    <m/>
    <x v="10"/>
    <s v="1"/>
    <s v="HW+"/>
  </r>
  <r>
    <s v=""/>
    <s v="A0059445995"/>
    <s v="Yes"/>
    <s v="Active"/>
    <x v="2"/>
    <x v="1"/>
    <s v="Mixed Breed, Large (over 44 lbs fully grown)"/>
    <s v="Deeno"/>
    <s v="4y 0m 23d"/>
    <s v="Male"/>
    <s v="No"/>
    <s v="Grey"/>
    <s v="No"/>
    <m/>
    <x v="10"/>
    <s v="1"/>
    <s v="HW+"/>
  </r>
  <r>
    <s v=""/>
    <s v="A0059438661"/>
    <s v="Yes"/>
    <s v="Active"/>
    <x v="2"/>
    <x v="0"/>
    <s v="Domestic Shorthair"/>
    <s v="Bedon (H. Pearce)"/>
    <s v="0y 2m 19d"/>
    <s v="Male"/>
    <s v="No"/>
    <s v="Black"/>
    <s v="No"/>
    <m/>
    <x v="5"/>
    <s v="AdoptAmbassador"/>
    <m/>
  </r>
  <r>
    <s v=""/>
    <s v="A0059438453"/>
    <s v=""/>
    <s v="Active"/>
    <x v="3"/>
    <x v="1"/>
    <s v="Mixed Breed, Large (over 44 lbs fully grown)"/>
    <m/>
    <s v="2y 0m 24d"/>
    <s v="Female"/>
    <s v="No"/>
    <s v="White"/>
    <s v="No"/>
    <m/>
    <x v="13"/>
    <s v="16"/>
    <m/>
  </r>
  <r>
    <s v=""/>
    <s v="A0059438447"/>
    <s v=""/>
    <s v="Active"/>
    <x v="3"/>
    <x v="1"/>
    <s v="Mixed Breed, Large (over 44 lbs fully grown)"/>
    <m/>
    <s v="2y 0m 24d"/>
    <s v="Female"/>
    <s v="No"/>
    <s v="White"/>
    <s v="No"/>
    <m/>
    <x v="13"/>
    <s v="16"/>
    <m/>
  </r>
  <r>
    <s v=""/>
    <s v="A0059438430"/>
    <s v=""/>
    <s v="Active"/>
    <x v="3"/>
    <x v="1"/>
    <s v="Mixed Breed, Large (over 44 lbs fully grown)"/>
    <m/>
    <s v="2y 0m 24d"/>
    <s v="Male"/>
    <s v="No"/>
    <s v="Brindle"/>
    <s v="No"/>
    <m/>
    <x v="13"/>
    <s v="6"/>
    <m/>
  </r>
  <r>
    <s v=""/>
    <s v="A0059431975"/>
    <s v="Yes"/>
    <s v="Active"/>
    <x v="2"/>
    <x v="1"/>
    <s v="Hound"/>
    <s v="Gomez"/>
    <s v="3y 6m 23d"/>
    <s v="Male"/>
    <s v="No"/>
    <s v="Black"/>
    <s v="No"/>
    <m/>
    <x v="13"/>
    <s v="18"/>
    <s v="HW-4"/>
  </r>
  <r>
    <s v=""/>
    <s v="A0059423930"/>
    <s v="Yes"/>
    <s v="Active"/>
    <x v="8"/>
    <x v="1"/>
    <s v="Mixed Breed, Medium (up to 44 lbs fully grown)"/>
    <s v="Spot (J. Bowers)"/>
    <s v="0y 2m 7d"/>
    <s v="Female"/>
    <s v="Yes"/>
    <s v="White"/>
    <s v="No"/>
    <s v="941000031684415"/>
    <x v="5"/>
    <s v="AdoptionTrial"/>
    <m/>
  </r>
  <r>
    <s v=""/>
    <s v="A0059419683"/>
    <s v="Yes"/>
    <s v="Active"/>
    <x v="6"/>
    <x v="1"/>
    <s v="Terrier, Pit Bull"/>
    <s v="Lorelai"/>
    <s v="5y 0m 26d"/>
    <s v="Female"/>
    <s v="No"/>
    <s v="Brown"/>
    <s v="No"/>
    <m/>
    <x v="7"/>
    <s v="Medical Kennel"/>
    <s v="HW+3"/>
  </r>
  <r>
    <s v=""/>
    <s v="A0059409842"/>
    <s v="Yes"/>
    <s v="Active"/>
    <x v="5"/>
    <x v="0"/>
    <s v="Domestic Shorthair"/>
    <s v="Sprite"/>
    <s v="0y 9m 28d"/>
    <s v="Male"/>
    <s v="Yes"/>
    <s v="Black"/>
    <s v="No"/>
    <m/>
    <x v="6"/>
    <s v="Cage 6"/>
    <m/>
  </r>
  <r>
    <s v=""/>
    <s v="A0059409833"/>
    <s v="Yes"/>
    <s v="Active"/>
    <x v="5"/>
    <x v="0"/>
    <s v="Domestic Shorthair"/>
    <s v="Oscar"/>
    <s v="0y 9m 28d"/>
    <s v="Male"/>
    <s v="Yes"/>
    <s v="Black"/>
    <s v="No"/>
    <m/>
    <x v="6"/>
    <s v="Cage 6"/>
    <m/>
  </r>
  <r>
    <s v=""/>
    <s v="A0059409313"/>
    <s v="Yes"/>
    <s v="Active"/>
    <x v="5"/>
    <x v="0"/>
    <s v="Domestic Shorthair"/>
    <s v="Tommy [Barn Cat]"/>
    <s v="2y 2m 14d"/>
    <s v="Male"/>
    <s v="Yes"/>
    <s v="Brown"/>
    <s v="No"/>
    <s v="941000031784874"/>
    <x v="6"/>
    <s v="Cage 1"/>
    <m/>
  </r>
  <r>
    <s v=""/>
    <s v="A0059407357"/>
    <s v="Yes"/>
    <s v="Active"/>
    <x v="2"/>
    <x v="1"/>
    <s v="Terrier, Pit Bull"/>
    <s v="Bruno"/>
    <s v="3y 0m 26d"/>
    <s v="Male"/>
    <s v="No"/>
    <s v="Tan"/>
    <s v="No"/>
    <m/>
    <x v="1"/>
    <s v="Equipment Storage Area"/>
    <s v="HW+4"/>
  </r>
  <r>
    <s v=""/>
    <s v="A0059406803"/>
    <s v="Yes"/>
    <s v="Active"/>
    <x v="2"/>
    <x v="1"/>
    <s v="Terrier, American Pit Bull"/>
    <s v="Rocky"/>
    <s v="4y 0m 27d"/>
    <s v="Male"/>
    <s v="No"/>
    <s v="Brown"/>
    <s v="No"/>
    <m/>
    <x v="7"/>
    <s v="9"/>
    <s v="HW+3"/>
  </r>
  <r>
    <s v=""/>
    <s v="A0059398109"/>
    <s v="Yes"/>
    <s v="Active"/>
    <x v="2"/>
    <x v="0"/>
    <s v="Domestic Shorthair"/>
    <s v="Dora (K Robinson)"/>
    <s v="0y 2m 19d"/>
    <s v="Female"/>
    <s v="No"/>
    <s v="Grey"/>
    <s v="No"/>
    <m/>
    <x v="5"/>
    <s v="AdoptAmbassador"/>
    <m/>
  </r>
  <r>
    <s v=""/>
    <s v="A0059398093"/>
    <s v="Yes"/>
    <s v="Active"/>
    <x v="8"/>
    <x v="0"/>
    <s v="Domestic Shorthair"/>
    <s v="Isa (C Black)"/>
    <s v="0y 2m 6d"/>
    <s v="Female"/>
    <s v="No"/>
    <s v="Black"/>
    <s v="No"/>
    <m/>
    <x v="5"/>
    <s v="AdoptionTrial"/>
    <m/>
  </r>
  <r>
    <s v=""/>
    <s v="A0059395399"/>
    <s v="Yes"/>
    <s v="Active"/>
    <x v="2"/>
    <x v="1"/>
    <s v="Terrier"/>
    <s v="Harry"/>
    <s v="1y 1m 1d"/>
    <s v="Male"/>
    <s v="No"/>
    <s v="Black"/>
    <s v="No"/>
    <m/>
    <x v="7"/>
    <s v="7"/>
    <s v="HW -"/>
  </r>
  <r>
    <s v=""/>
    <s v="A0059391437"/>
    <s v="Yes"/>
    <s v="Active"/>
    <x v="2"/>
    <x v="1"/>
    <s v="Terrier, American Pit Bull"/>
    <s v="Bear"/>
    <s v="2y 1m 1d"/>
    <s v="Male"/>
    <s v="No"/>
    <s v="Brown"/>
    <s v="No"/>
    <m/>
    <x v="1"/>
    <s v="Equipment Storage Area"/>
    <s v="HW -"/>
  </r>
  <r>
    <s v=""/>
    <s v="A0059387936"/>
    <s v="Yes"/>
    <s v="Active"/>
    <x v="8"/>
    <x v="1"/>
    <s v="Mixed Breed, Medium (up to 44 lbs fully grown)"/>
    <s v="Prince (A Peterson)"/>
    <s v="0y 4m 2d"/>
    <s v="Male"/>
    <s v="No"/>
    <s v="Brown"/>
    <s v="No"/>
    <s v="941000031735778"/>
    <x v="5"/>
    <s v="AdoptionTrial"/>
    <m/>
  </r>
  <r>
    <s v=""/>
    <s v="A0059371437"/>
    <s v="Yes"/>
    <s v="Active"/>
    <x v="2"/>
    <x v="0"/>
    <s v="Domestic Shorthair"/>
    <s v="Boo (H. Pearce)"/>
    <s v="0y 2m 19d"/>
    <s v="Female"/>
    <s v="No"/>
    <s v="Black"/>
    <s v="No"/>
    <m/>
    <x v="5"/>
    <s v="AdoptAmbassador"/>
    <m/>
  </r>
  <r>
    <s v=""/>
    <s v="A0059366991"/>
    <s v="Yes"/>
    <s v="Active"/>
    <x v="10"/>
    <x v="0"/>
    <s v="Domestic Medium Hair"/>
    <s v="(P. Pellum)"/>
    <s v="0y 2m 8d"/>
    <s v="Female"/>
    <s v="No"/>
    <s v="Grey"/>
    <s v="No"/>
    <m/>
    <x v="5"/>
    <s v="AdoptAmbassador"/>
    <m/>
  </r>
  <r>
    <s v=""/>
    <s v="A0059366988"/>
    <s v="Yes"/>
    <s v="Active"/>
    <x v="10"/>
    <x v="0"/>
    <s v="Domestic Shorthair"/>
    <s v="(P. Pellum)"/>
    <s v="0y 2m 8d"/>
    <s v="Female"/>
    <s v="No"/>
    <s v="Brown"/>
    <s v="No"/>
    <m/>
    <x v="5"/>
    <s v="AdoptAmbassador"/>
    <m/>
  </r>
  <r>
    <s v=""/>
    <s v="A0059366979"/>
    <s v="Yes"/>
    <s v="Active"/>
    <x v="10"/>
    <x v="0"/>
    <s v="Domestic Shorthair"/>
    <s v="(P. Pellum)"/>
    <s v="0y 2m 8d"/>
    <s v="Male"/>
    <s v="No"/>
    <s v="Black"/>
    <s v="No"/>
    <m/>
    <x v="5"/>
    <s v="AdoptAmbassador"/>
    <m/>
  </r>
  <r>
    <s v=""/>
    <s v="A0059366978"/>
    <s v="Yes"/>
    <s v="Active"/>
    <x v="10"/>
    <x v="0"/>
    <s v="Domestic Medium Hair"/>
    <s v="(P. Pellum)"/>
    <s v="0y 2m 8d"/>
    <s v="Female"/>
    <s v="No"/>
    <s v="Grey"/>
    <s v="No"/>
    <m/>
    <x v="5"/>
    <s v="AdoptAmbassador"/>
    <m/>
  </r>
  <r>
    <s v=""/>
    <s v="A0059366976"/>
    <s v="Yes"/>
    <s v="Active"/>
    <x v="10"/>
    <x v="0"/>
    <s v="Domestic Shorthair"/>
    <s v="(P. Pellum)"/>
    <s v="0y 2m 8d"/>
    <s v="Female"/>
    <s v="No"/>
    <s v="Black"/>
    <s v="No"/>
    <m/>
    <x v="5"/>
    <s v="AdoptAmbassador"/>
    <m/>
  </r>
  <r>
    <s v=""/>
    <s v="A0059364488"/>
    <s v="Yes"/>
    <s v="Active"/>
    <x v="10"/>
    <x v="0"/>
    <s v="Domestic Shorthair"/>
    <s v="Dewey"/>
    <s v="0y 1m 19d"/>
    <s v="Male"/>
    <s v="No"/>
    <s v="Grey"/>
    <s v="No"/>
    <m/>
    <x v="12"/>
    <s v="Pop up cage - no #"/>
    <m/>
  </r>
  <r>
    <s v=""/>
    <s v="A0059364485"/>
    <s v="Yes"/>
    <s v="Active"/>
    <x v="10"/>
    <x v="0"/>
    <s v="Domestic Shorthair"/>
    <s v="Billy"/>
    <s v="0y 1m 19d"/>
    <s v="Male"/>
    <s v="No"/>
    <s v="Grey"/>
    <s v="No"/>
    <m/>
    <x v="12"/>
    <s v="Pop up cage - no #"/>
    <m/>
  </r>
  <r>
    <s v=""/>
    <s v="A0059364482"/>
    <s v="Yes"/>
    <s v="Active"/>
    <x v="11"/>
    <x v="0"/>
    <s v="Domestic Shorthair"/>
    <s v="Stu (preadopted J Kinard)"/>
    <s v="0y 1m 19d"/>
    <s v="Male"/>
    <s v="No"/>
    <s v="Grey"/>
    <s v="No"/>
    <m/>
    <x v="12"/>
    <s v="Pop up cage - no #"/>
    <m/>
  </r>
  <r>
    <s v=""/>
    <s v="A0059364446"/>
    <s v="Yes"/>
    <s v="Active"/>
    <x v="10"/>
    <x v="0"/>
    <s v="Domestic Shorthair"/>
    <s v="Tatum"/>
    <s v="0y 1m 19d"/>
    <s v="Female"/>
    <s v="No"/>
    <s v="Grey"/>
    <s v="No"/>
    <m/>
    <x v="12"/>
    <s v="Pop up cage - no #"/>
    <m/>
  </r>
  <r>
    <s v=""/>
    <s v="A0059364421"/>
    <s v="Yes"/>
    <s v="Active"/>
    <x v="2"/>
    <x v="0"/>
    <s v="Domestic Shorthair"/>
    <s v="Casey"/>
    <s v="3y 0m 19d"/>
    <s v="Female"/>
    <s v="No"/>
    <s v="Grey"/>
    <s v="No"/>
    <m/>
    <x v="12"/>
    <s v="Pop up cage - no #"/>
    <m/>
  </r>
  <r>
    <s v=""/>
    <s v="A0059363522"/>
    <s v=""/>
    <s v="Active"/>
    <x v="8"/>
    <x v="0"/>
    <s v="Domestic Shorthair"/>
    <s v="Toes (C. Demers)"/>
    <s v="0y 2m 2d"/>
    <s v="Male"/>
    <s v="No"/>
    <s v="Black"/>
    <s v="No"/>
    <m/>
    <x v="5"/>
    <s v="AdoptionTrial"/>
    <m/>
  </r>
  <r>
    <s v=""/>
    <s v="A0059363288"/>
    <s v="Yes"/>
    <s v="Active"/>
    <x v="2"/>
    <x v="0"/>
    <s v="Domestic Shorthair"/>
    <s v="Cali (C. Demers)"/>
    <s v=""/>
    <s v="Female"/>
    <s v="No"/>
    <s v="White"/>
    <s v="No"/>
    <m/>
    <x v="5"/>
    <s v="AdoptAmbassador"/>
    <m/>
  </r>
  <r>
    <s v=""/>
    <s v="A0059362072"/>
    <s v="Yes"/>
    <s v="Active"/>
    <x v="5"/>
    <x v="1"/>
    <s v="Retriever, Labrador"/>
    <s v="Hershey"/>
    <s v="2y 1m 5d"/>
    <s v="Male"/>
    <s v="Yes"/>
    <s v="Brown"/>
    <s v="No"/>
    <s v="941000031684297"/>
    <x v="7"/>
    <s v="Medical Kennel"/>
    <s v="HW -"/>
  </r>
  <r>
    <s v=""/>
    <s v="A0059358304"/>
    <s v=""/>
    <s v="Active"/>
    <x v="8"/>
    <x v="0"/>
    <s v="Domestic Shorthair"/>
    <s v="Jasmine (C. Young)"/>
    <s v="0y 3m 28d"/>
    <s v="Female"/>
    <s v="No"/>
    <s v="Black"/>
    <s v="No"/>
    <m/>
    <x v="5"/>
    <s v="AdoptionTrial"/>
    <m/>
  </r>
  <r>
    <s v=""/>
    <s v="A0059358291"/>
    <s v="Yes"/>
    <s v="Active"/>
    <x v="8"/>
    <x v="0"/>
    <s v="Domestic Shorthair"/>
    <s v="Ali (C. Young)"/>
    <s v="0y 3m 28d"/>
    <s v="Female"/>
    <s v="No"/>
    <s v="Orange"/>
    <s v="No"/>
    <m/>
    <x v="5"/>
    <s v="AdoptionTrial"/>
    <m/>
  </r>
  <r>
    <s v=""/>
    <s v="A0059354378"/>
    <s v="Yes"/>
    <s v="Active"/>
    <x v="5"/>
    <x v="1"/>
    <s v="Mixed Breed, Medium (up to 44 lbs fully grown)"/>
    <s v="Java"/>
    <s v="1y 7m 5d"/>
    <s v="Male"/>
    <s v="Yes"/>
    <s v="Brown"/>
    <s v="No"/>
    <s v="941000031684052"/>
    <x v="7"/>
    <s v="13"/>
    <s v="HW-3"/>
  </r>
  <r>
    <s v=""/>
    <s v="A0059350629"/>
    <s v="Yes"/>
    <s v="Active"/>
    <x v="5"/>
    <x v="1"/>
    <s v="Cur, Black-Mouth"/>
    <s v="Homer"/>
    <s v="0y 4m 0d"/>
    <s v="Male"/>
    <s v="Yes"/>
    <s v="Brown"/>
    <s v="No"/>
    <s v="941000028853239"/>
    <x v="7"/>
    <s v="10"/>
    <s v="HW-"/>
  </r>
  <r>
    <s v=""/>
    <s v="A0059350618"/>
    <s v="Yes"/>
    <s v="Active"/>
    <x v="5"/>
    <x v="1"/>
    <s v="Cur, Black-Mouth"/>
    <s v="Marge"/>
    <s v="0y 4m 0d"/>
    <s v="Female"/>
    <s v="Yes"/>
    <s v="Brown"/>
    <s v="No"/>
    <s v="941000028841259"/>
    <x v="7"/>
    <s v="10"/>
    <s v="HW-"/>
  </r>
  <r>
    <s v=""/>
    <s v="A0059348409"/>
    <s v="Yes"/>
    <s v="Active"/>
    <x v="5"/>
    <x v="1"/>
    <s v="Terrier"/>
    <s v="Ranger (C. Seward)"/>
    <s v="0y 11m 8d"/>
    <s v="Male"/>
    <s v="Yes"/>
    <s v="Brown"/>
    <s v="No"/>
    <s v="941000031684328"/>
    <x v="5"/>
    <s v="AdoptAmbassador"/>
    <s v="HW-"/>
  </r>
  <r>
    <s v=""/>
    <s v="A0059348394"/>
    <s v="Yes"/>
    <s v="Active"/>
    <x v="5"/>
    <x v="1"/>
    <s v="Terrier"/>
    <s v="Cap (C. Seward)"/>
    <s v="0y 11m 8d"/>
    <s v="Male"/>
    <s v="Yes"/>
    <s v="Brindle"/>
    <s v="No"/>
    <s v="941000031683643"/>
    <x v="5"/>
    <s v="AdoptAmbassador"/>
    <s v="HW-"/>
  </r>
  <r>
    <s v=""/>
    <s v="A0059341621"/>
    <s v="Yes"/>
    <s v="Active"/>
    <x v="2"/>
    <x v="0"/>
    <s v="Domestic Shorthair"/>
    <s v="Griswold (S. Gilroy)"/>
    <s v="0y 2m 0d"/>
    <s v="Male"/>
    <s v="No"/>
    <s v="Grey"/>
    <s v="No"/>
    <m/>
    <x v="5"/>
    <s v="AdoptAmbassador"/>
    <m/>
  </r>
  <r>
    <s v=""/>
    <s v="A0059341245"/>
    <s v="Yes"/>
    <s v="Active"/>
    <x v="0"/>
    <x v="0"/>
    <s v="Domestic Shorthair"/>
    <s v="Shy"/>
    <s v="1y 1m 9d"/>
    <s v="Female"/>
    <s v="Yes"/>
    <s v="Orange"/>
    <s v="No"/>
    <m/>
    <x v="14"/>
    <s v="Run 3"/>
    <m/>
  </r>
  <r>
    <s v=""/>
    <s v="A0059340484"/>
    <s v="Yes"/>
    <s v="Active"/>
    <x v="5"/>
    <x v="1"/>
    <s v="Shepherd"/>
    <s v="Moana"/>
    <s v="1y 7m 6d"/>
    <s v="Female"/>
    <s v="Yes"/>
    <s v="Brown"/>
    <s v="No"/>
    <s v="941000031684292"/>
    <x v="3"/>
    <s v="Medical Lobby Cages"/>
    <s v="HW+4"/>
  </r>
  <r>
    <s v=""/>
    <s v="A0059324409"/>
    <s v="Yes"/>
    <s v="Active"/>
    <x v="5"/>
    <x v="0"/>
    <s v="Domestic Shorthair"/>
    <s v="Evie"/>
    <s v="2y 1m 11d"/>
    <s v="Female"/>
    <s v="Yes"/>
    <s v="White"/>
    <s v="No"/>
    <m/>
    <x v="14"/>
    <s v="Run 3"/>
    <m/>
  </r>
  <r>
    <s v=""/>
    <s v="A0059324403"/>
    <s v="Yes"/>
    <s v="Active"/>
    <x v="5"/>
    <x v="0"/>
    <s v="Domestic Shorthair"/>
    <s v="Morgan"/>
    <s v="2y 1m 11d"/>
    <s v="Male"/>
    <s v="Yes"/>
    <s v="White"/>
    <s v="No"/>
    <m/>
    <x v="14"/>
    <s v="Run 3"/>
    <m/>
  </r>
  <r>
    <s v=""/>
    <s v="A0059319390"/>
    <s v="Yes"/>
    <s v="Active"/>
    <x v="2"/>
    <x v="0"/>
    <s v="Domestic Shorthair"/>
    <s v="Jam (J. Neal)"/>
    <s v="0y 2m 15d"/>
    <s v="Female"/>
    <s v="No"/>
    <s v="Brown"/>
    <s v="No"/>
    <m/>
    <x v="5"/>
    <s v="AdoptAmbassador"/>
    <m/>
  </r>
  <r>
    <s v=""/>
    <s v="A0059319379"/>
    <s v="Yes"/>
    <s v="Active"/>
    <x v="2"/>
    <x v="0"/>
    <s v="Domestic Shorthair"/>
    <s v="Toast (J. Neal)"/>
    <s v="0y 2m 15d"/>
    <s v="Male"/>
    <s v="No"/>
    <s v="Tan"/>
    <s v="No"/>
    <m/>
    <x v="5"/>
    <s v="AdoptAmbassador"/>
    <m/>
  </r>
  <r>
    <s v=""/>
    <s v="A0059318502"/>
    <s v="Yes"/>
    <s v="Active"/>
    <x v="11"/>
    <x v="1"/>
    <s v="Terrier"/>
    <s v="Wolfy-Pre Adopted"/>
    <s v="2y 1m 12d"/>
    <s v="Male"/>
    <s v="No"/>
    <s v="Brown"/>
    <s v="No"/>
    <m/>
    <x v="3"/>
    <s v="Medical Lobby Cages"/>
    <s v="HW+"/>
  </r>
  <r>
    <s v=""/>
    <s v="A0059318212"/>
    <s v="Yes"/>
    <s v="Active"/>
    <x v="6"/>
    <x v="0"/>
    <s v="Domestic Shorthair"/>
    <s v="Clove"/>
    <s v="4y 0m 19d"/>
    <s v="Female"/>
    <s v="No"/>
    <s v="Grey"/>
    <s v="No"/>
    <m/>
    <x v="2"/>
    <s v="2"/>
    <m/>
  </r>
  <r>
    <s v=""/>
    <s v="A0059318148"/>
    <s v="Yes"/>
    <s v="Active"/>
    <x v="5"/>
    <x v="1"/>
    <s v="Hound"/>
    <s v="Rooster"/>
    <s v="1y 1m 12d"/>
    <s v="Male"/>
    <s v="Yes"/>
    <s v="Black"/>
    <s v="No"/>
    <s v="941000031683727"/>
    <x v="13"/>
    <s v="15"/>
    <s v="HW+"/>
  </r>
  <r>
    <s v=""/>
    <s v="A0059317663"/>
    <s v="Yes"/>
    <s v="Active"/>
    <x v="6"/>
    <x v="0"/>
    <s v="Domestic Shorthair"/>
    <s v="Minky"/>
    <s v="14y 1m 12d"/>
    <s v="Female"/>
    <s v="Yes"/>
    <s v="Black"/>
    <s v="No"/>
    <s v="982000365614228"/>
    <x v="12"/>
    <s v="Upper Condo"/>
    <m/>
  </r>
  <r>
    <s v=""/>
    <s v="A0059317645"/>
    <s v="Yes"/>
    <s v="Active"/>
    <x v="2"/>
    <x v="0"/>
    <s v="Domestic Shorthair"/>
    <s v="Ryn (C Stanfield)"/>
    <s v="0y 4m 3d"/>
    <s v="Female"/>
    <s v="No"/>
    <s v="Black"/>
    <s v="No"/>
    <s v="941000031735637"/>
    <x v="5"/>
    <s v="AdoptAmbassador"/>
    <m/>
  </r>
  <r>
    <s v=""/>
    <s v="A0059317640"/>
    <s v="Yes"/>
    <s v="Active"/>
    <x v="6"/>
    <x v="0"/>
    <s v="Domestic Shorthair"/>
    <s v="Scrappy"/>
    <s v="14y 1m 12d"/>
    <s v="Male"/>
    <s v="Yes"/>
    <s v="Orange"/>
    <s v="No"/>
    <s v="982000365449947"/>
    <x v="12"/>
    <s v="Upper Condo"/>
    <m/>
  </r>
  <r>
    <s v=""/>
    <s v="A0059317070"/>
    <s v="Yes"/>
    <s v="Active"/>
    <x v="10"/>
    <x v="0"/>
    <s v="Domestic Shorthair"/>
    <s v="Danny Meowvito (A. Flynt)"/>
    <s v="0y 2m 8d"/>
    <s v="Male"/>
    <s v="No"/>
    <s v="Orange"/>
    <s v="No"/>
    <m/>
    <x v="5"/>
    <s v="AdoptAmbassador"/>
    <m/>
  </r>
  <r>
    <s v=""/>
    <s v="A0059317055"/>
    <s v="Yes"/>
    <s v="Active"/>
    <x v="10"/>
    <x v="0"/>
    <s v="Domestic Shorthair"/>
    <s v="Meowlle Pfeiffer  (A. Flynt)"/>
    <s v="0y 2m 8d"/>
    <s v="Female"/>
    <s v="No"/>
    <s v="Black"/>
    <s v="No"/>
    <m/>
    <x v="5"/>
    <s v="AdoptAmbassador"/>
    <m/>
  </r>
  <r>
    <s v=""/>
    <s v="A0059304713"/>
    <s v="Yes"/>
    <s v="Active"/>
    <x v="5"/>
    <x v="1"/>
    <s v="Retriever, Labrador"/>
    <s v="Gunner"/>
    <s v="4y 1m 15d"/>
    <s v="Male"/>
    <s v="Yes"/>
    <s v="Black"/>
    <s v="No"/>
    <s v="941000031684121"/>
    <x v="7"/>
    <s v="1"/>
    <s v="HW-"/>
  </r>
  <r>
    <s v=""/>
    <s v="A0059303191"/>
    <s v="Yes"/>
    <s v="Active"/>
    <x v="12"/>
    <x v="0"/>
    <s v="Domestic Shorthair"/>
    <s v="Pans"/>
    <s v="0y 2m 21d"/>
    <s v="Male"/>
    <s v="No"/>
    <s v="Orange"/>
    <s v="No"/>
    <m/>
    <x v="0"/>
    <s v="8"/>
    <m/>
  </r>
  <r>
    <s v=""/>
    <s v="A0059297671"/>
    <s v="Yes"/>
    <s v="Active"/>
    <x v="13"/>
    <x v="0"/>
    <s v="Domestic Medium Hair"/>
    <s v="Johnny [Barn Cat]"/>
    <s v="4y 1m 16d"/>
    <s v="Male"/>
    <s v="Yes"/>
    <s v="White"/>
    <s v="No"/>
    <m/>
    <x v="14"/>
    <s v="Catio Free Roaming"/>
    <m/>
  </r>
  <r>
    <s v=""/>
    <s v="A0059294662"/>
    <s v="Yes"/>
    <s v="Active"/>
    <x v="2"/>
    <x v="0"/>
    <s v="Domestic Shorthair"/>
    <s v="Shadow (J. Plunkett)"/>
    <s v="0y 2m 13d"/>
    <s v="Male"/>
    <s v="No"/>
    <s v="Grey"/>
    <s v="No"/>
    <m/>
    <x v="5"/>
    <s v="AdoptAmbassador"/>
    <m/>
  </r>
  <r>
    <s v=""/>
    <s v="A0059290255"/>
    <s v="Yes"/>
    <s v="Active"/>
    <x v="8"/>
    <x v="0"/>
    <s v="Domestic Shorthair"/>
    <s v="Birdie (S. Thomason)"/>
    <s v="0y 3m 11d"/>
    <s v="Female"/>
    <s v="No"/>
    <s v="Black"/>
    <s v="No"/>
    <m/>
    <x v="5"/>
    <s v="AdoptionTrial"/>
    <m/>
  </r>
  <r>
    <s v=""/>
    <s v="A0059288140"/>
    <s v="Yes"/>
    <s v="Active"/>
    <x v="5"/>
    <x v="1"/>
    <s v="Terrier"/>
    <s v="Lainey"/>
    <s v="1y 1m 17d"/>
    <s v="Female"/>
    <s v="Yes"/>
    <s v="Tan"/>
    <s v="No"/>
    <s v="941000031684214"/>
    <x v="3"/>
    <s v="Medical Lobby Cages"/>
    <s v="HW -"/>
  </r>
  <r>
    <s v=""/>
    <s v="A0059282376"/>
    <s v="Yes"/>
    <s v="Active"/>
    <x v="5"/>
    <x v="0"/>
    <s v="Domestic Shorthair"/>
    <s v="Ebony"/>
    <s v="0y 2m 15d"/>
    <s v="Female"/>
    <s v="Yes"/>
    <s v="Black"/>
    <s v="No"/>
    <s v="941000031684248"/>
    <x v="11"/>
    <s v="Bank 2 Cage 1"/>
    <m/>
  </r>
  <r>
    <s v=""/>
    <s v="A0059282370"/>
    <s v="Yes"/>
    <s v="Active"/>
    <x v="5"/>
    <x v="0"/>
    <s v="Domestic Shorthair"/>
    <s v="Buddy"/>
    <s v="0y 2m 15d"/>
    <s v="Male"/>
    <s v="Yes"/>
    <s v="Black"/>
    <s v="No"/>
    <s v="941000031683860"/>
    <x v="11"/>
    <s v="Bank 2 Cage 1"/>
    <m/>
  </r>
  <r>
    <s v=""/>
    <s v="A0059282360"/>
    <s v="Yes"/>
    <s v="Active"/>
    <x v="5"/>
    <x v="0"/>
    <s v="Domestic Shorthair"/>
    <s v="Ash (D. Ciardi)"/>
    <s v="0y 2m 15d"/>
    <s v="Male"/>
    <s v="Yes"/>
    <s v="Grey"/>
    <s v="No"/>
    <s v="941000031684053"/>
    <x v="11"/>
    <s v="Bank 2 Cage 1"/>
    <m/>
  </r>
  <r>
    <s v=""/>
    <s v="A0059278153"/>
    <s v="Yes"/>
    <s v="Active"/>
    <x v="9"/>
    <x v="0"/>
    <s v="Domestic Shorthair"/>
    <s v="Oliver"/>
    <s v="2y 1m 18d"/>
    <s v="Male"/>
    <s v="No"/>
    <s v="Brown"/>
    <s v="No"/>
    <m/>
    <x v="2"/>
    <s v="9"/>
    <m/>
  </r>
  <r>
    <s v=""/>
    <s v="A0059262241"/>
    <s v="Yes"/>
    <s v="Active"/>
    <x v="2"/>
    <x v="1"/>
    <s v="Mixed Breed, Medium (up to 44 lbs fully grown)"/>
    <s v="Madre (K. Czupek)"/>
    <s v="5y 1m 19d"/>
    <s v="Female"/>
    <s v="No"/>
    <s v="Black"/>
    <s v="No"/>
    <m/>
    <x v="5"/>
    <s v="AdoptAmbassador"/>
    <s v="HW+"/>
  </r>
  <r>
    <s v=""/>
    <s v="A0059259601"/>
    <s v="Yes"/>
    <s v="Active"/>
    <x v="5"/>
    <x v="1"/>
    <s v="Retriever, Labrador"/>
    <s v="Shadow (L. Notaro)"/>
    <s v="0y 5m 22d"/>
    <s v="Male"/>
    <s v="Yes"/>
    <s v="Black"/>
    <s v="No"/>
    <s v="941000031683861"/>
    <x v="5"/>
    <s v="AdoptAmbassador"/>
    <m/>
  </r>
  <r>
    <s v=""/>
    <s v="A0059258024"/>
    <s v="Yes"/>
    <s v="Active"/>
    <x v="2"/>
    <x v="1"/>
    <s v="Mixed Breed, Large (over 44 lbs fully grown)"/>
    <s v="Shells (P Frank)"/>
    <s v="2y 1m 22d"/>
    <s v="Female"/>
    <s v="No"/>
    <s v="Brown"/>
    <s v="No"/>
    <m/>
    <x v="5"/>
    <s v="AdoptAmbassador"/>
    <s v="HW-"/>
  </r>
  <r>
    <s v=""/>
    <s v="A0059256046"/>
    <s v="Yes"/>
    <s v="Active"/>
    <x v="0"/>
    <x v="3"/>
    <s v="Domestic Pig"/>
    <s v="p2-1"/>
    <s v="0y 1m 29d"/>
    <s v="Male"/>
    <s v="No"/>
    <s v="Brown"/>
    <s v="No"/>
    <m/>
    <x v="15"/>
    <s v="Stable 2"/>
    <s v="p2-1"/>
  </r>
  <r>
    <s v=""/>
    <s v="A0059256039"/>
    <s v="Yes"/>
    <s v="Active"/>
    <x v="0"/>
    <x v="3"/>
    <s v="Domestic Pig"/>
    <s v="p2-4"/>
    <s v="0y 1m 29d"/>
    <s v="Female"/>
    <s v="No"/>
    <s v="Brown"/>
    <s v="No"/>
    <m/>
    <x v="15"/>
    <s v="Stable 2"/>
    <s v="p2-4"/>
  </r>
  <r>
    <s v=""/>
    <s v="A0059256035"/>
    <s v="Yes"/>
    <s v="Active"/>
    <x v="0"/>
    <x v="3"/>
    <s v="Domestic Pig"/>
    <s v="p2-5"/>
    <s v="0y 1m 29d"/>
    <s v="Male"/>
    <s v="No"/>
    <s v="Brown"/>
    <s v="No"/>
    <m/>
    <x v="15"/>
    <s v="Stable 2"/>
    <s v="p2-5"/>
  </r>
  <r>
    <s v=""/>
    <s v="A0059256033"/>
    <s v="Yes"/>
    <s v="Active"/>
    <x v="7"/>
    <x v="3"/>
    <s v="Domestic Pig"/>
    <s v="p2-6"/>
    <s v="0y 1m 29d"/>
    <s v="Female"/>
    <s v="No"/>
    <s v="Brown"/>
    <s v="No"/>
    <m/>
    <x v="15"/>
    <s v="Stable 2"/>
    <s v="p2-6"/>
  </r>
  <r>
    <s v=""/>
    <s v="A0059256031"/>
    <s v="Yes"/>
    <s v="Active"/>
    <x v="0"/>
    <x v="3"/>
    <s v="Domestic Pig"/>
    <s v="p2-2"/>
    <s v="0y 1m 29d"/>
    <s v="Female"/>
    <s v="No"/>
    <s v="Brown"/>
    <s v="No"/>
    <m/>
    <x v="15"/>
    <s v="Stable 2"/>
    <s v="p2-2"/>
  </r>
  <r>
    <s v=""/>
    <s v="A0059256012"/>
    <s v="Yes"/>
    <s v="Active"/>
    <x v="7"/>
    <x v="3"/>
    <s v="Domestic Pig"/>
    <s v="p2-7"/>
    <s v="0y 1m 29d"/>
    <s v="Unknown"/>
    <s v="No"/>
    <s v="White"/>
    <s v="No"/>
    <m/>
    <x v="15"/>
    <s v="Stable 2"/>
    <s v="p2-7"/>
  </r>
  <r>
    <s v=""/>
    <s v="A0059256010"/>
    <s v="Yes"/>
    <s v="Active"/>
    <x v="7"/>
    <x v="3"/>
    <s v="Domestic Pig"/>
    <s v="p2-3"/>
    <s v="0y 1m 29d"/>
    <s v="Female"/>
    <s v="No"/>
    <s v="White"/>
    <s v="No"/>
    <m/>
    <x v="15"/>
    <s v="Stable 2"/>
    <s v="p2-3"/>
  </r>
  <r>
    <s v=""/>
    <s v="A0059255987"/>
    <s v="Yes"/>
    <s v="Active"/>
    <x v="0"/>
    <x v="3"/>
    <s v="Domestic Pig"/>
    <s v="P1-4"/>
    <s v="0y 2m 6d"/>
    <s v="Female"/>
    <s v="No"/>
    <s v="Red"/>
    <s v="No"/>
    <m/>
    <x v="15"/>
    <s v="Stable 1"/>
    <s v="P1-4"/>
  </r>
  <r>
    <s v=""/>
    <s v="A0059255980"/>
    <s v="Yes"/>
    <s v="Active"/>
    <x v="0"/>
    <x v="3"/>
    <s v="Domestic Pig"/>
    <s v="P1-5"/>
    <s v="0y 2m 6d"/>
    <s v="Male"/>
    <s v="No"/>
    <s v="White"/>
    <s v="No"/>
    <m/>
    <x v="15"/>
    <s v="Stable 1"/>
    <s v="P1-5"/>
  </r>
  <r>
    <s v=""/>
    <s v="A0059255979"/>
    <s v="Yes"/>
    <s v="Active"/>
    <x v="0"/>
    <x v="3"/>
    <s v="Domestic Pig"/>
    <s v="p1-3"/>
    <s v="0y 2m 6d"/>
    <s v="Female"/>
    <s v="No"/>
    <s v="White"/>
    <s v="No"/>
    <m/>
    <x v="15"/>
    <s v="Stable 1"/>
    <s v="P1-3"/>
  </r>
  <r>
    <s v=""/>
    <s v="A0059255976"/>
    <s v="Yes"/>
    <s v="Active"/>
    <x v="0"/>
    <x v="3"/>
    <s v="Domestic Pig"/>
    <s v="P1-2"/>
    <s v="0y 2m 6d"/>
    <s v="Male"/>
    <s v="No"/>
    <s v="White"/>
    <s v="No"/>
    <m/>
    <x v="15"/>
    <s v="Stable 1"/>
    <s v="P1-2"/>
  </r>
  <r>
    <s v=""/>
    <s v="A0059255963"/>
    <s v="Yes"/>
    <s v="Active"/>
    <x v="0"/>
    <x v="3"/>
    <s v="Domestic Pig"/>
    <s v="P1-1"/>
    <s v="0y 2m 6d"/>
    <s v="Female"/>
    <s v="No"/>
    <s v="Black"/>
    <s v="No"/>
    <m/>
    <x v="15"/>
    <s v="Stable 1"/>
    <s v="P1-1"/>
  </r>
  <r>
    <s v=""/>
    <s v="A0059250430"/>
    <s v="Yes"/>
    <s v="Active"/>
    <x v="2"/>
    <x v="1"/>
    <s v="Mixed Breed, Medium (up to 44 lbs fully grown)"/>
    <s v="Mary (V. Rosenberger)"/>
    <s v="1y 1m 22d"/>
    <s v="Female"/>
    <s v="No"/>
    <s v="White"/>
    <s v="No"/>
    <m/>
    <x v="5"/>
    <s v="AdoptAmbassador"/>
    <s v="HW-"/>
  </r>
  <r>
    <s v=""/>
    <s v="A0059250424"/>
    <s v="Yes"/>
    <s v="Active"/>
    <x v="8"/>
    <x v="1"/>
    <s v="Mixed Breed, Medium (up to 44 lbs fully grown)"/>
    <s v="Maya (S. Rafferty)"/>
    <s v="1y 1m 22d"/>
    <s v="Female"/>
    <s v="No"/>
    <s v="Brindle"/>
    <s v="No"/>
    <s v="941000030976306"/>
    <x v="5"/>
    <s v="AdoptionTrial"/>
    <s v="HW-"/>
  </r>
  <r>
    <s v=""/>
    <s v="A0059246670"/>
    <s v="Yes"/>
    <s v="Active"/>
    <x v="2"/>
    <x v="1"/>
    <s v="Terrier, Pit Bull"/>
    <s v="Guppy (A. Wahlberg)"/>
    <s v="1y 1m 23d"/>
    <s v="Female"/>
    <s v="No"/>
    <s v="Black"/>
    <s v="No"/>
    <m/>
    <x v="5"/>
    <s v="AdoptAmbassador"/>
    <s v="HW-"/>
  </r>
  <r>
    <s v=""/>
    <s v="A0059240665"/>
    <s v="Yes"/>
    <s v="Active"/>
    <x v="8"/>
    <x v="1"/>
    <s v="Mixed Breed, Medium (up to 44 lbs fully grown)"/>
    <s v="Lady (B. Cares)"/>
    <s v="2y 1m 24d"/>
    <s v="Female"/>
    <s v="No"/>
    <s v="Grey"/>
    <s v="No"/>
    <m/>
    <x v="5"/>
    <s v="AdoptionTrial"/>
    <s v="HW-"/>
  </r>
  <r>
    <s v=""/>
    <s v="A0059240393"/>
    <s v="Yes"/>
    <s v="Active"/>
    <x v="5"/>
    <x v="1"/>
    <s v="Mixed Breed, Medium (up to 44 lbs fully grown)"/>
    <s v="Cheech"/>
    <s v="2y 1m 22d"/>
    <s v="Male"/>
    <s v="Yes"/>
    <s v="Tan"/>
    <s v="No"/>
    <s v="941000031684407"/>
    <x v="3"/>
    <s v="Medical Lobby Cages"/>
    <s v="HW-"/>
  </r>
  <r>
    <s v=""/>
    <s v="A0059236925"/>
    <s v="Yes"/>
    <s v="Active"/>
    <x v="8"/>
    <x v="1"/>
    <s v="Hound"/>
    <s v="Sasha (J. Mazur)"/>
    <s v="0y 3m 6d"/>
    <s v="Female"/>
    <s v="No"/>
    <s v="Brown"/>
    <s v="No"/>
    <m/>
    <x v="5"/>
    <s v="AdoptionTrial"/>
    <m/>
  </r>
  <r>
    <s v=""/>
    <s v="A0059233187"/>
    <s v="Yes"/>
    <s v="Active"/>
    <x v="5"/>
    <x v="1"/>
    <s v="Retriever, Golden"/>
    <s v="Captain Crunch (M. Fichera)"/>
    <s v="0y 11m 25d"/>
    <s v="Male"/>
    <s v="Yes"/>
    <s v="Golden"/>
    <s v="No"/>
    <s v="941000031684024"/>
    <x v="5"/>
    <s v="AdoptAmbassador"/>
    <s v="HW -"/>
  </r>
  <r>
    <s v=""/>
    <s v="A0059220015"/>
    <s v="Yes"/>
    <s v="Active"/>
    <x v="2"/>
    <x v="0"/>
    <s v="Domestic Shorthair"/>
    <s v="Monica (S. Raimer)"/>
    <s v="0y 3m 2d"/>
    <s v="Female"/>
    <s v="No"/>
    <s v="Brown"/>
    <s v="No"/>
    <m/>
    <x v="5"/>
    <s v="AdoptAmbassador"/>
    <m/>
  </r>
  <r>
    <s v=""/>
    <s v="A0059218846"/>
    <s v="Yes"/>
    <s v="Active"/>
    <x v="5"/>
    <x v="1"/>
    <s v="Terrier, American Pit Bull"/>
    <s v="Feta"/>
    <s v="3y 1m 28d"/>
    <s v="Male"/>
    <s v="Yes"/>
    <s v="Yellow"/>
    <s v="No"/>
    <s v="941000031684325"/>
    <x v="16"/>
    <s v="3"/>
    <s v="HW+"/>
  </r>
  <r>
    <s v=""/>
    <s v="A0059214054"/>
    <s v="Yes"/>
    <s v="Active"/>
    <x v="8"/>
    <x v="0"/>
    <s v="Domestic Shorthair"/>
    <s v="Oreo (W. Aquino)"/>
    <s v="0y 2m 26d"/>
    <s v="Male"/>
    <s v="No"/>
    <s v="Black"/>
    <s v="No"/>
    <m/>
    <x v="5"/>
    <s v="AdoptionTrial"/>
    <m/>
  </r>
  <r>
    <s v=""/>
    <s v="A0059211510"/>
    <s v="Yes"/>
    <s v="Active"/>
    <x v="5"/>
    <x v="1"/>
    <s v="Terrier"/>
    <s v="Pocahontas (M. Kniffen)"/>
    <s v="2y 1m 29d"/>
    <s v="Female"/>
    <s v="Yes"/>
    <s v="Brown"/>
    <s v="No"/>
    <s v="941000031683514"/>
    <x v="5"/>
    <s v="AdoptionTrial"/>
    <s v="HW -"/>
  </r>
  <r>
    <s v=""/>
    <s v="A0059200388"/>
    <s v="Yes"/>
    <s v="Active"/>
    <x v="5"/>
    <x v="1"/>
    <s v="Mixed Breed, Medium (up to 44 lbs fully grown)"/>
    <s v="Tramp"/>
    <s v="2y 2m 1d"/>
    <s v="Male"/>
    <s v="Yes"/>
    <s v="Black"/>
    <s v="No"/>
    <s v="941000031683509"/>
    <x v="7"/>
    <s v="5"/>
    <s v="HW+"/>
  </r>
  <r>
    <s v=""/>
    <s v="A0059197970"/>
    <s v="Yes"/>
    <s v="Active"/>
    <x v="5"/>
    <x v="1"/>
    <s v="Mixed Breed, Medium (up to 44 lbs fully grown)"/>
    <s v="Roux"/>
    <s v="3y 2m 1d"/>
    <s v="Female"/>
    <s v="Yes"/>
    <s v="White"/>
    <s v="No"/>
    <s v="941000031750353"/>
    <x v="13"/>
    <s v="20"/>
    <s v="HW -"/>
  </r>
  <r>
    <s v=""/>
    <s v="A0059197919"/>
    <s v="Yes"/>
    <s v="Active"/>
    <x v="5"/>
    <x v="1"/>
    <s v="Hound"/>
    <s v="Emmett"/>
    <s v="5y 2m 0d"/>
    <s v="Male"/>
    <s v="Yes"/>
    <s v="Black"/>
    <s v="No"/>
    <s v="941000031684296"/>
    <x v="16"/>
    <s v="17"/>
    <s v="HW+3"/>
  </r>
  <r>
    <s v=""/>
    <s v="A0059193976"/>
    <s v="Yes"/>
    <s v="Active"/>
    <x v="5"/>
    <x v="1"/>
    <s v="Terrier, Pit Bull"/>
    <s v="Claudia"/>
    <s v="1y 2m 1d"/>
    <s v="Female"/>
    <s v="Yes"/>
    <s v="Brown"/>
    <s v="No"/>
    <s v="941000031684048"/>
    <x v="7"/>
    <s v="12"/>
    <s v="HW-"/>
  </r>
  <r>
    <s v=""/>
    <s v="A0059190623"/>
    <s v="Yes"/>
    <s v="Active"/>
    <x v="8"/>
    <x v="0"/>
    <s v="Domestic Shorthair"/>
    <s v="Trixie (B. Harmon)"/>
    <s v="0y 2m 22d"/>
    <s v="Female"/>
    <s v="No"/>
    <s v="Black"/>
    <s v="No"/>
    <m/>
    <x v="5"/>
    <s v="AdoptionTrial"/>
    <m/>
  </r>
  <r>
    <s v=""/>
    <s v="A0059190614"/>
    <s v="Yes"/>
    <s v="Active"/>
    <x v="2"/>
    <x v="0"/>
    <s v="Domestic Shorthair"/>
    <s v="Stumpy (C. Demers)"/>
    <s v="0y 2m 16d"/>
    <s v="Male"/>
    <s v="No"/>
    <s v="Orange"/>
    <s v="No"/>
    <m/>
    <x v="11"/>
    <s v="Bank 1 Cage 2"/>
    <m/>
  </r>
  <r>
    <s v=""/>
    <s v="A0059190606"/>
    <s v="Yes"/>
    <s v="Active"/>
    <x v="5"/>
    <x v="0"/>
    <s v="Domestic Shorthair"/>
    <s v="Ren (C. Demers)"/>
    <s v="0y 2m 16d"/>
    <s v="Male"/>
    <s v="Yes"/>
    <s v="Orange"/>
    <s v="No"/>
    <s v="941000031683586"/>
    <x v="11"/>
    <s v="Bank 1 Cage 2"/>
    <m/>
  </r>
  <r>
    <s v=""/>
    <s v="A0059189718"/>
    <s v="Yes"/>
    <s v="Active"/>
    <x v="2"/>
    <x v="0"/>
    <s v="Domestic Shorthair"/>
    <s v="Blanch (S. Raimer)"/>
    <s v="0y 2m 13d"/>
    <s v="Female"/>
    <s v="No"/>
    <s v="Black"/>
    <s v="No"/>
    <m/>
    <x v="5"/>
    <s v="AdoptAmbassador"/>
    <m/>
  </r>
  <r>
    <s v=""/>
    <s v="A0059126376"/>
    <s v="Yes"/>
    <s v="Active"/>
    <x v="2"/>
    <x v="0"/>
    <s v="Domestic Medium Hair"/>
    <s v="Tana"/>
    <s v="0y 3m 0d"/>
    <s v="Female"/>
    <s v="No"/>
    <s v="Orange"/>
    <s v="No"/>
    <m/>
    <x v="11"/>
    <s v="Bank 2 Cage 5"/>
    <m/>
  </r>
  <r>
    <s v=""/>
    <s v="A0059126373"/>
    <s v="Yes"/>
    <s v="Active"/>
    <x v="2"/>
    <x v="0"/>
    <s v="Domestic Medium Hair"/>
    <s v="Thor"/>
    <s v="0y 3m 0d"/>
    <s v="Male"/>
    <s v="No"/>
    <s v="Orange"/>
    <s v="No"/>
    <m/>
    <x v="11"/>
    <s v="Bank 2 Cage 5"/>
    <m/>
  </r>
  <r>
    <s v=""/>
    <s v="A0059095322"/>
    <s v="Yes"/>
    <s v="Active"/>
    <x v="8"/>
    <x v="0"/>
    <s v="Domestic Shorthair"/>
    <s v="Pumpkin (M Craven)"/>
    <s v="0y 4m 3d"/>
    <s v="Male"/>
    <s v="No"/>
    <s v="Orange"/>
    <s v="No"/>
    <m/>
    <x v="5"/>
    <s v="AdoptionTrial"/>
    <m/>
  </r>
  <r>
    <s v=""/>
    <s v="A0059095311"/>
    <s v="Yes"/>
    <s v="Active"/>
    <x v="8"/>
    <x v="0"/>
    <s v="Domestic Shorthair"/>
    <s v="Winnie (M Craven)"/>
    <s v="0y 3m 10d"/>
    <s v="Male"/>
    <s v="No"/>
    <s v="Orange"/>
    <s v="No"/>
    <m/>
    <x v="5"/>
    <s v="AdoptionTrial"/>
    <m/>
  </r>
  <r>
    <s v=""/>
    <s v="A0059085846"/>
    <s v="Yes"/>
    <s v="Active"/>
    <x v="6"/>
    <x v="0"/>
    <s v="Domestic Shorthair"/>
    <s v="Leo"/>
    <s v="4y 2m 9d"/>
    <s v="Male"/>
    <s v="Yes"/>
    <s v="Black"/>
    <s v="No"/>
    <m/>
    <x v="11"/>
    <s v="Bank 1 Cage 1"/>
    <m/>
  </r>
  <r>
    <s v=""/>
    <s v="A0059072755"/>
    <s v="Yes"/>
    <s v="Active"/>
    <x v="5"/>
    <x v="1"/>
    <s v="Terrier"/>
    <s v="Royal"/>
    <s v="3y 2m 12d"/>
    <s v="Female"/>
    <s v="Yes"/>
    <s v="Tan"/>
    <s v="No"/>
    <s v="985141007345971"/>
    <x v="13"/>
    <s v="17"/>
    <s v="HW +"/>
  </r>
  <r>
    <s v=""/>
    <s v="A0059066282"/>
    <s v="Yes"/>
    <s v="Active"/>
    <x v="5"/>
    <x v="0"/>
    <s v="Domestic Shorthair"/>
    <s v="Mary Jane [Barn Cat]"/>
    <s v="1y 2m 13d"/>
    <s v="Female"/>
    <s v="Yes"/>
    <s v="Black"/>
    <s v="No"/>
    <m/>
    <x v="14"/>
    <s v="Run 2"/>
    <m/>
  </r>
  <r>
    <s v=""/>
    <s v="A0059058634"/>
    <s v="Yes"/>
    <s v="Active"/>
    <x v="5"/>
    <x v="1"/>
    <s v="Mixed Breed, Medium (up to 44 lbs fully grown)"/>
    <s v="Elliott"/>
    <s v="2y 2m 14d"/>
    <s v="Male"/>
    <s v="Yes"/>
    <s v="Brown"/>
    <s v="No"/>
    <s v="941000031684376"/>
    <x v="16"/>
    <s v="2"/>
    <s v="HW-"/>
  </r>
  <r>
    <s v=""/>
    <s v="A0059055443"/>
    <s v="Yes"/>
    <s v="Active"/>
    <x v="9"/>
    <x v="0"/>
    <s v="Domestic Shorthair"/>
    <s v="June"/>
    <s v="1y 2m 14d"/>
    <s v="Female"/>
    <s v="Yes"/>
    <s v="Black"/>
    <s v="No"/>
    <m/>
    <x v="14"/>
    <s v="Run 4"/>
    <m/>
  </r>
  <r>
    <s v=""/>
    <s v="A0059055318"/>
    <s v="Yes"/>
    <s v="Active"/>
    <x v="4"/>
    <x v="1"/>
    <s v="Mixed Breed, Medium (up to 44 lbs fully grown)"/>
    <s v="Lovey"/>
    <s v="5y 0m 20d"/>
    <s v="Female"/>
    <s v="No"/>
    <s v="White"/>
    <s v="No"/>
    <m/>
    <x v="16"/>
    <s v="8"/>
    <s v="HW+4"/>
  </r>
  <r>
    <s v=""/>
    <s v="A0059055262"/>
    <s v="Yes"/>
    <s v="Active"/>
    <x v="4"/>
    <x v="1"/>
    <s v="Mixed Breed, Large (over 44 lbs fully grown)"/>
    <s v="Lola"/>
    <s v="3y 0m 20d"/>
    <s v="Female"/>
    <s v="No"/>
    <s v="White"/>
    <s v="No"/>
    <m/>
    <x v="16"/>
    <s v="9"/>
    <s v="HW+4"/>
  </r>
  <r>
    <s v=""/>
    <s v="A0059055232"/>
    <s v="Yes"/>
    <s v="Active"/>
    <x v="2"/>
    <x v="1"/>
    <s v="Mixed Breed, Large (over 44 lbs fully grown)"/>
    <s v="Vanna"/>
    <s v="1y 2m 14d"/>
    <s v="Female"/>
    <s v="No"/>
    <s v="White"/>
    <s v="No"/>
    <m/>
    <x v="1"/>
    <s v="Equipment Storage Area"/>
    <s v="HW+4"/>
  </r>
  <r>
    <s v=""/>
    <s v="A0059055142"/>
    <s v="Yes"/>
    <s v="Active"/>
    <x v="4"/>
    <x v="1"/>
    <s v="Mixed Breed, Large (over 44 lbs fully grown)"/>
    <s v="Una"/>
    <s v="3y 0m 20d"/>
    <s v="Female"/>
    <s v="No"/>
    <s v="Brown"/>
    <s v="No"/>
    <m/>
    <x v="16"/>
    <s v="6"/>
    <s v="HW-3"/>
  </r>
  <r>
    <s v=""/>
    <s v="A0059055106"/>
    <s v="Yes"/>
    <s v="Active"/>
    <x v="5"/>
    <x v="1"/>
    <s v="Mixed Breed, Large (over 44 lbs fully grown)"/>
    <s v="Reno"/>
    <s v="5y 0m 20d"/>
    <s v="Male"/>
    <s v="Yes"/>
    <s v="White"/>
    <s v="No"/>
    <s v="941000031684377"/>
    <x v="16"/>
    <s v="7"/>
    <s v="HW-3"/>
  </r>
  <r>
    <s v=""/>
    <s v="A0059048748"/>
    <s v="Yes"/>
    <s v="Active"/>
    <x v="2"/>
    <x v="1"/>
    <s v="Mixed Breed, Medium (up to 44 lbs fully grown)"/>
    <s v="Hellga (N. Skala)"/>
    <s v="10y 2m 15d"/>
    <s v="Female"/>
    <s v="No"/>
    <s v="Black"/>
    <s v="No"/>
    <s v="941000031735652"/>
    <x v="5"/>
    <s v="AdoptAmbassador"/>
    <s v="HW +"/>
  </r>
  <r>
    <s v=""/>
    <s v="A0059041716"/>
    <s v="Yes"/>
    <s v="Active"/>
    <x v="2"/>
    <x v="0"/>
    <s v="Domestic Shorthair"/>
    <s v="Rocky (A. Flynt)"/>
    <s v="0y 3m 13d"/>
    <s v="Male"/>
    <s v="No"/>
    <s v="Black"/>
    <s v="No"/>
    <m/>
    <x v="5"/>
    <s v="AdoptAmbassador"/>
    <m/>
  </r>
  <r>
    <s v=""/>
    <s v="A0059040345"/>
    <s v="Yes"/>
    <s v="Active"/>
    <x v="5"/>
    <x v="1"/>
    <s v="Mixed Breed, Medium (up to 44 lbs fully grown)"/>
    <s v="Deebo"/>
    <s v="1y 2m 16d"/>
    <s v="Male"/>
    <s v="Yes"/>
    <s v="Brindle"/>
    <s v="No"/>
    <s v="941000031683746"/>
    <x v="16"/>
    <s v="10"/>
    <s v="HW -"/>
  </r>
  <r>
    <s v=""/>
    <s v="A0059040305"/>
    <s v="Yes"/>
    <s v="Active"/>
    <x v="5"/>
    <x v="1"/>
    <s v="Terrier, American Pit Bull"/>
    <s v="Auggie"/>
    <s v="1y 2m 16d"/>
    <s v="Male"/>
    <s v="Yes"/>
    <s v="Grey"/>
    <s v="No"/>
    <s v="941000031735776"/>
    <x v="13"/>
    <s v="11"/>
    <s v="HW-"/>
  </r>
  <r>
    <s v=""/>
    <s v="A0059031537"/>
    <s v="Yes"/>
    <s v="Active"/>
    <x v="5"/>
    <x v="1"/>
    <s v="Mixed Breed, Medium (up to 44 lbs fully grown)"/>
    <s v="Dingo (A. Cox)"/>
    <s v="1y 2m 15d"/>
    <s v="Male"/>
    <s v="Yes"/>
    <s v="Brown"/>
    <s v="No"/>
    <s v="985113008707018"/>
    <x v="5"/>
    <s v="AdoptAmbassador"/>
    <s v="HW-"/>
  </r>
  <r>
    <s v=""/>
    <s v="A0059026516"/>
    <s v="Yes"/>
    <s v="Active"/>
    <x v="5"/>
    <x v="1"/>
    <s v="Retriever, Labrador"/>
    <s v="Lotus ( E Campbell)"/>
    <s v="1y 2m 19d"/>
    <s v="Female"/>
    <s v="Yes"/>
    <s v="Brown"/>
    <s v="No"/>
    <s v="941000031684004"/>
    <x v="5"/>
    <s v="AdoptAmbassador"/>
    <s v="HW-3"/>
  </r>
  <r>
    <s v=""/>
    <s v="A0059026177"/>
    <s v="Yes"/>
    <s v="Active"/>
    <x v="6"/>
    <x v="0"/>
    <s v="Domestic Shorthair"/>
    <s v="THIS CAT HAS TWO WEEK OLD KITTENS"/>
    <s v="1y 2m 19d"/>
    <s v="Female"/>
    <s v="No"/>
    <s v="Brown"/>
    <s v="No"/>
    <m/>
    <x v="6"/>
    <s v="Cage 2"/>
    <m/>
  </r>
  <r>
    <s v=""/>
    <s v="A0059021778"/>
    <s v="Yes"/>
    <s v="Active"/>
    <x v="5"/>
    <x v="1"/>
    <s v="Boxer"/>
    <s v="Craig"/>
    <s v="4y 2m 19d"/>
    <s v="Male"/>
    <s v="Yes"/>
    <s v="Black"/>
    <s v="No"/>
    <s v="941000031684331"/>
    <x v="16"/>
    <s v="16"/>
    <s v="HW+"/>
  </r>
  <r>
    <s v=""/>
    <s v="A0059020403"/>
    <s v="Yes"/>
    <s v="Active"/>
    <x v="2"/>
    <x v="0"/>
    <s v="Domestic Shorthair"/>
    <s v="Magnolia (Q Morris)"/>
    <s v="0y 4m 1d"/>
    <s v="Female"/>
    <s v="No"/>
    <s v="White"/>
    <s v="No"/>
    <m/>
    <x v="5"/>
    <s v="AdoptAmbassador"/>
    <m/>
  </r>
  <r>
    <s v=""/>
    <s v="A0059020393"/>
    <s v="Yes"/>
    <s v="Active"/>
    <x v="2"/>
    <x v="0"/>
    <s v="Domestic Shorthair"/>
    <s v="Cypress (Q Morris)"/>
    <s v="0y 4m 1d"/>
    <s v="Male"/>
    <s v="No"/>
    <s v="Black"/>
    <s v="No"/>
    <m/>
    <x v="5"/>
    <s v="AdoptAmbassador"/>
    <m/>
  </r>
  <r>
    <s v=""/>
    <s v="A0059018179"/>
    <s v="Yes"/>
    <s v="Active"/>
    <x v="2"/>
    <x v="0"/>
    <s v="Domestic Shorthair"/>
    <s v="Bandit"/>
    <s v="5y 2m 19d"/>
    <s v="Male"/>
    <s v="No"/>
    <s v="Black"/>
    <s v="No"/>
    <m/>
    <x v="2"/>
    <s v="6"/>
    <m/>
  </r>
  <r>
    <s v=""/>
    <s v="A0058991001"/>
    <s v="Yes"/>
    <s v="Active"/>
    <x v="11"/>
    <x v="1"/>
    <s v="Retriever, Labrador"/>
    <s v="Charlie (aka Oreo N.Parker)"/>
    <s v="0y 8m 5d"/>
    <s v="Male"/>
    <s v="Yes"/>
    <s v="Black"/>
    <s v="No"/>
    <s v="941000031683620"/>
    <x v="1"/>
    <s v="Equipment Storage Area"/>
    <s v="HW -"/>
  </r>
  <r>
    <s v=""/>
    <s v="A0058974308"/>
    <s v="Yes"/>
    <s v="Active"/>
    <x v="2"/>
    <x v="0"/>
    <s v="Domestic Shorthair"/>
    <s v="Kirk (A. Flynt)"/>
    <s v="0y 3m 16d"/>
    <s v="Male"/>
    <s v="No"/>
    <s v="Grey"/>
    <s v="No"/>
    <s v="941000031735587"/>
    <x v="5"/>
    <s v="AdoptAmbassador"/>
    <m/>
  </r>
  <r>
    <s v=""/>
    <s v="A0058974302"/>
    <s v="Yes"/>
    <s v="Active"/>
    <x v="2"/>
    <x v="0"/>
    <s v="Domestic Shorthair"/>
    <s v="Spoc (A. Flynt)"/>
    <s v="0y 3m 16d"/>
    <s v="Male"/>
    <s v="No"/>
    <s v="Brown"/>
    <s v="No"/>
    <s v="941000031735724"/>
    <x v="5"/>
    <s v="AdoptAmbassador"/>
    <m/>
  </r>
  <r>
    <s v=""/>
    <s v="A0058966537"/>
    <s v="Yes"/>
    <s v="Active"/>
    <x v="5"/>
    <x v="0"/>
    <s v="Domestic Shorthair"/>
    <s v="Larry [Barn Cat]"/>
    <s v="0y 4m 9d"/>
    <s v="Male"/>
    <s v="Yes"/>
    <s v="Grey"/>
    <s v="No"/>
    <m/>
    <x v="14"/>
    <s v="Catio Free Roaming"/>
    <m/>
  </r>
  <r>
    <s v=""/>
    <s v="A0058929883"/>
    <s v="Yes"/>
    <s v="Active"/>
    <x v="5"/>
    <x v="1"/>
    <s v="Mixed Breed, Large (over 44 lbs fully grown)"/>
    <s v="Max"/>
    <s v="3y 3m 3d"/>
    <s v="Male"/>
    <s v="Yes"/>
    <s v="Black"/>
    <s v="No"/>
    <s v="941000031683913"/>
    <x v="4"/>
    <s v="Pen 1"/>
    <s v="HW-3"/>
  </r>
  <r>
    <s v=""/>
    <s v="A0058928950"/>
    <s v="Yes"/>
    <s v="Active"/>
    <x v="2"/>
    <x v="1"/>
    <s v="Shepherd"/>
    <s v="Jovi"/>
    <s v="3y 3m 3d"/>
    <s v="Female"/>
    <s v="No"/>
    <s v="Black"/>
    <s v="No"/>
    <m/>
    <x v="4"/>
    <s v="Pen 1"/>
    <s v="HW-4"/>
  </r>
  <r>
    <s v=""/>
    <s v="A0058922485"/>
    <s v="Yes"/>
    <s v="Active"/>
    <x v="5"/>
    <x v="1"/>
    <s v="Boxer"/>
    <s v="Landon"/>
    <s v="3y 3m 4d"/>
    <s v="Male"/>
    <s v="Yes"/>
    <s v="Bronze"/>
    <s v="No"/>
    <s v="982091074519787"/>
    <x v="16"/>
    <s v="15"/>
    <s v="HW +"/>
  </r>
  <r>
    <s v=""/>
    <s v="A0058904337"/>
    <s v="Yes"/>
    <s v="Active"/>
    <x v="5"/>
    <x v="1"/>
    <s v="Rottweiler"/>
    <s v="Yukiko (L. Clark)"/>
    <s v="2y 3m 6d"/>
    <s v="Female"/>
    <s v="Yes"/>
    <s v="Black"/>
    <s v="No"/>
    <s v="941000031683973"/>
    <x v="5"/>
    <s v="AdoptAmbassador"/>
    <s v="HW+"/>
  </r>
  <r>
    <s v=""/>
    <s v="A0058882239"/>
    <s v="Yes"/>
    <s v="Active"/>
    <x v="6"/>
    <x v="0"/>
    <s v="Domestic Shorthair"/>
    <s v="[Barn Cat]"/>
    <s v="4y 3m 10d"/>
    <s v="Male"/>
    <s v="Yes"/>
    <s v="White"/>
    <s v="No"/>
    <m/>
    <x v="6"/>
    <s v="Cage 5"/>
    <m/>
  </r>
  <r>
    <s v=""/>
    <s v="A0058881642"/>
    <s v="Yes"/>
    <s v="Active"/>
    <x v="5"/>
    <x v="1"/>
    <s v="Hound"/>
    <s v="Journey (S. Nutter)"/>
    <s v="7y 0m 13d"/>
    <s v="Male"/>
    <s v="Yes"/>
    <s v="Black"/>
    <s v="No"/>
    <s v="941000031683518"/>
    <x v="5"/>
    <s v="AdoptAmbassador"/>
    <s v="HWT"/>
  </r>
  <r>
    <s v=""/>
    <s v="A0058874559"/>
    <s v="Yes"/>
    <s v="Active"/>
    <x v="5"/>
    <x v="0"/>
    <s v="Domestic Shorthair"/>
    <s v="Victor [Barn Cat]"/>
    <s v="3y 3m 11d"/>
    <s v="Male"/>
    <s v="Yes"/>
    <s v="Black"/>
    <s v="No"/>
    <m/>
    <x v="14"/>
    <s v="Catio Free Roaming"/>
    <m/>
  </r>
  <r>
    <s v=""/>
    <s v="A0058873126"/>
    <s v="Yes"/>
    <s v="Active"/>
    <x v="5"/>
    <x v="1"/>
    <s v="Terrier"/>
    <s v="Gretchen"/>
    <s v="2y 3m 10d"/>
    <s v="Female"/>
    <s v="Yes"/>
    <s v="Grey"/>
    <s v="No"/>
    <s v="941000031683715"/>
    <x v="16"/>
    <s v="12"/>
    <s v="HW+"/>
  </r>
  <r>
    <s v=""/>
    <s v="A0058872904"/>
    <s v="Yes"/>
    <s v="Active"/>
    <x v="5"/>
    <x v="1"/>
    <s v="American Red Heeler"/>
    <s v="Luca (J. Bowers)"/>
    <s v="5y 3m 11d"/>
    <s v="Male"/>
    <s v="Yes"/>
    <s v="Red"/>
    <s v="No"/>
    <s v="941000030972197"/>
    <x v="5"/>
    <s v="AdoptAmbassador"/>
    <s v="HW-"/>
  </r>
  <r>
    <s v=""/>
    <s v="A0058855958"/>
    <s v="Yes"/>
    <s v="Active"/>
    <x v="9"/>
    <x v="0"/>
    <s v="Domestic Shorthair"/>
    <s v="Bubby"/>
    <s v="2y 2m 27d"/>
    <s v="Male"/>
    <s v="No"/>
    <s v="Orange"/>
    <s v="No"/>
    <m/>
    <x v="2"/>
    <s v="7"/>
    <m/>
  </r>
  <r>
    <s v=""/>
    <s v="A0058828496"/>
    <s v="Yes"/>
    <s v="Active"/>
    <x v="5"/>
    <x v="1"/>
    <s v="German Shepherd"/>
    <s v="Leilani"/>
    <s v="2y 3m 18d"/>
    <s v="Female"/>
    <s v="Yes"/>
    <s v="Brown"/>
    <s v="No"/>
    <s v="941000031750548"/>
    <x v="16"/>
    <s v="18"/>
    <s v="HWT"/>
  </r>
  <r>
    <s v=""/>
    <s v="A0058823615"/>
    <s v="Yes"/>
    <s v="Active"/>
    <x v="9"/>
    <x v="0"/>
    <s v="Domestic Shorthair"/>
    <s v="Gronk"/>
    <s v="5y 2m 17d"/>
    <s v="Male"/>
    <s v="Yes"/>
    <s v="Orange"/>
    <s v="No"/>
    <m/>
    <x v="0"/>
    <s v="2"/>
    <m/>
  </r>
  <r>
    <s v=""/>
    <s v="A0058815537"/>
    <s v="Yes"/>
    <s v="Active"/>
    <x v="5"/>
    <x v="1"/>
    <s v="Retriever, Labrador"/>
    <s v="Brownie (K. Maurer)"/>
    <s v="0y 6m 20d"/>
    <s v="Female"/>
    <s v="Yes"/>
    <s v="Brown"/>
    <s v="No"/>
    <s v="941000031683595"/>
    <x v="5"/>
    <s v="AdoptAmbassador"/>
    <m/>
  </r>
  <r>
    <s v=""/>
    <s v="A0058812660"/>
    <s v="Yes"/>
    <s v="Active"/>
    <x v="14"/>
    <x v="1"/>
    <s v="Mixed Breed, Small (under 24 lbs fully grown)"/>
    <s v="Khonsu (D. House)"/>
    <s v="4y 3m 20d"/>
    <s v="Male"/>
    <s v="Yes"/>
    <s v="Black"/>
    <s v="No"/>
    <s v="941000030975929"/>
    <x v="5"/>
    <s v="AdoptionTrial"/>
    <s v="HW+"/>
  </r>
  <r>
    <s v=""/>
    <s v="A0058801624"/>
    <s v="Yes"/>
    <s v="Active"/>
    <x v="5"/>
    <x v="1"/>
    <s v="Mixed Breed, Small (under 24 lbs fully grown)"/>
    <s v="Peyton (R. Gainey)"/>
    <s v="3y 3m 23d"/>
    <s v="Male"/>
    <s v="Yes"/>
    <s v="White"/>
    <s v="No"/>
    <s v="941000031750153"/>
    <x v="5"/>
    <s v="AdoptAmbassador"/>
    <s v="HWT"/>
  </r>
  <r>
    <s v=""/>
    <s v="A0058764342"/>
    <s v="Yes"/>
    <s v="Active"/>
    <x v="8"/>
    <x v="0"/>
    <s v="Domestic Shorthair"/>
    <s v="Jessup (A. Raymond)"/>
    <s v="0y 4m 24d"/>
    <s v="Male"/>
    <s v="No"/>
    <s v="Black"/>
    <s v="No"/>
    <m/>
    <x v="5"/>
    <s v="AdoptionTrial"/>
    <m/>
  </r>
  <r>
    <s v=""/>
    <s v="A0058762939"/>
    <s v="Yes"/>
    <s v="Active"/>
    <x v="5"/>
    <x v="1"/>
    <s v="Terrier"/>
    <s v="Everlee"/>
    <s v="2y 3m 27d"/>
    <s v="Female"/>
    <s v="Yes"/>
    <s v="Brown"/>
    <s v="No"/>
    <s v="941000030972061"/>
    <x v="13"/>
    <s v="14"/>
    <s v="HWT"/>
  </r>
  <r>
    <s v=""/>
    <s v="A0058760527"/>
    <s v="Yes"/>
    <s v="Active"/>
    <x v="5"/>
    <x v="1"/>
    <s v="Retriever, Labrador"/>
    <s v="Twister"/>
    <s v="6y 3m 10d"/>
    <s v="Male"/>
    <s v="Yes"/>
    <s v="Black"/>
    <s v="No"/>
    <s v="941000031749827"/>
    <x v="13"/>
    <s v="1"/>
    <s v="HW+"/>
  </r>
  <r>
    <s v=""/>
    <s v="A0058760517"/>
    <s v="Yes"/>
    <s v="Active"/>
    <x v="5"/>
    <x v="1"/>
    <s v="Shepherd"/>
    <s v="Tanya"/>
    <s v="8y 3m 27d"/>
    <s v="Female"/>
    <s v="Yes"/>
    <s v="Tan"/>
    <s v="No"/>
    <s v="941000031683941"/>
    <x v="13"/>
    <s v="9"/>
    <s v="HWT"/>
  </r>
  <r>
    <s v=""/>
    <s v="A0058760472"/>
    <s v="Yes"/>
    <s v="Active"/>
    <x v="5"/>
    <x v="1"/>
    <s v="Hound"/>
    <s v="Kirby"/>
    <s v="3y 3m 27d"/>
    <s v="Male"/>
    <s v="Yes"/>
    <s v="Grey"/>
    <s v="No"/>
    <s v="941000031750068"/>
    <x v="13"/>
    <s v="12"/>
    <s v="HW Trx"/>
  </r>
  <r>
    <s v=""/>
    <s v="A0058748347"/>
    <s v="Yes"/>
    <s v="Active"/>
    <x v="14"/>
    <x v="1"/>
    <s v="Terrier"/>
    <s v="Karma (M Kelly)"/>
    <s v="6y 4m 0d"/>
    <s v="Female"/>
    <s v="Yes"/>
    <s v="Grey"/>
    <s v="No"/>
    <s v="941000031684310"/>
    <x v="5"/>
    <s v="AdoptionTrial"/>
    <s v="HW+"/>
  </r>
  <r>
    <s v=""/>
    <s v="A0058730783"/>
    <s v="Yes"/>
    <s v="Active"/>
    <x v="5"/>
    <x v="1"/>
    <s v="Terrier"/>
    <s v="Kim"/>
    <s v="4y 4m 3d"/>
    <s v="Female"/>
    <s v="Yes"/>
    <s v="Black"/>
    <s v="No"/>
    <s v="941000030975999"/>
    <x v="7"/>
    <s v="3"/>
    <s v="HW+"/>
  </r>
  <r>
    <s v=""/>
    <s v="A0058726011"/>
    <s v="Yes"/>
    <s v="Active"/>
    <x v="2"/>
    <x v="0"/>
    <s v="Domestic Shorthair"/>
    <s v="Pistol"/>
    <s v="0y 4m 17d"/>
    <s v="Male"/>
    <s v="No"/>
    <s v="Black"/>
    <s v="No"/>
    <m/>
    <x v="17"/>
    <s v="Pop up cage - no #"/>
    <m/>
  </r>
  <r>
    <s v=""/>
    <s v="A0058719090"/>
    <s v="Yes"/>
    <s v="Active"/>
    <x v="5"/>
    <x v="1"/>
    <s v="Terrier, American Staffordshire"/>
    <s v="Ava Grace"/>
    <s v="2y 4m 4d"/>
    <s v="Female"/>
    <s v="Yes"/>
    <s v="Brown"/>
    <s v="No"/>
    <s v="941000030951410"/>
    <x v="16"/>
    <s v="14"/>
    <s v="HWTrx"/>
  </r>
  <r>
    <s v=""/>
    <s v="A0058705427"/>
    <s v="Yes"/>
    <s v="Active"/>
    <x v="5"/>
    <x v="1"/>
    <s v="Retriever, Labrador"/>
    <s v="Cole (K. Vogel)"/>
    <s v="1y 4m 7d"/>
    <s v="Male"/>
    <s v="Yes"/>
    <s v="Black"/>
    <s v="No"/>
    <s v="941000031683783"/>
    <x v="5"/>
    <s v="AdoptAmbassador"/>
    <s v="HW-"/>
  </r>
  <r>
    <s v=""/>
    <s v="A0058688400"/>
    <s v="Yes"/>
    <s v="Active"/>
    <x v="5"/>
    <x v="1"/>
    <s v="Shepherd"/>
    <s v="Julian"/>
    <s v="3y 4m 9d"/>
    <s v="Male"/>
    <s v="Yes"/>
    <s v="Black"/>
    <s v="No"/>
    <s v="941000031683707"/>
    <x v="13"/>
    <s v="2"/>
    <s v="HWT"/>
  </r>
  <r>
    <s v=""/>
    <s v="A0058687058"/>
    <s v="Yes"/>
    <s v="Active"/>
    <x v="5"/>
    <x v="0"/>
    <s v="Domestic Shorthair"/>
    <s v="Timmy [Barn Cat]"/>
    <s v="4y 1m 28d"/>
    <s v="Male"/>
    <s v="Yes"/>
    <s v="Orange"/>
    <s v="No"/>
    <m/>
    <x v="2"/>
    <s v="4"/>
    <m/>
  </r>
  <r>
    <s v=""/>
    <s v="A0058679788"/>
    <s v="Yes"/>
    <s v="Active"/>
    <x v="5"/>
    <x v="0"/>
    <s v="Domestic Shorthair"/>
    <s v="Trinity"/>
    <s v="0y 5m 23d"/>
    <s v="Female"/>
    <s v="Yes"/>
    <s v="White"/>
    <s v="No"/>
    <s v="941000031683512"/>
    <x v="11"/>
    <s v="Bank 3 Cage 6"/>
    <m/>
  </r>
  <r>
    <s v=""/>
    <s v="A0058673677"/>
    <s v="Yes"/>
    <s v="Active"/>
    <x v="2"/>
    <x v="1"/>
    <s v="Mixed Breed, Medium (up to 44 lbs fully grown)"/>
    <s v="Beth Anne"/>
    <s v="2y 4m 9d"/>
    <s v="Female"/>
    <s v="No"/>
    <s v="Brown"/>
    <s v="No"/>
    <m/>
    <x v="16"/>
    <s v="20"/>
    <s v="HW +"/>
  </r>
  <r>
    <s v=""/>
    <s v="A0058670555"/>
    <s v="Yes"/>
    <s v="Active"/>
    <x v="5"/>
    <x v="0"/>
    <s v="Domestic Shorthair"/>
    <s v="Tilly (A. Watson)"/>
    <s v="2y 4m 11d"/>
    <s v="Female"/>
    <s v="Yes"/>
    <s v="Grey"/>
    <s v="No"/>
    <s v="941000031684313"/>
    <x v="5"/>
    <s v="AdoptAmbassador"/>
    <m/>
  </r>
  <r>
    <s v=""/>
    <s v="A0058669176"/>
    <s v="Yes"/>
    <s v="Active"/>
    <x v="5"/>
    <x v="0"/>
    <s v="Domestic Shorthair"/>
    <s v="Tia [Barn Cat]"/>
    <s v="1y 4m 11d"/>
    <s v="Female"/>
    <s v="Yes"/>
    <s v="White"/>
    <s v="No"/>
    <m/>
    <x v="14"/>
    <s v="Run 1"/>
    <m/>
  </r>
  <r>
    <s v=""/>
    <s v="A0058657796"/>
    <s v="Yes"/>
    <s v="Active"/>
    <x v="2"/>
    <x v="0"/>
    <s v="Domestic Shorthair"/>
    <s v="Biscuit (Q Morris)"/>
    <s v="0y 6m 20d"/>
    <s v="Male"/>
    <s v="No"/>
    <s v="Black"/>
    <s v="No"/>
    <m/>
    <x v="5"/>
    <s v="AdoptAmbassador"/>
    <m/>
  </r>
  <r>
    <s v=""/>
    <s v="A0058657785"/>
    <s v="Yes"/>
    <s v="Active"/>
    <x v="2"/>
    <x v="0"/>
    <s v="Domestic Shorthair"/>
    <s v="Smudge (Q Morris)"/>
    <s v="0y 6m 20d"/>
    <s v="Male"/>
    <s v="No"/>
    <s v="Black"/>
    <s v="No"/>
    <m/>
    <x v="5"/>
    <s v="AdoptAmbassador"/>
    <m/>
  </r>
  <r>
    <s v=""/>
    <s v="A0058657655"/>
    <s v="Yes"/>
    <s v="Active"/>
    <x v="5"/>
    <x v="0"/>
    <s v="Domestic Shorthair"/>
    <s v="Bessie"/>
    <s v="3y 4m 14d"/>
    <s v="Female"/>
    <s v="Yes"/>
    <s v="Grey"/>
    <s v="No"/>
    <s v="941000028840619"/>
    <x v="11"/>
    <s v="Bank 3 Cage 3"/>
    <m/>
  </r>
  <r>
    <s v=""/>
    <s v="A0058640822"/>
    <s v="Yes"/>
    <s v="Active"/>
    <x v="5"/>
    <x v="0"/>
    <s v="Domestic Shorthair"/>
    <s v="Zuko [Barn Cat]"/>
    <s v="2y 4m 16d"/>
    <s v="Male"/>
    <s v="Yes"/>
    <s v="Black"/>
    <s v="No"/>
    <m/>
    <x v="14"/>
    <s v="Catio Free Roaming"/>
    <m/>
  </r>
  <r>
    <s v=""/>
    <s v="A0058640805"/>
    <s v="Yes"/>
    <s v="Active"/>
    <x v="5"/>
    <x v="0"/>
    <s v="Domestic Shorthair"/>
    <s v="Trout"/>
    <s v="0y 5m 9d"/>
    <s v="Male"/>
    <s v="Yes"/>
    <s v="Orange"/>
    <s v="No"/>
    <s v="941000031684261"/>
    <x v="11"/>
    <s v="Bank 2 Cage 6"/>
    <m/>
  </r>
  <r>
    <s v=""/>
    <s v="A0058640772"/>
    <s v="Yes"/>
    <s v="Active"/>
    <x v="5"/>
    <x v="0"/>
    <s v="Domestic Shorthair"/>
    <s v="Sushi"/>
    <s v="0y 5m 9d"/>
    <s v="Female"/>
    <s v="Yes"/>
    <s v="Beige"/>
    <s v="No"/>
    <s v="941000031683710"/>
    <x v="11"/>
    <s v="Bank 2 Cage 6"/>
    <m/>
  </r>
  <r>
    <s v=""/>
    <s v="A0058640092"/>
    <s v="Yes"/>
    <s v="Active"/>
    <x v="8"/>
    <x v="1"/>
    <s v="Bulldog, French"/>
    <s v="Cookie (A. Gardner)"/>
    <s v="7y 4m 16d"/>
    <s v="Female"/>
    <s v="No"/>
    <s v="Brindle"/>
    <s v="No"/>
    <m/>
    <x v="5"/>
    <s v="AdoptionTrial"/>
    <s v="HW -"/>
  </r>
  <r>
    <s v=""/>
    <s v="A0058632375"/>
    <s v="Yes"/>
    <s v="Active"/>
    <x v="5"/>
    <x v="0"/>
    <s v="Domestic Shorthair"/>
    <s v="Lottie [Barn Cat]"/>
    <s v="6y 4m 9d"/>
    <s v="Female"/>
    <s v="Yes"/>
    <s v="White"/>
    <s v="No"/>
    <m/>
    <x v="14"/>
    <s v="Catio Free Roaming"/>
    <m/>
  </r>
  <r>
    <s v=""/>
    <s v="A0058620547"/>
    <s v="Yes"/>
    <s v="Active"/>
    <x v="5"/>
    <x v="0"/>
    <s v="Domestic Shorthair"/>
    <s v="Judd (K. Michaux)"/>
    <s v="2y 4m 18d"/>
    <s v="Male"/>
    <s v="Yes"/>
    <s v="Black"/>
    <s v="No"/>
    <s v="941000031749682"/>
    <x v="5"/>
    <s v="AdoptAmbassador"/>
    <m/>
  </r>
  <r>
    <s v=""/>
    <s v="A0058605681"/>
    <s v="Yes"/>
    <s v="Active"/>
    <x v="3"/>
    <x v="3"/>
    <s v="Domestic Pig"/>
    <s v="Bitty Boo"/>
    <s v="0y 5m 25d"/>
    <s v="Female"/>
    <s v="No"/>
    <s v="Black"/>
    <s v="No"/>
    <m/>
    <x v="5"/>
    <s v="Foster home"/>
    <m/>
  </r>
  <r>
    <s v=""/>
    <s v="A0058590008"/>
    <s v="Yes"/>
    <s v="Active"/>
    <x v="5"/>
    <x v="0"/>
    <s v="Domestic Shorthair"/>
    <s v="Sweets"/>
    <s v="0y 6m 2d"/>
    <s v="Female"/>
    <s v="Yes"/>
    <s v="Grey"/>
    <s v="No"/>
    <s v="941000031684078"/>
    <x v="11"/>
    <s v="Bank 1 Cage 4"/>
    <m/>
  </r>
  <r>
    <s v=""/>
    <s v="A0058584267"/>
    <s v="Yes"/>
    <s v="Active"/>
    <x v="8"/>
    <x v="0"/>
    <s v="Domestic Shorthair"/>
    <s v="Stitch (E. Shearouse)"/>
    <s v="0y 3m 25d"/>
    <s v="Male"/>
    <s v="No"/>
    <s v="Black"/>
    <s v="No"/>
    <s v="941000031735842"/>
    <x v="5"/>
    <s v="AdoptionTrial"/>
    <m/>
  </r>
  <r>
    <s v=""/>
    <s v="A0058557091"/>
    <s v="Yes"/>
    <s v="Active"/>
    <x v="14"/>
    <x v="1"/>
    <s v="Mixed Breed, Medium (up to 44 lbs fully grown)"/>
    <s v="Miss White (R. McGeehan)"/>
    <s v="1y 4m 28d"/>
    <s v="Female"/>
    <s v="Yes"/>
    <s v="White"/>
    <s v="No"/>
    <s v="941000031749636"/>
    <x v="5"/>
    <s v="AdoptionTrial"/>
    <s v="HW +"/>
  </r>
  <r>
    <s v=""/>
    <s v="A0058540854"/>
    <s v="Yes"/>
    <s v="Active"/>
    <x v="5"/>
    <x v="1"/>
    <s v="Retriever, Labrador"/>
    <s v="Nash"/>
    <s v="3y 5m 0d"/>
    <s v="Male"/>
    <s v="Yes"/>
    <s v="Brown"/>
    <s v="No"/>
    <s v="941000030972352"/>
    <x v="13"/>
    <s v="8"/>
    <s v="HW -"/>
  </r>
  <r>
    <s v=""/>
    <s v="A0058532837"/>
    <s v="Yes"/>
    <s v="Active"/>
    <x v="5"/>
    <x v="0"/>
    <s v="Domestic Shorthair"/>
    <s v="Rain"/>
    <s v="0y 5m 26d"/>
    <s v="Female"/>
    <s v="Yes"/>
    <s v="White"/>
    <s v="No"/>
    <s v="941000031749670"/>
    <x v="11"/>
    <s v="Bank 2 Cage 2"/>
    <m/>
  </r>
  <r>
    <s v=""/>
    <s v="A0058532782"/>
    <s v="Yes"/>
    <s v="Active"/>
    <x v="2"/>
    <x v="0"/>
    <s v="Domestic Shorthair"/>
    <s v="Abbott (A. Flynt)"/>
    <s v="0y 5m 26d"/>
    <s v="Male"/>
    <s v="No"/>
    <s v="Black"/>
    <s v="No"/>
    <m/>
    <x v="5"/>
    <s v="AdoptAmbassador"/>
    <m/>
  </r>
  <r>
    <s v=""/>
    <s v="A0058532682"/>
    <s v="Yes"/>
    <s v="Active"/>
    <x v="5"/>
    <x v="0"/>
    <s v="Domestic Shorthair"/>
    <s v="Bowie"/>
    <s v="0y 5m 26d"/>
    <s v="Male"/>
    <s v="Yes"/>
    <s v="White"/>
    <s v="No"/>
    <s v="941000031749728"/>
    <x v="11"/>
    <s v="Bank 2 Cage 2"/>
    <m/>
  </r>
  <r>
    <s v=""/>
    <s v="A0058532674"/>
    <s v="Yes"/>
    <s v="Active"/>
    <x v="5"/>
    <x v="0"/>
    <s v="Domestic Shorthair"/>
    <s v="Mini"/>
    <s v="0y 5m 26d"/>
    <s v="Female"/>
    <s v="Yes"/>
    <s v="White"/>
    <s v="No"/>
    <s v="941000031749599"/>
    <x v="2"/>
    <s v="1"/>
    <m/>
  </r>
  <r>
    <s v=""/>
    <s v="A0058490000"/>
    <s v="Yes"/>
    <s v="Active"/>
    <x v="8"/>
    <x v="0"/>
    <s v="Domestic Shorthair"/>
    <s v="(Y Peterson)"/>
    <s v="0y 7m 2d"/>
    <s v="Male"/>
    <s v="No"/>
    <s v="White"/>
    <s v="No"/>
    <m/>
    <x v="5"/>
    <s v="AdoptionTrial"/>
    <m/>
  </r>
  <r>
    <s v=""/>
    <s v="A0058481134"/>
    <s v="Yes"/>
    <s v="Active"/>
    <x v="5"/>
    <x v="1"/>
    <s v="Terrier, Pit Bull"/>
    <s v="Kira"/>
    <s v="3y 4m 10d"/>
    <s v="Female"/>
    <s v="Yes"/>
    <s v="Grey"/>
    <s v="No"/>
    <s v="941000030976620"/>
    <x v="13"/>
    <s v="5"/>
    <s v="HW-"/>
  </r>
  <r>
    <s v=""/>
    <s v="A0058478761"/>
    <s v="Yes"/>
    <s v="Active"/>
    <x v="5"/>
    <x v="0"/>
    <s v="Domestic Shorthair"/>
    <s v="Scoops"/>
    <s v="0y 6m 9d"/>
    <s v="Male"/>
    <s v="Yes"/>
    <s v="Brown"/>
    <s v="No"/>
    <s v="941000031684057"/>
    <x v="11"/>
    <s v="Bank 1 Cage 6"/>
    <m/>
  </r>
  <r>
    <s v=""/>
    <s v="A0058442143"/>
    <s v="Yes"/>
    <s v="Active"/>
    <x v="3"/>
    <x v="3"/>
    <s v="Domestic Pig"/>
    <s v="River pig-A"/>
    <s v=""/>
    <s v="Unknown"/>
    <s v="No"/>
    <s v="Black"/>
    <s v="No"/>
    <m/>
    <x v="15"/>
    <s v="Stable 6"/>
    <m/>
  </r>
  <r>
    <s v=""/>
    <s v="A0058442142"/>
    <s v="Yes"/>
    <s v="Active"/>
    <x v="3"/>
    <x v="3"/>
    <s v="Domestic Pig"/>
    <s v="River pig-B"/>
    <s v=""/>
    <s v="Unknown"/>
    <s v="No"/>
    <s v="Brown"/>
    <s v="No"/>
    <m/>
    <x v="15"/>
    <s v="Stable 6"/>
    <m/>
  </r>
  <r>
    <s v=""/>
    <s v="A0058442130"/>
    <s v="Yes"/>
    <s v="Active"/>
    <x v="3"/>
    <x v="3"/>
    <s v="Domestic Pig"/>
    <s v="River pig-D"/>
    <s v=""/>
    <s v="Unknown"/>
    <s v="No"/>
    <s v="Grey"/>
    <s v="No"/>
    <m/>
    <x v="15"/>
    <s v="Stable 6"/>
    <m/>
  </r>
  <r>
    <s v=""/>
    <s v="A0058442122"/>
    <s v="Yes"/>
    <s v="Active"/>
    <x v="3"/>
    <x v="3"/>
    <s v="Domestic Pig"/>
    <s v="River pig-G"/>
    <s v=""/>
    <s v="Unknown"/>
    <s v="No"/>
    <s v="White"/>
    <s v="No"/>
    <m/>
    <x v="15"/>
    <s v="Stable 6"/>
    <m/>
  </r>
  <r>
    <s v=""/>
    <s v="A0058442118"/>
    <s v="Yes"/>
    <s v="Active"/>
    <x v="3"/>
    <x v="3"/>
    <s v="Domestic Pig"/>
    <s v="River pig-H"/>
    <s v=""/>
    <s v="Unknown"/>
    <s v="No"/>
    <s v="Black"/>
    <s v="No"/>
    <m/>
    <x v="15"/>
    <s v="Stable 6"/>
    <m/>
  </r>
  <r>
    <s v=""/>
    <s v="A0058442115"/>
    <s v="Yes"/>
    <s v="Active"/>
    <x v="3"/>
    <x v="3"/>
    <s v="Domestic Pig"/>
    <s v="River pig-I"/>
    <s v=""/>
    <s v="Unknown"/>
    <s v="No"/>
    <s v="Brown"/>
    <s v="No"/>
    <m/>
    <x v="15"/>
    <s v="Stable 6"/>
    <m/>
  </r>
  <r>
    <s v=""/>
    <s v="A0058442112"/>
    <s v="Yes"/>
    <s v="Active"/>
    <x v="3"/>
    <x v="3"/>
    <s v="Domestic Pig"/>
    <s v="River pig-J"/>
    <s v=""/>
    <s v="Unknown"/>
    <s v="No"/>
    <s v="White"/>
    <s v="No"/>
    <m/>
    <x v="15"/>
    <s v="Stable 6"/>
    <m/>
  </r>
  <r>
    <s v=""/>
    <s v="A0058442109"/>
    <s v="Yes"/>
    <s v="Active"/>
    <x v="3"/>
    <x v="3"/>
    <s v="Domestic Pig"/>
    <s v="River pig-K"/>
    <s v=""/>
    <s v="Unknown"/>
    <s v="No"/>
    <s v="White"/>
    <s v="No"/>
    <m/>
    <x v="15"/>
    <s v="Stable 6"/>
    <m/>
  </r>
  <r>
    <s v=""/>
    <s v="A0058442105"/>
    <s v="Yes"/>
    <s v="Active"/>
    <x v="3"/>
    <x v="3"/>
    <s v="Domestic Pig"/>
    <s v="River pig-L"/>
    <s v=""/>
    <s v="Unknown"/>
    <s v="No"/>
    <s v="White"/>
    <s v="No"/>
    <m/>
    <x v="15"/>
    <s v="Stable 6"/>
    <m/>
  </r>
  <r>
    <s v=""/>
    <s v="A0058442099"/>
    <s v="Yes"/>
    <s v="Active"/>
    <x v="3"/>
    <x v="3"/>
    <s v="Domestic Pig"/>
    <s v="River pig-M"/>
    <s v=""/>
    <s v="Unknown"/>
    <s v="No"/>
    <s v="Black"/>
    <s v="No"/>
    <m/>
    <x v="15"/>
    <s v="Stable 6"/>
    <m/>
  </r>
  <r>
    <s v=""/>
    <s v="A0058436930"/>
    <s v="Yes"/>
    <s v="Active"/>
    <x v="5"/>
    <x v="0"/>
    <s v="Domestic Shorthair"/>
    <s v="Phillip"/>
    <s v="0y 6m 6d"/>
    <s v="Male"/>
    <s v="Yes"/>
    <s v="Black"/>
    <s v="No"/>
    <s v="941000031684380"/>
    <x v="11"/>
    <s v="Bank 4 Cage 3"/>
    <m/>
  </r>
  <r>
    <s v=""/>
    <s v="A0058436912"/>
    <s v="Yes"/>
    <s v="Active"/>
    <x v="5"/>
    <x v="0"/>
    <s v="Domestic Shorthair"/>
    <s v="Dexter"/>
    <s v="0y 6m 6d"/>
    <s v="Male"/>
    <s v="Yes"/>
    <s v="White"/>
    <s v="No"/>
    <s v="941000031683713"/>
    <x v="11"/>
    <s v="Bank 4 Cage 3"/>
    <m/>
  </r>
  <r>
    <s v=""/>
    <s v="A0058435777"/>
    <s v="Yes"/>
    <s v="Active"/>
    <x v="5"/>
    <x v="0"/>
    <s v="Domestic Shorthair"/>
    <s v="Jojo"/>
    <s v="0y 6m 6d"/>
    <s v="Male"/>
    <s v="Yes"/>
    <s v="Black"/>
    <s v="No"/>
    <s v="941000031683613"/>
    <x v="11"/>
    <s v="Bank 4 Cage 2"/>
    <m/>
  </r>
  <r>
    <s v=""/>
    <s v="A0058435745"/>
    <s v="Yes"/>
    <s v="Active"/>
    <x v="5"/>
    <x v="0"/>
    <s v="Domestic Shorthair"/>
    <s v="Kobe"/>
    <s v="0y 6m 6d"/>
    <s v="Male"/>
    <s v="Yes"/>
    <s v="White"/>
    <s v="No"/>
    <s v="941000031683459"/>
    <x v="11"/>
    <s v="Bank 4 Cage 2"/>
    <m/>
  </r>
  <r>
    <s v=""/>
    <s v="A0058422062"/>
    <s v="Yes"/>
    <s v="Active"/>
    <x v="5"/>
    <x v="0"/>
    <s v="Domestic Medium Hair"/>
    <s v="Bee [Barn Cat]"/>
    <s v="2y 5m 18d"/>
    <s v="Female"/>
    <s v="Yes"/>
    <s v="Black"/>
    <s v="No"/>
    <m/>
    <x v="14"/>
    <s v="Run 4"/>
    <m/>
  </r>
  <r>
    <s v=""/>
    <s v="A0058420918"/>
    <s v="Yes"/>
    <s v="Active"/>
    <x v="5"/>
    <x v="0"/>
    <s v="Domestic Shorthair"/>
    <s v="Smudge"/>
    <s v="0y 6m 16d"/>
    <s v="Male"/>
    <s v="Yes"/>
    <s v="Black"/>
    <s v="No"/>
    <s v="941000031684276"/>
    <x v="11"/>
    <s v="Bank 1 Cage 6"/>
    <m/>
  </r>
  <r>
    <s v=""/>
    <s v="A0058415737"/>
    <s v="Yes"/>
    <s v="Active"/>
    <x v="5"/>
    <x v="0"/>
    <s v="Domestic Shorthair"/>
    <s v="Wilson"/>
    <s v="1y 5m 19d"/>
    <s v="Male"/>
    <s v="Yes"/>
    <s v="Black"/>
    <s v="No"/>
    <m/>
    <x v="14"/>
    <s v="Run 4"/>
    <m/>
  </r>
  <r>
    <s v=""/>
    <s v="A0058368673"/>
    <s v="Yes"/>
    <s v="Active"/>
    <x v="5"/>
    <x v="0"/>
    <s v="Domestic Shorthair"/>
    <s v="Edith [Barn Cat]"/>
    <s v="2y 5m 26d"/>
    <s v="Female"/>
    <s v="Yes"/>
    <s v="Black"/>
    <s v="No"/>
    <m/>
    <x v="14"/>
    <s v="Catio Free Roaming"/>
    <m/>
  </r>
  <r>
    <s v=""/>
    <s v="A0058353818"/>
    <s v="Yes"/>
    <s v="Active"/>
    <x v="5"/>
    <x v="0"/>
    <s v="Domestic Medium Hair"/>
    <s v="Gus (C Warren)"/>
    <s v="2y 5m 28d"/>
    <s v="Male"/>
    <s v="Yes"/>
    <s v="Black"/>
    <s v="No"/>
    <s v="941000030972068"/>
    <x v="5"/>
    <s v="AdoptAmbassador"/>
    <m/>
  </r>
  <r>
    <s v=""/>
    <s v="A0058345913"/>
    <s v="Yes"/>
    <s v="Active"/>
    <x v="5"/>
    <x v="1"/>
    <s v="Terrier, American Pit Bull"/>
    <s v="Grasshopper (E. Beam)"/>
    <s v="2y 5m 29d"/>
    <s v="Male"/>
    <s v="Yes"/>
    <s v="White"/>
    <s v="No"/>
    <s v="941000030951402"/>
    <x v="5"/>
    <s v="AdoptAmbassador"/>
    <s v="HW -"/>
  </r>
  <r>
    <s v=""/>
    <s v="A0058345817"/>
    <s v="Yes"/>
    <s v="Active"/>
    <x v="5"/>
    <x v="0"/>
    <s v="Domestic Medium Hair"/>
    <s v="Leah [Barn Cat]"/>
    <s v="8y 5m 22d"/>
    <s v="Female"/>
    <s v="Yes"/>
    <s v="Black"/>
    <s v="No"/>
    <s v="941000030971951"/>
    <x v="14"/>
    <s v="Run 1"/>
    <m/>
  </r>
  <r>
    <s v=""/>
    <s v="A0058345457"/>
    <s v="Yes"/>
    <s v="Active"/>
    <x v="5"/>
    <x v="0"/>
    <s v="Domestic Shorthair"/>
    <s v="Kevin (L. Hautmaki)"/>
    <s v="0y 6m 22d"/>
    <s v="Male"/>
    <s v="Yes"/>
    <s v="Black"/>
    <s v="No"/>
    <s v="941000030976414"/>
    <x v="5"/>
    <s v="AdoptAmbassador"/>
    <m/>
  </r>
  <r>
    <s v=""/>
    <s v="A0058345452"/>
    <s v="Yes"/>
    <s v="Active"/>
    <x v="5"/>
    <x v="0"/>
    <s v="Domestic Shorthair"/>
    <s v="Kat (L. Hautmaki)"/>
    <s v="0y 6m 22d"/>
    <s v="Female"/>
    <s v="Yes"/>
    <s v="Black"/>
    <s v="No"/>
    <s v="941000030951091"/>
    <x v="5"/>
    <s v="AdoptAmbassador"/>
    <m/>
  </r>
  <r>
    <s v=""/>
    <s v="A0058297139"/>
    <s v="Yes"/>
    <s v="Active"/>
    <x v="5"/>
    <x v="1"/>
    <s v="Terrier, American Pit Bull"/>
    <s v="Luke (M. Arnold)"/>
    <s v="4y 5m 29d"/>
    <s v="Male"/>
    <s v="Yes"/>
    <s v="Brown"/>
    <s v="No"/>
    <s v="941000031684008"/>
    <x v="5"/>
    <s v="AdoptAmbassador"/>
    <s v="HWtxr"/>
  </r>
  <r>
    <s v=""/>
    <s v="A0058282132"/>
    <s v="Yes"/>
    <s v="Active"/>
    <x v="5"/>
    <x v="1"/>
    <s v="Terrier, American Pit Bull"/>
    <s v="Radar"/>
    <s v="6y 6m 10d"/>
    <s v="Male"/>
    <s v="Yes"/>
    <s v="Black"/>
    <s v="No"/>
    <s v="941000031750106"/>
    <x v="16"/>
    <s v="4"/>
    <s v="HW-"/>
  </r>
  <r>
    <s v=""/>
    <s v="A0058280488"/>
    <s v="Yes"/>
    <s v="Active"/>
    <x v="5"/>
    <x v="1"/>
    <s v="Hound"/>
    <s v="Odin (C. Bucknam)"/>
    <s v="2y 0m 10d"/>
    <s v="Male"/>
    <s v="Yes"/>
    <s v="Tan"/>
    <s v="No"/>
    <s v="941000030972568"/>
    <x v="5"/>
    <s v="AdoptAmbassador"/>
    <s v="HW -"/>
  </r>
  <r>
    <s v=""/>
    <s v="A0058276398"/>
    <s v="Yes"/>
    <s v="Active"/>
    <x v="5"/>
    <x v="1"/>
    <s v="Terrier, American Pit Bull"/>
    <s v="Koko"/>
    <s v="1y 6m 11d"/>
    <s v="Female"/>
    <s v="Yes"/>
    <s v="Blue"/>
    <s v="No"/>
    <s v="941000031750462"/>
    <x v="16"/>
    <s v="13"/>
    <s v="HW -"/>
  </r>
  <r>
    <s v=""/>
    <s v="A0058240635"/>
    <s v="Yes"/>
    <s v="Active"/>
    <x v="5"/>
    <x v="1"/>
    <s v="Terrier, Pit Bull"/>
    <s v="Jacob"/>
    <s v="3y 6m 17d"/>
    <s v="Male"/>
    <s v="Yes"/>
    <s v="Brown"/>
    <s v="No"/>
    <s v="941000030951287"/>
    <x v="13"/>
    <s v="4"/>
    <s v="HW-"/>
  </r>
  <r>
    <s v=""/>
    <s v="A0058233547"/>
    <s v="Yes"/>
    <s v="Active"/>
    <x v="5"/>
    <x v="1"/>
    <s v="Terrier, American Pit Bull"/>
    <s v="Zane (L. Creech)"/>
    <s v="2y 6m 18d"/>
    <s v="Male"/>
    <s v="Yes"/>
    <s v="Brown"/>
    <s v="No"/>
    <s v="941000030971791"/>
    <x v="5"/>
    <s v="AdoptAmbassador"/>
    <s v="HWTrx"/>
  </r>
  <r>
    <s v=""/>
    <s v="A0058224570"/>
    <s v="Yes"/>
    <s v="Active"/>
    <x v="5"/>
    <x v="0"/>
    <s v="Domestic Shorthair"/>
    <s v="Midge [Barn Cat]"/>
    <s v="1y 6m 19d"/>
    <s v="Male"/>
    <s v="Yes"/>
    <s v="Black"/>
    <s v="No"/>
    <m/>
    <x v="14"/>
    <s v="Catio Free Roaming"/>
    <m/>
  </r>
  <r>
    <s v=""/>
    <s v="A0058089692"/>
    <s v="Yes"/>
    <s v="Active"/>
    <x v="15"/>
    <x v="1"/>
    <s v="Terrier"/>
    <s v="Rajah"/>
    <s v="1y 6m 23d"/>
    <s v="Male"/>
    <s v="Yes"/>
    <s v="Black"/>
    <s v="No"/>
    <s v="982091074518525"/>
    <x v="7"/>
    <s v="4"/>
    <s v="HWTrx"/>
  </r>
  <r>
    <s v=""/>
    <s v="A0058018080"/>
    <s v="Yes"/>
    <s v="Active"/>
    <x v="5"/>
    <x v="1"/>
    <s v="Terrier"/>
    <s v="Zorua (C. Lester)"/>
    <s v="2y 7m 6d"/>
    <s v="Female"/>
    <s v="Yes"/>
    <s v="Black"/>
    <s v="No"/>
    <s v="941000031749716"/>
    <x v="5"/>
    <s v="AdoptAmbassador"/>
    <s v="HWTrx"/>
  </r>
  <r>
    <s v=""/>
    <s v="A0057890580"/>
    <s v="Yes"/>
    <s v="Active"/>
    <x v="5"/>
    <x v="1"/>
    <s v="Terrier, American Pit Bull"/>
    <s v="Myrtle"/>
    <s v="1y 7m 29d"/>
    <s v="Female"/>
    <s v="Yes"/>
    <s v="Grey"/>
    <s v="No"/>
    <s v="982091074347787"/>
    <x v="13"/>
    <s v="3"/>
    <s v="HWTrx"/>
  </r>
  <r>
    <s v=""/>
    <s v="A0057829377"/>
    <s v="Yes"/>
    <s v="Active"/>
    <x v="5"/>
    <x v="1"/>
    <s v="Terrier, Pit Bull"/>
    <s v="Woodstock"/>
    <s v="2y 8m 9d"/>
    <s v="Male"/>
    <s v="Yes"/>
    <s v="Grey"/>
    <s v="No"/>
    <s v="941000030951283"/>
    <x v="16"/>
    <s v="11"/>
    <s v="HW-"/>
  </r>
  <r>
    <s v=""/>
    <s v="A0057718939"/>
    <s v="Yes"/>
    <s v="Active"/>
    <x v="5"/>
    <x v="1"/>
    <s v="Bullmastiff"/>
    <s v="Goose"/>
    <s v="10y 7m 29d"/>
    <s v="Male"/>
    <s v="Yes"/>
    <s v="Brindle"/>
    <s v="No"/>
    <s v="982091074435993"/>
    <x v="16"/>
    <s v="1"/>
    <s v="HW +"/>
  </r>
  <r>
    <s v=""/>
    <s v="A0057637575"/>
    <s v="Yes"/>
    <s v="Active"/>
    <x v="5"/>
    <x v="0"/>
    <s v="Domestic Shorthair"/>
    <s v="Kathy (A. Flynt)"/>
    <s v="1y 9m 6d"/>
    <s v="Female"/>
    <s v="Yes"/>
    <s v="Black"/>
    <s v="No"/>
    <s v="982091074519645"/>
    <x v="5"/>
    <s v="AdoptAmbassador"/>
    <m/>
  </r>
  <r>
    <s v=""/>
    <s v="A0057330368"/>
    <s v="Yes"/>
    <s v="Active"/>
    <x v="5"/>
    <x v="1"/>
    <s v="Terrier, American Pit Bull"/>
    <s v="Lloyd (S. Miller)"/>
    <s v="5y 10m 12d"/>
    <s v="Male"/>
    <s v="Yes"/>
    <s v="Black"/>
    <s v="No"/>
    <s v="982091074517107"/>
    <x v="5"/>
    <s v="AdoptAmbassador"/>
    <s v="HWTX"/>
  </r>
  <r>
    <s v=""/>
    <s v="A0057142369"/>
    <s v="Yes"/>
    <s v="Active"/>
    <x v="5"/>
    <x v="1"/>
    <s v="Rottweiler"/>
    <s v="Sebastian"/>
    <s v="4y 11m 26d"/>
    <s v="Male"/>
    <s v="Yes"/>
    <s v="Black"/>
    <s v="No"/>
    <s v="941000031749603"/>
    <x v="16"/>
    <s v="19"/>
    <s v="HW+"/>
  </r>
  <r>
    <s v=""/>
    <s v="A0057060359"/>
    <s v="Yes"/>
    <s v="Active"/>
    <x v="5"/>
    <x v="1"/>
    <s v="Terrier"/>
    <s v="Fonzie"/>
    <s v="2y 5m 12d"/>
    <s v="Male"/>
    <s v="Yes"/>
    <s v="Brindle"/>
    <s v="No"/>
    <s v="982091074516639"/>
    <x v="13"/>
    <s v="13"/>
    <s v="HWTrx"/>
  </r>
  <r>
    <s v=""/>
    <s v="A0056684348"/>
    <s v="Yes"/>
    <s v="Active"/>
    <x v="5"/>
    <x v="1"/>
    <s v="Terrier, American Pit Bull"/>
    <s v="Chucky (J. Maher)"/>
    <s v="4y 1m 17d"/>
    <s v="Male"/>
    <s v="Yes"/>
    <s v="Brown"/>
    <s v="No"/>
    <s v="941000029787399"/>
    <x v="5"/>
    <s v="AdoptAmbassador"/>
    <s v="HW-"/>
  </r>
  <r>
    <s v=""/>
    <s v="A0056472536"/>
    <s v="Yes"/>
    <s v="Active"/>
    <x v="5"/>
    <x v="0"/>
    <s v="Domestic Shorthair"/>
    <s v="Lindsey (T. Myers)"/>
    <s v="1y 3m 17d"/>
    <s v="Female"/>
    <s v="Yes"/>
    <s v="Orange"/>
    <s v="No"/>
    <s v="941000031683466"/>
    <x v="5"/>
    <s v="AdoptAmbassador"/>
    <m/>
  </r>
  <r>
    <s v=""/>
    <s v="A0056059524"/>
    <s v="Yes"/>
    <s v="Active"/>
    <x v="9"/>
    <x v="0"/>
    <s v="Domestic Shorthair"/>
    <s v="Faye"/>
    <s v="1y 6m 17d"/>
    <s v="Female"/>
    <s v="Yes"/>
    <s v="Brown"/>
    <s v="No"/>
    <s v="941000029786880"/>
    <x v="2"/>
    <s v="8"/>
    <m/>
  </r>
  <r>
    <s v=""/>
    <s v="A0055990071"/>
    <s v="Yes"/>
    <s v="Active"/>
    <x v="5"/>
    <x v="1"/>
    <s v="Terrier, American Pit Bull"/>
    <s v="Mimir"/>
    <s v="3y 4m 23d"/>
    <s v="Male"/>
    <s v="Yes"/>
    <s v="Blue"/>
    <s v="No"/>
    <s v="982091074516862"/>
    <x v="16"/>
    <s v="5"/>
    <s v="HW+ 3"/>
  </r>
  <r>
    <s v=""/>
    <s v="A0055784207"/>
    <s v="Yes"/>
    <s v="Active"/>
    <x v="7"/>
    <x v="1"/>
    <s v="Mixed Breed, Large (over 44 lbs fully grown)"/>
    <s v="Lisa (J Seal)"/>
    <s v="3y 5m 21d"/>
    <s v="Female"/>
    <s v="Yes"/>
    <s v="Brown"/>
    <s v="No"/>
    <s v="941000029787938"/>
    <x v="5"/>
    <s v="AdoptionTrial"/>
    <s v="HW- 3"/>
  </r>
  <r>
    <s v=""/>
    <s v="A0055525300"/>
    <s v="Yes"/>
    <s v="Active"/>
    <x v="5"/>
    <x v="0"/>
    <s v="Domestic Shorthair"/>
    <s v="Gabber [Barn Cat]"/>
    <s v="3y 5m 7d"/>
    <s v="Female"/>
    <s v="Yes"/>
    <s v="Grey"/>
    <s v="No"/>
    <s v="941000028852735"/>
    <x v="14"/>
    <s v="Catio Free Roaming"/>
    <m/>
  </r>
  <r>
    <s v=""/>
    <s v="A0055524062"/>
    <s v="Yes"/>
    <s v="Active"/>
    <x v="5"/>
    <x v="1"/>
    <s v="Terrier, Pit Bull"/>
    <s v="Cameron (E. Wilson)"/>
    <s v="3y 4m 29d"/>
    <s v="Male"/>
    <s v="Yes"/>
    <s v="Rust"/>
    <s v="No"/>
    <s v="941000028853270"/>
    <x v="5"/>
    <s v="AdoptAmbassador"/>
    <s v="HW- 3"/>
  </r>
  <r>
    <s v=""/>
    <s v="A0055486470"/>
    <s v="Yes"/>
    <s v="Active"/>
    <x v="5"/>
    <x v="0"/>
    <s v="Domestic Shorthair"/>
    <s v="Mafia [Barn Cat]"/>
    <s v="2y 4m 21d"/>
    <s v="Male"/>
    <s v="Yes"/>
    <s v="Grey"/>
    <s v="No"/>
    <s v="941000028853363"/>
    <x v="14"/>
    <s v="Catio Free Roaming"/>
    <m/>
  </r>
  <r>
    <s v=""/>
    <s v="A0054750803"/>
    <s v="Yes"/>
    <s v="Active"/>
    <x v="5"/>
    <x v="0"/>
    <s v="Domestic Shorthair"/>
    <s v="Slate [Barn Cat]"/>
    <s v="2y 1m 12d"/>
    <s v="Male"/>
    <s v="Yes"/>
    <s v="Grey"/>
    <s v="No"/>
    <s v="941000028841335"/>
    <x v="14"/>
    <s v="Run 1"/>
    <m/>
  </r>
  <r>
    <s v=""/>
    <s v="A0054707397"/>
    <s v="Yes"/>
    <s v="Active"/>
    <x v="5"/>
    <x v="1"/>
    <s v="Terrier, American Pit Bull"/>
    <s v="Artemis"/>
    <s v="5y 11m 19d"/>
    <s v="Female"/>
    <s v="Yes"/>
    <s v="Blue"/>
    <s v="No"/>
    <s v="941000028840680"/>
    <x v="13"/>
    <s v="7"/>
    <s v="HW-3"/>
  </r>
  <r>
    <s v=""/>
    <s v="A0054696092"/>
    <s v="Yes"/>
    <s v="Active"/>
    <x v="5"/>
    <x v="1"/>
    <s v="Retriever, Labrador"/>
    <s v="Bella (D Ard)"/>
    <s v="2y 2m 19d"/>
    <s v="Female"/>
    <s v="No"/>
    <s v="Brown"/>
    <s v="No"/>
    <s v="941000028841118"/>
    <x v="5"/>
    <s v="Foster home"/>
    <s v="HW -"/>
  </r>
  <r>
    <s v=""/>
    <s v="A0053756095"/>
    <s v="Yes"/>
    <s v="Active"/>
    <x v="5"/>
    <x v="1"/>
    <s v="Terrier, Pit Bull"/>
    <s v="Taz (J. Stoilova)"/>
    <s v="2y 7m 5d"/>
    <s v="Male"/>
    <s v="Yes"/>
    <s v="Black"/>
    <s v="No"/>
    <s v="982091073934095"/>
    <x v="5"/>
    <s v="AdoptAmbassador"/>
    <s v="HW -"/>
  </r>
  <r>
    <s v=""/>
    <s v="A0052239691"/>
    <s v="Yes"/>
    <s v="Active"/>
    <x v="5"/>
    <x v="0"/>
    <s v="Domestic Shorthair"/>
    <s v="Jackie [Barn Cat]"/>
    <s v="3y 7m 6d"/>
    <s v="Female"/>
    <s v="Yes"/>
    <s v="Black"/>
    <s v="No"/>
    <s v="982091070185820"/>
    <x v="14"/>
    <s v="Catio Free Roaming"/>
    <m/>
  </r>
  <r>
    <s v=""/>
    <s v="A0051746637"/>
    <s v="Yes"/>
    <s v="Active"/>
    <x v="5"/>
    <x v="1"/>
    <s v="Retriever, Labrador"/>
    <s v="Ralph"/>
    <s v="3y 6m 19d"/>
    <s v="Male"/>
    <s v="Yes"/>
    <s v="White"/>
    <s v="No"/>
    <s v="941000028888795"/>
    <x v="13"/>
    <s v="10"/>
    <s v="HW-"/>
  </r>
  <r>
    <s v=""/>
    <s v="A0050342883"/>
    <s v="Yes"/>
    <s v="Active"/>
    <x v="14"/>
    <x v="1"/>
    <s v="Terrier, American Pit Bull"/>
    <s v="Phoebe (J. McLeroy)"/>
    <s v="11y 4m 14d"/>
    <s v="Female"/>
    <s v="Yes"/>
    <s v="Brown"/>
    <s v="No"/>
    <s v="982091071833720"/>
    <x v="5"/>
    <s v="AdoptionTrial"/>
    <m/>
  </r>
  <r>
    <s v=""/>
    <m/>
    <m/>
    <m/>
    <x v="16"/>
    <x v="4"/>
    <m/>
    <m/>
    <m/>
    <m/>
    <m/>
    <m/>
    <m/>
    <m/>
    <x v="18"/>
    <m/>
    <m/>
  </r>
  <r>
    <s v=""/>
    <m/>
    <m/>
    <m/>
    <x v="16"/>
    <x v="4"/>
    <m/>
    <m/>
    <m/>
    <m/>
    <m/>
    <m/>
    <m/>
    <m/>
    <x v="18"/>
    <m/>
    <m/>
  </r>
  <r>
    <s v=""/>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n v="1"/>
    <m/>
    <s v="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
    <m/>
    <n v="414"/>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0"/>
    <x v="0"/>
    <s v="Brown"/>
    <x v="0"/>
    <s v="Stray/ACO Pickup / Drop Off"/>
    <d v="2024-09-04T10:03:00"/>
    <d v="2024-08-30T10:03:00"/>
    <x v="0"/>
    <n v="0"/>
    <s v="52.00 pound"/>
    <n v="3"/>
    <s v="231"/>
    <s v="571"/>
    <s v="3,697"/>
    <s v="1"/>
    <s v="23"/>
    <s v="433"/>
    <s v="0.4%"/>
  </r>
  <r>
    <x v="1"/>
    <n v="0"/>
    <m/>
    <m/>
    <m/>
    <n v="359.7"/>
    <m/>
    <x v="0"/>
    <s v="Record Match"/>
    <n v="43635040"/>
    <s v="A0057142369"/>
    <s v="Sebastian"/>
    <s v="Sebastian"/>
    <s v="Sebastian"/>
    <s v="Rottweiler"/>
    <n v="0"/>
    <s v="Black - with Brown, Red, Golden, Orange or Chestnut"/>
    <s v="male"/>
    <s v="adult"/>
    <s v="Large 61-100 lbs (28-45 kg)"/>
    <s v="No"/>
    <s v="Yes"/>
    <s v="Yes"/>
    <s v="No"/>
    <s v="No"/>
    <s v="Yes"/>
    <s v="Yes"/>
    <s v="Unknown"/>
    <x v="0"/>
    <x v="0"/>
    <s v="Black"/>
    <x v="1"/>
    <s v="Stray/ACO Pickup / Drop Off"/>
    <d v="2024-10-28T18:55:00"/>
    <d v="2024-10-23T18:55:00"/>
    <x v="1"/>
    <n v="0"/>
    <s v="88.00 pound"/>
    <n v="3"/>
    <s v="1,455"/>
    <s v="3,794"/>
    <s v="6,492"/>
    <s v="12"/>
    <s v="76"/>
    <s v="1,182"/>
    <s v="0.8%"/>
  </r>
  <r>
    <x v="1"/>
    <n v="0"/>
    <m/>
    <m/>
    <m/>
    <n v="249.1"/>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0"/>
    <x v="0"/>
    <s v="Grey"/>
    <x v="1"/>
    <s v="Stray/ACO Pickup / Drop Off"/>
    <d v="2025-02-16T09:02:00"/>
    <d v="2025-02-11T09:02:00"/>
    <x v="2"/>
    <n v="0"/>
    <s v="62.00 pound"/>
    <n v="3"/>
    <s v="384"/>
    <s v="852"/>
    <s v="2,319"/>
    <s v="3"/>
    <s v="27"/>
    <s v="399"/>
    <s v="0.8%"/>
  </r>
  <r>
    <x v="0"/>
    <n v="1"/>
    <m/>
    <s v="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
    <m/>
    <n v="239.9"/>
    <m/>
    <x v="0"/>
    <s v="Record Match"/>
    <n v="44937909"/>
    <s v="A0057718939"/>
    <s v="Goose"/>
    <s v="Goose"/>
    <s v="Goose"/>
    <s v="Bullmastiff"/>
    <n v="0"/>
    <s v="Brindle"/>
    <s v="male"/>
    <s v="adult"/>
    <s v="Large 61-100 lbs (28-45 kg)"/>
    <s v="Yes"/>
    <s v="Yes"/>
    <s v="Yes"/>
    <s v="No"/>
    <s v="No"/>
    <s v="Yes"/>
    <s v="Yes"/>
    <s v="Unknown"/>
    <x v="0"/>
    <x v="0"/>
    <s v="Brindle"/>
    <x v="1"/>
    <s v="Return/Returned Adoption"/>
    <d v="1899-12-30T00:00:00"/>
    <d v="2025-02-20T13:00:00"/>
    <x v="3"/>
    <n v="0"/>
    <s v="69.00 pound"/>
    <n v="3"/>
    <s v="277"/>
    <s v="748"/>
    <s v="1,688"/>
    <s v="10"/>
    <s v="60"/>
    <s v="274"/>
    <s v="3.6%"/>
  </r>
  <r>
    <x v="0"/>
    <n v="1"/>
    <m/>
    <s v="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
    <m/>
    <n v="191.9"/>
    <m/>
    <x v="0"/>
    <s v="Record Match"/>
    <n v="44938825"/>
    <s v="A0058276398"/>
    <s v="Koko"/>
    <s v="Koko"/>
    <s v="Koko"/>
    <s v="American Pit Bull Terrier"/>
    <n v="0"/>
    <s v="Gray/Blue/Silver/Salt &amp; Pepper"/>
    <s v="female"/>
    <s v="adult"/>
    <s v="Med. 26-60 lbs (12-27 kg)"/>
    <s v="Yes"/>
    <s v="Yes"/>
    <s v="Yes"/>
    <s v="No"/>
    <s v="No"/>
    <s v="Yes"/>
    <s v="Yes"/>
    <s v="Unknown"/>
    <x v="0"/>
    <x v="0"/>
    <s v="Blue"/>
    <x v="1"/>
    <s v="Stray/ACO Pickup / Drop Off"/>
    <d v="2025-04-14T14:33:00"/>
    <d v="2025-04-09T14:33:00"/>
    <x v="4"/>
    <n v="0"/>
    <s v="40.00 pound"/>
    <n v="3"/>
    <s v="401"/>
    <s v="946"/>
    <s v="2,092"/>
    <s v="14"/>
    <s v="48"/>
    <s v="260"/>
    <s v="3.5%"/>
  </r>
  <r>
    <x v="0"/>
    <n v="1"/>
    <m/>
    <s v="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
    <m/>
    <n v="217.8"/>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0"/>
    <x v="0"/>
    <s v="Black"/>
    <x v="0"/>
    <s v="Stray/Public Drop Off"/>
    <d v="2025-03-19T15:07:00"/>
    <d v="2025-03-14T15:07:00"/>
    <x v="5"/>
    <n v="0"/>
    <s v="52.00 pound"/>
    <n v="3"/>
    <s v="400"/>
    <s v="912"/>
    <s v="1,947"/>
    <s v="5"/>
    <s v="25"/>
    <s v="191"/>
    <s v="1.2%"/>
  </r>
  <r>
    <x v="1"/>
    <n v="0"/>
    <m/>
    <m/>
    <m/>
    <n v="123.9"/>
    <m/>
    <x v="0"/>
    <s v="Record Match"/>
    <n v="45190855"/>
    <s v="A0058719090"/>
    <s v="Ava Grace"/>
    <s v="Ava Grace"/>
    <s v="Ava Grace"/>
    <s v="American Staffordshire Terrier"/>
    <s v="Cane Corso"/>
    <s v="Brindle - with White"/>
    <s v="female"/>
    <s v="adult"/>
    <s v="Large 61-100 lbs (28-45 kg)"/>
    <s v="Yes"/>
    <s v="Yes"/>
    <s v="Yes"/>
    <s v="No"/>
    <s v="No"/>
    <s v="Yes"/>
    <s v="Yes"/>
    <s v="Unknown"/>
    <x v="0"/>
    <x v="0"/>
    <s v="Brown"/>
    <x v="1"/>
    <s v="Stray/Police Pickup / Drop Off"/>
    <d v="2025-06-21T13:18:00"/>
    <d v="2025-06-16T13:18:00"/>
    <x v="6"/>
    <n v="0"/>
    <s v="81.00 pound"/>
    <n v="3"/>
    <s v="409"/>
    <s v="911"/>
    <s v="1,599"/>
    <s v="25"/>
    <s v="36"/>
    <s v="191"/>
    <s v="6.1%"/>
  </r>
  <r>
    <x v="0"/>
    <n v="1"/>
    <m/>
    <s v="Cole is the total package—sweet, social, and full of life! This handsome black Lab/Hound mix is a gentle playmate who gets along wonderfully with other dogs, cats, and even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
    <m/>
    <n v="126.9"/>
    <m/>
    <x v="1"/>
    <s v="Record Match"/>
    <n v="45190845"/>
    <s v="A0058705427"/>
    <s v="Cole [Foster Home]"/>
    <s v="Cole (K. Vogel)"/>
    <s v="Cole (K. Vogel)"/>
    <s v="Labrador Retriever"/>
    <s v="Hound (Unknown Type)"/>
    <s v="Black"/>
    <s v="male"/>
    <s v="young"/>
    <s v="Med. 26-60 lbs (12-27 kg)"/>
    <s v="Yes"/>
    <s v="Yes"/>
    <s v="Yes"/>
    <s v="No"/>
    <s v="No"/>
    <s v="Yes"/>
    <s v="Yes"/>
    <s v="Yes"/>
    <x v="0"/>
    <x v="0"/>
    <s v="Black"/>
    <x v="0"/>
    <s v="Stray/Public Drop Off"/>
    <d v="2025-06-18T14:07:00"/>
    <d v="2025-06-13T14:07:00"/>
    <x v="7"/>
    <n v="0"/>
    <s v="39.10 pound"/>
    <n v="3"/>
    <s v="336"/>
    <s v="905"/>
    <s v="2,002"/>
    <s v="35"/>
    <s v="248"/>
    <s v="627"/>
    <s v="10.4%"/>
  </r>
  <r>
    <x v="0"/>
    <n v="1"/>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22.8"/>
    <m/>
    <x v="1"/>
    <s v="Record Match"/>
    <n v="45190901"/>
    <s v="A0058730783"/>
    <s v="Kim"/>
    <s v="Kim"/>
    <s v="Kim"/>
    <s v="Labrador Retriever"/>
    <s v="American Pit Bull Terrier"/>
    <s v="Black"/>
    <s v="female"/>
    <s v="adult"/>
    <s v="Med. 26-60 lbs (12-27 kg)"/>
    <s v="Yes"/>
    <s v="Yes"/>
    <s v="Yes"/>
    <s v="No"/>
    <s v="No"/>
    <s v="Yes"/>
    <s v="Yes"/>
    <s v="Unknown"/>
    <x v="0"/>
    <x v="0"/>
    <s v="Black"/>
    <x v="2"/>
    <s v="Stray/Abandoned"/>
    <d v="2025-06-22T16:53:00"/>
    <d v="2025-06-17T16:53:00"/>
    <x v="8"/>
    <n v="0"/>
    <s v="48.00 pound"/>
    <n v="3"/>
    <s v="413"/>
    <s v="956"/>
    <s v="1,749"/>
    <s v="4"/>
    <s v="23"/>
    <s v="118"/>
    <s v="1.0%"/>
  </r>
  <r>
    <x v="1"/>
    <n v="0"/>
    <m/>
    <m/>
    <m/>
    <n v="117.9"/>
    <m/>
    <x v="1"/>
    <s v="Record Match"/>
    <n v="45346221"/>
    <s v="A0058760517"/>
    <s v="Tanya"/>
    <s v="Tanya"/>
    <s v="Tanya"/>
    <s v="Shepherd (Unknown Type)"/>
    <s v="Labrador Retriever"/>
    <s v="Tan/Yellow/Fawn - with Black"/>
    <s v="female"/>
    <s v="senior"/>
    <s v="Med. 26-60 lbs (12-27 kg)"/>
    <s v="Yes"/>
    <s v="Yes"/>
    <s v="Yes"/>
    <s v="No"/>
    <s v="No"/>
    <s v="Yes"/>
    <s v="Yes"/>
    <s v="Unknown"/>
    <x v="0"/>
    <x v="0"/>
    <s v="Tan"/>
    <x v="3"/>
    <s v="Seized/Cruelty"/>
    <d v="1899-12-30T00:00:00"/>
    <d v="2025-06-22T13:16:00"/>
    <x v="9"/>
    <n v="0"/>
    <s v="66.00 pound"/>
    <n v="3"/>
    <s v="305"/>
    <s v="708"/>
    <s v="1,142"/>
    <s v="9"/>
    <s v="33"/>
    <s v="121"/>
    <s v="3.0%"/>
  </r>
  <r>
    <x v="1"/>
    <n v="0"/>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01"/>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0"/>
    <x v="0"/>
    <s v="Grey"/>
    <x v="1"/>
    <s v="Stray/Public Drop Off"/>
    <d v="2025-07-14T12:18:00"/>
    <d v="2025-07-09T12:18:00"/>
    <x v="10"/>
    <s v="Returned foster"/>
    <s v="43.00 pound"/>
    <n v="1"/>
    <s v="274"/>
    <s v="715"/>
    <s v="1,217"/>
    <s v="3"/>
    <s v="27"/>
    <s v="134"/>
    <s v="1.1%"/>
  </r>
  <r>
    <x v="1"/>
    <n v="0"/>
    <m/>
    <m/>
    <m/>
    <n v="99.9"/>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x v="0"/>
    <x v="0"/>
    <s v="Black"/>
    <x v="0"/>
    <s v="Stray/Public Drop Off"/>
    <d v="2025-07-15T13:13:00"/>
    <d v="2025-07-10T13:13:00"/>
    <x v="11"/>
    <n v="0"/>
    <s v="75.60 pound"/>
    <n v="1"/>
    <s v="394"/>
    <s v="844"/>
    <s v="1,228"/>
    <s v="15"/>
    <s v="44"/>
    <s v="127"/>
    <s v="3.8%"/>
  </r>
  <r>
    <x v="0"/>
    <n v="1"/>
    <m/>
    <s v="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
    <m/>
    <n v="117.9"/>
    <m/>
    <x v="0"/>
    <s v="Record Match"/>
    <n v="45472546"/>
    <s v="A0058760472"/>
    <s v="Kirby"/>
    <s v="Kirby"/>
    <s v="Kirby"/>
    <s v="Rottweiler"/>
    <s v="Cane Corso"/>
    <s v="Gray/Silver/Salt &amp; Pepper - with White"/>
    <s v="male"/>
    <s v="adult"/>
    <s v="Large 61-100 lbs (28-45 kg)"/>
    <s v="Yes"/>
    <s v="Yes"/>
    <s v="Yes"/>
    <s v="No"/>
    <s v="No"/>
    <s v="Yes"/>
    <s v="Yes"/>
    <s v="Unknown"/>
    <x v="0"/>
    <x v="0"/>
    <s v="Grey"/>
    <x v="3"/>
    <s v="Seized/Cruelty"/>
    <d v="1899-12-30T00:00:00"/>
    <d v="2025-06-22T13:07:00"/>
    <x v="9"/>
    <n v="0"/>
    <s v="84.00 pound"/>
    <n v="3"/>
    <s v="455"/>
    <s v="1,123"/>
    <s v="1,625"/>
    <s v="23"/>
    <s v="63"/>
    <s v="166"/>
    <s v="5.1%"/>
  </r>
  <r>
    <x v="1"/>
    <n v="0"/>
    <m/>
    <m/>
    <m/>
    <n v="93.8"/>
    <m/>
    <x v="1"/>
    <s v="Record Match"/>
    <n v="45472971"/>
    <s v="A0058922485"/>
    <s v="Landon"/>
    <s v="Landon"/>
    <s v="Landon"/>
    <s v="Boxer"/>
    <s v="American Pit Bull Terrier"/>
    <s v="Brown/Chocolate - with White"/>
    <s v="male"/>
    <s v="adult"/>
    <s v="Med. 26-60 lbs (12-27 kg)"/>
    <s v="Yes"/>
    <s v="Yes"/>
    <s v="Yes"/>
    <s v="No"/>
    <s v="No"/>
    <s v="Yes"/>
    <s v="Yes"/>
    <s v="Unknown"/>
    <x v="0"/>
    <x v="0"/>
    <s v="Bronze"/>
    <x v="1"/>
    <s v="Stray/ACO Pickup / Drop Off"/>
    <d v="2025-07-21T15:39:00"/>
    <d v="2025-07-16T15:39:00"/>
    <x v="12"/>
    <n v="0"/>
    <s v="52.00 pound"/>
    <n v="3"/>
    <s v="270"/>
    <s v="667"/>
    <s v="1,085"/>
    <s v="9"/>
    <s v="51"/>
    <s v="151"/>
    <s v="3.3%"/>
  </r>
  <r>
    <x v="0"/>
    <n v="1"/>
    <m/>
    <s v="Ralph is a lovable goofball with the biggest wiggle butt you’ll ever meet! This sweet Pointer/Lab mix is gentle, friendly, and oh-so-cuddly once he gets to know you.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
    <m/>
    <n v="92.9"/>
    <m/>
    <x v="1"/>
    <s v="Record Match"/>
    <n v="45472996"/>
    <s v="A0051746637"/>
    <s v="Ralph"/>
    <s v="Ralph"/>
    <s v="Ralph"/>
    <s v="Pointer"/>
    <s v="Labrador Retriever"/>
    <s v="White - with Black"/>
    <s v="male"/>
    <s v="adult"/>
    <s v="Med. 26-60 lbs (12-27 kg)"/>
    <s v="Yes"/>
    <s v="Yes"/>
    <s v="Yes"/>
    <s v="No"/>
    <s v="No"/>
    <s v="Yes"/>
    <s v="Yes"/>
    <s v="Unknown"/>
    <x v="0"/>
    <x v="0"/>
    <s v="White"/>
    <x v="3"/>
    <s v="Stray/ACO Pickup / Drop Off"/>
    <d v="2025-07-22T14:05:00"/>
    <d v="2025-07-17T14:05:00"/>
    <x v="13"/>
    <n v="0"/>
    <s v="58.00 pound"/>
    <n v="3"/>
    <s v="1,391"/>
    <s v="3,553"/>
    <s v="3,996"/>
    <s v="30"/>
    <s v="83"/>
    <s v="198"/>
    <s v="2.2%"/>
  </r>
  <r>
    <x v="0"/>
    <n v="1"/>
    <m/>
    <s v="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pup who can turn any day into an adventure, Twister is ready to dive right in."/>
    <m/>
    <n v="117.9"/>
    <m/>
    <x v="1"/>
    <s v="Record Match"/>
    <n v="45472654"/>
    <s v="A0058760527"/>
    <s v="Twister"/>
    <s v="Twister"/>
    <s v="Twister"/>
    <s v="Labrador Retriever"/>
    <n v="0"/>
    <s v="Black"/>
    <s v="male"/>
    <s v="adult"/>
    <s v="Large 61-100 lbs (28-45 kg)"/>
    <s v="Yes"/>
    <s v="Yes"/>
    <s v="Yes"/>
    <s v="No"/>
    <s v="No"/>
    <s v="Yes"/>
    <s v="Yes"/>
    <s v="Unknown"/>
    <x v="0"/>
    <x v="0"/>
    <s v="Black"/>
    <x v="3"/>
    <s v="Seized/Cruelty"/>
    <d v="1899-12-30T00:00:00"/>
    <d v="2025-06-22T13:19:00"/>
    <x v="9"/>
    <n v="0"/>
    <s v="71.00 pound"/>
    <n v="1"/>
    <s v="241"/>
    <s v="572"/>
    <s v="943"/>
    <s v="14"/>
    <s v="77"/>
    <s v="193"/>
    <s v="5.8%"/>
  </r>
  <r>
    <x v="1"/>
    <n v="0"/>
    <m/>
    <m/>
    <m/>
    <n v="95.9"/>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0"/>
    <x v="0"/>
    <s v="Black"/>
    <x v="0"/>
    <s v="Stray/ACO Pickup / Drop Off"/>
    <d v="2025-07-19T13:03:00"/>
    <d v="2025-07-14T13:03:00"/>
    <x v="14"/>
    <n v="0"/>
    <s v="60.00 pound"/>
    <n v="1"/>
    <s v="1,517"/>
    <s v="3,938"/>
    <s v="4,587"/>
    <s v="10"/>
    <s v="54"/>
    <s v="180"/>
    <s v="0.7%"/>
  </r>
  <r>
    <x v="1"/>
    <n v="0"/>
    <m/>
    <m/>
    <m/>
    <n v="75"/>
    <m/>
    <x v="0"/>
    <s v="Record Match"/>
    <n v="45606391"/>
    <s v="A0059040305"/>
    <s v="Auggie"/>
    <s v="Auggie"/>
    <s v="Auggie"/>
    <s v="American Staffordshire Terrier"/>
    <s v="Weimaraner"/>
    <s v="Gray/Silver/Salt &amp; Pepper - with White"/>
    <s v="male"/>
    <s v="young"/>
    <s v="Small 25 lbs (11 kg) or less"/>
    <s v="Yes"/>
    <s v="Yes"/>
    <s v="Yes"/>
    <s v="No"/>
    <s v="No"/>
    <s v="Yes"/>
    <s v="Yes"/>
    <s v="Unknown"/>
    <x v="0"/>
    <x v="0"/>
    <s v="Grey"/>
    <x v="3"/>
    <s v="Stray/ACO Pickup / Drop Off"/>
    <d v="2025-08-09T12:21:00"/>
    <d v="2025-08-04T12:21:00"/>
    <x v="15"/>
    <n v="0"/>
    <s v="25.00 pound"/>
    <n v="3"/>
    <s v="316"/>
    <s v="940"/>
    <s v="1,502"/>
    <s v="22"/>
    <s v="51"/>
    <s v="124"/>
    <s v="7.0%"/>
  </r>
  <r>
    <x v="0"/>
    <n v="1"/>
    <m/>
    <s v="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
    <m/>
    <n v="75"/>
    <m/>
    <x v="0"/>
    <s v="Record Match"/>
    <n v="45606729"/>
    <s v="A0059026516"/>
    <s v="Lotus [Foster Home]"/>
    <s v="Lotus ( E Campbell)"/>
    <s v="Lotus ( E Campbell)"/>
    <s v="American Staffordshire Terrier"/>
    <n v="0"/>
    <s v="Brown/Chocolate"/>
    <s v="male"/>
    <s v="young"/>
    <s v="Med. 26-60 lbs (12-27 kg)"/>
    <s v="Yes"/>
    <s v="Yes"/>
    <s v="Yes"/>
    <s v="No"/>
    <s v="No"/>
    <s v="Yes"/>
    <s v="Yes"/>
    <s v="Unknown"/>
    <x v="0"/>
    <x v="0"/>
    <s v="Brown"/>
    <x v="0"/>
    <s v="Stray/Public Drop Off"/>
    <d v="2025-08-06T12:46:00"/>
    <d v="2025-08-01T12:46:00"/>
    <x v="16"/>
    <n v="0"/>
    <s v="46.40 pound"/>
    <n v="3"/>
    <s v="433"/>
    <s v="992"/>
    <s v="1,355"/>
    <s v="9"/>
    <s v="43"/>
    <s v="92"/>
    <s v="2.1%"/>
  </r>
  <r>
    <x v="0"/>
    <n v="1"/>
    <m/>
    <m/>
    <m/>
    <n v="78"/>
    <m/>
    <x v="1"/>
    <s v="Record Match"/>
    <n v="45763896"/>
    <s v="A0059021778"/>
    <s v="Craig"/>
    <s v="Craig"/>
    <s v="Craig"/>
    <s v="Boxer"/>
    <s v="American Bulldog"/>
    <s v="Black"/>
    <s v="male"/>
    <s v="adult"/>
    <s v="Med. 26-60 lbs (12-27 kg)"/>
    <s v="Yes"/>
    <s v="Yes"/>
    <s v="Yes"/>
    <s v="No"/>
    <s v="No"/>
    <s v="Yes"/>
    <s v="Yes"/>
    <s v="Unknown"/>
    <x v="0"/>
    <x v="0"/>
    <s v="Black"/>
    <x v="1"/>
    <s v="Stray/ACO Pickup / Drop Off"/>
    <d v="2025-08-05T16:29:00"/>
    <d v="2025-07-31T16:29:00"/>
    <x v="17"/>
    <n v="0"/>
    <s v="48.20 pound"/>
    <n v="3"/>
    <s v="1,414"/>
    <s v="3,037"/>
    <s v="3,152"/>
    <s v="7"/>
    <s v="27"/>
    <s v="64"/>
    <s v="0.5%"/>
  </r>
  <r>
    <x v="0"/>
    <n v="1"/>
    <m/>
    <m/>
    <m/>
    <n v="78.8"/>
    <m/>
    <x v="1"/>
    <s v="Record Match"/>
    <n v="45763997"/>
    <s v="A0059031537"/>
    <s v="Dingo [Foster Home]"/>
    <s v="Dingo (A. Cox)"/>
    <s v="Dingo (A. Cox)"/>
    <s v="Hound (Unknown Type)"/>
    <s v="American Eskimo Dog"/>
    <s v="Tan/Yellow/Fawn - with White"/>
    <s v="male"/>
    <s v="young"/>
    <s v="Med. 26-60 lbs (12-27 kg)"/>
    <s v="Yes"/>
    <s v="Yes"/>
    <s v="Yes"/>
    <s v="No"/>
    <s v="No"/>
    <s v="Yes"/>
    <s v="Yes"/>
    <s v="Unknown"/>
    <x v="0"/>
    <x v="0"/>
    <s v="Brown"/>
    <x v="0"/>
    <s v="Stray/ACO Pickup / Drop Off"/>
    <d v="2025-08-07T09:57:00"/>
    <d v="2025-08-02T09:57:00"/>
    <x v="18"/>
    <n v="0"/>
    <s v="37.00 pound"/>
    <n v="3"/>
    <s v="432"/>
    <s v="970"/>
    <s v="1,109"/>
    <s v="7"/>
    <s v="38"/>
    <s v="73"/>
    <s v="1.6%"/>
  </r>
  <r>
    <x v="1"/>
    <n v="0"/>
    <m/>
    <m/>
    <m/>
    <n v="77.099999999999994"/>
    <m/>
    <x v="0"/>
    <s v="Record Match"/>
    <n v="45764004"/>
    <s v="A0059058634"/>
    <s v="Elliott"/>
    <s v="Elliott"/>
    <s v="Elliott"/>
    <s v="American Staffordshire Terrier"/>
    <s v="American Pit Bull Terrier"/>
    <s v="Brown/Chocolate - with White"/>
    <s v="male"/>
    <s v="adult"/>
    <s v="Med. 26-60 lbs (12-27 kg)"/>
    <s v="Yes"/>
    <s v="Yes"/>
    <s v="Yes"/>
    <s v="No"/>
    <s v="No"/>
    <s v="Yes"/>
    <s v="Yes"/>
    <s v="Yes"/>
    <x v="0"/>
    <x v="0"/>
    <s v="Brown"/>
    <x v="1"/>
    <s v="Stray/ACO Pickup / Drop Off"/>
    <d v="2025-08-11T15:18:00"/>
    <d v="2025-08-06T15:18:00"/>
    <x v="19"/>
    <n v="0"/>
    <s v="56.00 pound"/>
    <n v="3"/>
    <s v="233"/>
    <s v="584"/>
    <s v="714"/>
    <s v="7"/>
    <s v="37"/>
    <s v="55"/>
    <s v="3.0%"/>
  </r>
  <r>
    <x v="1"/>
    <n v="0"/>
    <m/>
    <m/>
    <m/>
    <n v="72.8"/>
    <m/>
    <x v="1"/>
    <s v="Record Match"/>
    <n v="45764020"/>
    <s v="A0059197919"/>
    <s v="Emmett"/>
    <s v="Emmett"/>
    <s v="Emmett"/>
    <s v="Foxhound"/>
    <s v="Treeing Walker Coonhound"/>
    <s v="Tricolor (Tan/Brown &amp; Black &amp; White)"/>
    <s v="male"/>
    <s v="adult"/>
    <s v="Med. 26-60 lbs (12-27 kg)"/>
    <s v="Yes"/>
    <s v="Yes"/>
    <s v="Yes"/>
    <s v="No"/>
    <s v="No"/>
    <s v="Yes"/>
    <s v="Yes"/>
    <s v="Unknown"/>
    <x v="0"/>
    <x v="0"/>
    <s v="Black"/>
    <x v="1"/>
    <s v="Stray/ACO Pickup / Drop Off"/>
    <d v="2025-08-24T14:09:00"/>
    <d v="2025-08-19T14:09:00"/>
    <x v="20"/>
    <n v="0"/>
    <s v="44.80 pound"/>
    <n v="3"/>
    <s v="226"/>
    <s v="531"/>
    <s v="600"/>
    <s v="21"/>
    <s v="73"/>
    <s v="118"/>
    <s v="9.3%"/>
  </r>
  <r>
    <x v="1"/>
    <n v="0"/>
    <m/>
    <m/>
    <m/>
    <n v="59.9"/>
    <m/>
    <x v="1"/>
    <s v="Record Match"/>
    <n v="45764028"/>
    <s v="A0059218846"/>
    <s v="Feta"/>
    <s v="Feta"/>
    <s v="Feta"/>
    <s v="Bull Terrier"/>
    <s v="Carolina Dog"/>
    <s v="White - with Tan, Yellow or Fawn"/>
    <s v="male"/>
    <s v="adult"/>
    <s v="Med. 26-60 lbs (12-27 kg)"/>
    <s v="Yes"/>
    <s v="Yes"/>
    <s v="Yes"/>
    <s v="No"/>
    <s v="No"/>
    <s v="Yes"/>
    <s v="Yes"/>
    <s v="Unknown"/>
    <x v="0"/>
    <x v="0"/>
    <s v="Yellow"/>
    <x v="1"/>
    <s v="Stray/Public Drop Off"/>
    <d v="2025-08-27T11:14:00"/>
    <d v="2025-08-22T11:14:00"/>
    <x v="21"/>
    <n v="0"/>
    <s v="44.00 pound"/>
    <n v="3"/>
    <s v="409"/>
    <s v="942"/>
    <s v="1,061"/>
    <s v="10"/>
    <s v="52"/>
    <s v="110"/>
    <s v="2.4%"/>
  </r>
  <r>
    <x v="1"/>
    <n v="0"/>
    <m/>
    <m/>
    <m/>
    <n v="57"/>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x v="0"/>
    <x v="0"/>
    <s v="Brown"/>
    <x v="0"/>
    <s v="Stray/Public Drop Off"/>
    <d v="2025-08-26T11:34:00"/>
    <d v="2025-08-21T11:34:00"/>
    <x v="22"/>
    <n v="0"/>
    <s v="78.00 pound"/>
    <n v="2"/>
    <s v="257"/>
    <s v="620"/>
    <s v="700"/>
    <s v="19"/>
    <s v="94"/>
    <s v="133"/>
    <s v="7.4%"/>
  </r>
  <r>
    <x v="0"/>
    <n v="1"/>
    <m/>
    <s v="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
    <m/>
    <n v="58"/>
    <m/>
    <x v="0"/>
    <s v="Record Match"/>
    <n v="45764075"/>
    <s v="A0059197970"/>
    <s v="Roux"/>
    <s v="Roux"/>
    <s v="Roux"/>
    <s v="American Staffordshire Terrier"/>
    <s v="American Pit Bull Terrier"/>
    <s v="White - with Gray or Silver"/>
    <s v="female"/>
    <s v="adult"/>
    <s v="Med. 26-60 lbs (12-27 kg)"/>
    <s v="Yes"/>
    <s v="No"/>
    <s v="Yes"/>
    <s v="No"/>
    <s v="No"/>
    <s v="Yes"/>
    <s v="Yes"/>
    <s v="Unknown"/>
    <x v="0"/>
    <x v="0"/>
    <s v="White"/>
    <x v="3"/>
    <s v="Stray/ACO Pickup / Drop Off"/>
    <d v="2025-08-24T14:14:00"/>
    <d v="2025-08-19T14:14:00"/>
    <x v="20"/>
    <n v="0"/>
    <s v="52.20 pound"/>
    <n v="2"/>
    <s v="390"/>
    <s v="888"/>
    <s v="983"/>
    <s v="3"/>
    <s v="36"/>
    <s v="81"/>
    <s v="0.8%"/>
  </r>
  <r>
    <x v="1"/>
    <n v="0"/>
    <m/>
    <m/>
    <m/>
    <n v="59.9"/>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0"/>
    <x v="0"/>
    <s v="Tan"/>
    <x v="3"/>
    <s v="Stray/Public Drop Off"/>
    <d v="2025-08-13T13:35:00"/>
    <d v="2025-08-08T13:35:00"/>
    <x v="23"/>
    <n v="0"/>
    <s v="51.00 pound"/>
    <n v="3"/>
    <s v="233"/>
    <s v="589"/>
    <s v="684"/>
    <s v="3"/>
    <s v="18"/>
    <s v="44"/>
    <s v="1.3%"/>
  </r>
  <r>
    <x v="0"/>
    <n v="1"/>
    <m/>
    <s v="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
    <m/>
    <n v="70.900000000000006"/>
    <m/>
    <x v="0"/>
    <s v="Record Match"/>
    <n v="45793976"/>
    <s v="A0059040345"/>
    <s v="Deebo"/>
    <s v="Deebo"/>
    <s v="Deebo"/>
    <s v="American Pit Bull Terrier"/>
    <s v="Plott Hound"/>
    <s v="Brindle"/>
    <s v="male"/>
    <s v="young"/>
    <s v="Med. 26-60 lbs (12-27 kg)"/>
    <s v="Yes"/>
    <s v="Yes"/>
    <s v="Yes"/>
    <s v="No"/>
    <s v="No"/>
    <s v="Yes"/>
    <s v="Yes"/>
    <s v="Unknown"/>
    <x v="0"/>
    <x v="0"/>
    <s v="Brindle"/>
    <x v="1"/>
    <s v="Stray/ACO Pickup / Drop Off"/>
    <d v="2025-08-09T12:27:00"/>
    <d v="2025-08-04T12:27:00"/>
    <x v="15"/>
    <n v="0"/>
    <s v="44.20 pound"/>
    <n v="3"/>
    <s v="261"/>
    <s v="659"/>
    <s v="738"/>
    <s v="16"/>
    <s v="72"/>
    <s v="141"/>
    <s v="6.1%"/>
  </r>
  <r>
    <x v="0"/>
    <n v="1"/>
    <m/>
    <s v="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
    <m/>
    <n v="75"/>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0"/>
    <x v="0"/>
    <s v="Golden"/>
    <x v="0"/>
    <s v="Stray/Public Drop Off"/>
    <d v="2025-08-30T11:46:00"/>
    <d v="2025-08-25T11:46:00"/>
    <x v="24"/>
    <n v="0"/>
    <s v="45.00 pound"/>
    <n v="3"/>
    <s v="458"/>
    <s v="1,109"/>
    <s v="1,109"/>
    <s v="72"/>
    <s v="341"/>
    <s v="341"/>
    <s v="15.7%"/>
  </r>
  <r>
    <x v="0"/>
    <e v="#N/A"/>
    <m/>
    <s v="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
    <m/>
    <n v="54"/>
    <m/>
    <x v="1"/>
    <s v="Record Match"/>
    <n v="45970439"/>
    <s v="A0059240393"/>
    <s v="Cheech"/>
    <s v="Cheech"/>
    <s v="Cheech"/>
    <s v="Black Mouth Cur"/>
    <s v="American Staffordshire Terrier"/>
    <s v="Tan/Yellow/Fawn - with Black"/>
    <s v="male"/>
    <s v="young"/>
    <s v="Med. 26-60 lbs (12-27 kg)"/>
    <s v="Yes"/>
    <s v="Yes"/>
    <s v="Yes"/>
    <s v="No"/>
    <s v="No"/>
    <s v="Yes"/>
    <s v="Yes"/>
    <s v="Unknown"/>
    <x v="0"/>
    <x v="0"/>
    <s v="Tan"/>
    <x v="4"/>
    <s v="Stray/ACO Pickup / Drop Off"/>
    <d v="2025-08-31T11:25:00"/>
    <d v="2025-08-26T11:25:00"/>
    <x v="25"/>
    <n v="0"/>
    <s v="44.00 pound"/>
    <n v="3"/>
    <s v="284"/>
    <s v="630"/>
    <s v="630"/>
    <s v="15"/>
    <s v="60"/>
    <s v="60"/>
    <s v="5.3%"/>
  </r>
  <r>
    <x v="0"/>
    <n v="1"/>
    <m/>
    <s v="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
    <m/>
    <n v="53"/>
    <m/>
    <x v="0"/>
    <s v="Record Match"/>
    <n v="45968065"/>
    <s v="A0059193976"/>
    <s v="Claudia"/>
    <s v="Claudia"/>
    <s v="Claudia"/>
    <s v="American Pit Bull Terrier"/>
    <s v="Labrador Retriever"/>
    <s v="White - with Tan, Yellow or Fawn"/>
    <s v="female"/>
    <s v="young"/>
    <s v="Med. 26-60 lbs (12-27 kg)"/>
    <s v="Yes"/>
    <s v="Yes"/>
    <s v="Yes"/>
    <s v="No"/>
    <s v="No"/>
    <s v="Yes"/>
    <s v="Yes"/>
    <s v="Unknown"/>
    <x v="0"/>
    <x v="0"/>
    <s v="Brown"/>
    <x v="2"/>
    <s v="Stray/ACO Pickup / Drop Off"/>
    <d v="2025-08-24T08:58:00"/>
    <d v="2025-08-19T08:58:00"/>
    <x v="26"/>
    <n v="0"/>
    <s v="45.00 pound"/>
    <n v="3"/>
    <s v="432"/>
    <s v="972"/>
    <s v="972"/>
    <s v="6"/>
    <s v="64"/>
    <s v="64"/>
    <s v="1.4%"/>
  </r>
  <r>
    <x v="1"/>
    <n v="0"/>
    <m/>
    <m/>
    <m/>
    <n v="60.1"/>
    <m/>
    <x v="1"/>
    <s v="Record Match"/>
    <n v="45970275"/>
    <s v="A0059350629"/>
    <s v="Homer"/>
    <s v="Homer"/>
    <s v="Homer"/>
    <s v="Black Mouth Cur"/>
    <s v="Rhodesian Ridgeback"/>
    <s v="Tan/Yellow/Fawn - with Black"/>
    <s v="male"/>
    <s v="puppy"/>
    <s v="Med. 26-60 lbs (12-27 kg)"/>
    <s v="Yes"/>
    <s v="Yes"/>
    <s v="Yes"/>
    <s v="No"/>
    <s v="No"/>
    <s v="Yes"/>
    <s v="Yes"/>
    <s v="Yes"/>
    <x v="0"/>
    <x v="0"/>
    <s v="Brown"/>
    <x v="2"/>
    <s v="Stray/ACO Pickup / Drop Off"/>
    <d v="2025-09-17T14:39:00"/>
    <d v="2025-09-12T14:39:00"/>
    <x v="27"/>
    <n v="0"/>
    <s v="49.00 pound"/>
    <n v="3"/>
    <s v="500"/>
    <s v="1,100"/>
    <s v="1,100"/>
    <s v="25"/>
    <s v="154"/>
    <s v="154"/>
    <s v="5.0%"/>
  </r>
  <r>
    <x v="1"/>
    <n v="0"/>
    <m/>
    <m/>
    <m/>
    <n v="35.9"/>
    <m/>
    <x v="1"/>
    <s v="Record Match"/>
    <n v="45968028"/>
    <s v="A0058928950"/>
    <s v="Jovi"/>
    <s v="Jovi"/>
    <s v="Jovi"/>
    <s v="Shepherd (Unknown Type)"/>
    <n v="0"/>
    <s v="Black - with Tan, Yellow or Fawn"/>
    <s v="female"/>
    <s v="adult"/>
    <s v="Med. 26-60 lbs (12-27 kg)"/>
    <s v="Yes"/>
    <s v="No"/>
    <s v="Yes"/>
    <s v="No"/>
    <s v="No"/>
    <s v="Yes"/>
    <s v="Yes"/>
    <s v="Unknown"/>
    <x v="0"/>
    <x v="1"/>
    <s v="Black"/>
    <x v="5"/>
    <s v="Stray/ACO Pickup / Drop Off"/>
    <d v="2025-07-22T14:05:00"/>
    <d v="2025-07-17T14:05:00"/>
    <x v="13"/>
    <n v="0"/>
    <s v="60.00 pound"/>
    <n v="1"/>
    <s v="230"/>
    <s v="478"/>
    <s v="478"/>
    <s v="2"/>
    <s v="24"/>
    <s v="24"/>
    <s v="0.9%"/>
  </r>
  <r>
    <x v="1"/>
    <n v="0"/>
    <m/>
    <m/>
    <m/>
    <n v="92.9"/>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0"/>
    <x v="0"/>
    <s v="Red"/>
    <x v="0"/>
    <s v="Transfer In/Coalition Partner"/>
    <d v="1899-12-30T00:00:00"/>
    <d v="2025-09-23T10:36:00"/>
    <x v="28"/>
    <n v="0"/>
    <s v="46.00 pound"/>
    <n v="2"/>
    <s v="247"/>
    <s v="521"/>
    <s v="521"/>
    <s v="12"/>
    <s v="101"/>
    <s v="101"/>
    <s v="4.9%"/>
  </r>
  <r>
    <x v="0"/>
    <n v="1"/>
    <m/>
    <s v="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
    <m/>
    <n v="25"/>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0"/>
    <x v="1"/>
    <s v="Black"/>
    <x v="0"/>
    <s v="Stray/ACO Pickup / Drop Off"/>
    <d v="2025-09-03T08:28:00"/>
    <d v="2025-08-29T08:28:00"/>
    <x v="29"/>
    <n v="0"/>
    <s v="58.00 pound"/>
    <n v="1"/>
    <s v="240"/>
    <s v="533"/>
    <s v="533"/>
    <s v="5"/>
    <s v="55"/>
    <s v="55"/>
    <s v="2.1%"/>
  </r>
  <r>
    <x v="0"/>
    <n v="1"/>
    <m/>
    <m/>
    <m/>
    <n v="50.1"/>
    <m/>
    <x v="1"/>
    <s v="Record Match"/>
    <n v="45970242"/>
    <s v="A0059350618"/>
    <s v="Marge"/>
    <s v="Marge"/>
    <s v="Marge"/>
    <s v="Black Mouth Cur"/>
    <s v="Rhodesian Ridgeback"/>
    <s v="Tan/Yellow/Fawn - with Black"/>
    <s v="male"/>
    <s v="puppy"/>
    <s v="Med. 26-60 lbs (12-27 kg)"/>
    <s v="Yes"/>
    <s v="Yes"/>
    <s v="Yes"/>
    <s v="No"/>
    <s v="No"/>
    <s v="Yes"/>
    <s v="Yes"/>
    <s v="Yes"/>
    <x v="0"/>
    <x v="0"/>
    <s v="Brown"/>
    <x v="2"/>
    <s v="Stray/ACO Pickup / Drop Off"/>
    <d v="2025-09-17T14:39:00"/>
    <d v="2025-09-12T14:39:00"/>
    <x v="27"/>
    <n v="0"/>
    <s v="33.00 pound"/>
    <n v="3"/>
    <s v="500"/>
    <s v="1,094"/>
    <s v="1,094"/>
    <s v="13"/>
    <s v="101"/>
    <s v="101"/>
    <s v="2.6%"/>
  </r>
  <r>
    <x v="0"/>
    <n v="1"/>
    <m/>
    <m/>
    <m/>
    <n v="35.9"/>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x v="0"/>
    <x v="1"/>
    <s v="White"/>
    <x v="0"/>
    <s v="Stray/ACO Pickup / Drop Off"/>
    <d v="2025-09-01T14:22:00"/>
    <d v="2025-08-27T14:22:00"/>
    <x v="30"/>
    <n v="0"/>
    <s v="30.00 pound"/>
    <n v="1"/>
    <s v="448"/>
    <s v="1,075"/>
    <s v="1,075"/>
    <s v="18"/>
    <s v="69"/>
    <s v="69"/>
    <s v="4.0%"/>
  </r>
  <r>
    <x v="1"/>
    <n v="0"/>
    <m/>
    <m/>
    <m/>
    <n v="51.9"/>
    <m/>
    <x v="1"/>
    <s v="Record Match"/>
    <n v="45968036"/>
    <s v="A0058929883"/>
    <s v="Max"/>
    <s v="Max"/>
    <s v="Max"/>
    <s v="Shepherd (Unknown Type)"/>
    <s v="Rottweiler"/>
    <s v="Black - with Tan, Yellow or Fawn"/>
    <s v="male"/>
    <s v="adult"/>
    <s v="Large 61-100 lbs (28-45 kg)"/>
    <s v="Yes"/>
    <s v="Yes"/>
    <s v="Yes"/>
    <s v="No"/>
    <s v="No"/>
    <s v="Yes"/>
    <s v="Yes"/>
    <s v="Unknown"/>
    <x v="0"/>
    <x v="0"/>
    <s v="Black"/>
    <x v="5"/>
    <s v="Stray/ACO Pickup / Drop Off"/>
    <d v="2025-07-22T15:11:00"/>
    <d v="2025-07-17T15:11:00"/>
    <x v="31"/>
    <n v="0"/>
    <s v="75.80 pound"/>
    <n v="1"/>
    <s v="197"/>
    <s v="409"/>
    <s v="409"/>
    <s v="11"/>
    <s v="47"/>
    <s v="47"/>
    <s v="5.6%"/>
  </r>
  <r>
    <x v="1"/>
    <n v="0"/>
    <m/>
    <m/>
    <m/>
    <n v="92.8"/>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x v="0"/>
    <x v="2"/>
    <s v="Brindle"/>
    <x v="0"/>
    <s v="Stray/ACO Pickup / Drop Off"/>
    <d v="2025-09-01T14:22:00"/>
    <d v="2025-08-27T14:22:00"/>
    <x v="30"/>
    <n v="0"/>
    <s v="30.00 pound"/>
    <n v="2"/>
    <s v="294"/>
    <s v="831"/>
    <s v="831"/>
    <s v="12"/>
    <s v="77"/>
    <s v="77"/>
    <s v="4.1%"/>
  </r>
  <r>
    <x v="1"/>
    <n v="0"/>
    <m/>
    <m/>
    <m/>
    <n v="51.9"/>
    <m/>
    <x v="1"/>
    <s v="Record Match"/>
    <n v="45970198"/>
    <s v="A0059318148"/>
    <s v="Rooster"/>
    <s v="Rooster"/>
    <s v="Rooster"/>
    <s v="Treeing Walker Coonhound"/>
    <s v="Black and Tan Coonhound"/>
    <s v="Black - with Tan, Yellow or Fawn"/>
    <s v="male"/>
    <s v="adult"/>
    <s v="Med. 26-60 lbs (12-27 kg)"/>
    <s v="Yes"/>
    <s v="Yes"/>
    <s v="Yes"/>
    <s v="No"/>
    <s v="No"/>
    <s v="Yes"/>
    <s v="Yes"/>
    <s v="Unknown"/>
    <x v="0"/>
    <x v="0"/>
    <s v="Black"/>
    <x v="3"/>
    <s v="Stray/Public Drop Off"/>
    <d v="2025-09-13T12:56:00"/>
    <d v="2025-09-08T12:56:00"/>
    <x v="32"/>
    <n v="0"/>
    <s v="44.00 pound"/>
    <n v="2"/>
    <s v="397"/>
    <s v="810"/>
    <s v="810"/>
    <s v="33"/>
    <s v="99"/>
    <s v="99"/>
    <s v="8.3%"/>
  </r>
  <r>
    <x v="0"/>
    <n v="1"/>
    <m/>
    <s v="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
    <m/>
    <n v="40"/>
    <m/>
    <x v="0"/>
    <s v="Record Match"/>
    <n v="45969530"/>
    <s v="A0059258024"/>
    <s v="Shells [Foster Home]"/>
    <s v="Shells (P Frank)"/>
    <s v="Shells (P Frank)"/>
    <s v="American Staffordshire Terrier"/>
    <n v="0"/>
    <s v="Tan/Yellow/Fawn"/>
    <s v="female"/>
    <s v="adult"/>
    <s v="Med. 26-60 lbs (12-27 kg)"/>
    <s v="Yes"/>
    <s v="No"/>
    <s v="Yes"/>
    <s v="No"/>
    <s v="No"/>
    <s v="Yes"/>
    <s v="Yes"/>
    <s v="Unknown"/>
    <x v="0"/>
    <x v="1"/>
    <s v="Brown"/>
    <x v="0"/>
    <s v="Stray/Public Drop Off"/>
    <d v="2025-09-02T13:57:00"/>
    <d v="2025-08-28T13:57:00"/>
    <x v="33"/>
    <n v="0"/>
    <s v="53.30 pound"/>
    <n v="3"/>
    <s v="393"/>
    <s v="792"/>
    <s v="792"/>
    <s v="4"/>
    <s v="45"/>
    <s v="45"/>
    <s v="1.0%"/>
  </r>
  <r>
    <x v="1"/>
    <n v="0"/>
    <m/>
    <m/>
    <m/>
    <n v="50.9"/>
    <m/>
    <x v="0"/>
    <s v="Record Match"/>
    <n v="45968103"/>
    <s v="A0059200388"/>
    <s v="Tramp"/>
    <s v="Tramp"/>
    <s v="Tramp"/>
    <s v="American Pit Bull Terrier"/>
    <n v="0"/>
    <s v="Black"/>
    <s v="male"/>
    <s v="adult"/>
    <s v="Med. 26-60 lbs (12-27 kg)"/>
    <s v="Yes"/>
    <s v="Yes"/>
    <s v="Yes"/>
    <s v="No"/>
    <s v="No"/>
    <s v="Yes"/>
    <s v="Yes"/>
    <s v="Unknown"/>
    <x v="0"/>
    <x v="0"/>
    <s v="Black"/>
    <x v="2"/>
    <s v="Stray/ACO Pickup / Drop Off"/>
    <d v="2025-08-24T16:53:00"/>
    <d v="2025-08-19T16:53:00"/>
    <x v="34"/>
    <n v="0"/>
    <s v="55.00 pound"/>
    <n v="3"/>
    <s v="211"/>
    <s v="454"/>
    <s v="454"/>
    <s v="11"/>
    <s v="39"/>
    <s v="39"/>
    <s v="5.2%"/>
  </r>
  <r>
    <x v="1"/>
    <n v="0"/>
    <m/>
    <m/>
    <m/>
    <n v="59.8"/>
    <m/>
    <x v="1"/>
    <s v="Record Match"/>
    <n v="45968075"/>
    <s v="A0059055232"/>
    <s v="Vanna"/>
    <s v="Vanna"/>
    <s v="Vanna"/>
    <s v="Whippet"/>
    <s v="Jack Russell Terrier"/>
    <s v="White"/>
    <s v="female"/>
    <s v="young"/>
    <s v="Med. 26-60 lbs (12-27 kg)"/>
    <s v="Yes"/>
    <s v="No"/>
    <s v="Yes"/>
    <s v="No"/>
    <s v="No"/>
    <s v="Yes"/>
    <s v="Yes"/>
    <s v="Unknown"/>
    <x v="0"/>
    <x v="1"/>
    <s v="White"/>
    <x v="6"/>
    <s v="Seized/Court Order"/>
    <d v="1899-12-30T00:00:00"/>
    <d v="2025-08-06T10:56:00"/>
    <x v="35"/>
    <n v="0"/>
    <s v="37.00 pound"/>
    <n v="2"/>
    <s v="468"/>
    <s v="1,059"/>
    <s v="1,059"/>
    <s v="15"/>
    <s v="79"/>
    <s v="79"/>
    <s v="3.2%"/>
  </r>
  <r>
    <x v="0"/>
    <e v="#N/A"/>
    <m/>
    <m/>
    <m/>
    <n v="73"/>
    <m/>
    <x v="1"/>
    <s v="Record Match"/>
    <n v="46184776"/>
    <s v="A0059407357"/>
    <s v="Bruno"/>
    <s v="Bruno"/>
    <s v="Bruno"/>
    <s v="Boxer"/>
    <s v="American Bulldog"/>
    <s v="Red/Golden/Orange/Chestnut - with White"/>
    <s v="male"/>
    <s v="adult"/>
    <s v="Med. 26-60 lbs (12-27 kg)"/>
    <s v="Yes"/>
    <s v="No"/>
    <s v="Yes"/>
    <s v="No"/>
    <s v="No"/>
    <s v="Yes"/>
    <s v="Yes"/>
    <s v="Unknown"/>
    <x v="0"/>
    <x v="1"/>
    <s v="Tan"/>
    <x v="6"/>
    <s v="Stray/ACO Pickup / Drop Off"/>
    <d v="2025-09-27T13:26:00"/>
    <d v="2025-09-22T13:26:00"/>
    <x v="36"/>
    <n v="0"/>
    <s v="44.00 pound"/>
    <n v="2"/>
    <s v="0"/>
    <s v="0"/>
    <s v="0"/>
    <s v="0"/>
    <s v="0"/>
    <s v="0"/>
    <s v="0%"/>
  </r>
  <r>
    <x v="0"/>
    <e v="#N/A"/>
    <m/>
    <m/>
    <m/>
    <m/>
    <m/>
    <x v="1"/>
    <s v="Record Match"/>
    <n v="46184787"/>
    <s v="A0059445995"/>
    <s v="Deeno"/>
    <s v="Deeno"/>
    <s v="Deeno"/>
    <s v="Weimaraner"/>
    <s v="Labrador Retriever"/>
    <s v="Tan/Yellow/Fawn"/>
    <s v="male"/>
    <s v="adult"/>
    <s v="Large 61-100 lbs (28-45 kg)"/>
    <s v="Yes"/>
    <s v="No"/>
    <s v="Yes"/>
    <s v="No"/>
    <s v="No"/>
    <s v="Yes"/>
    <s v="Yes"/>
    <s v="Unknown"/>
    <x v="0"/>
    <x v="1"/>
    <s v="Grey"/>
    <x v="7"/>
    <s v="Stray/ACO Pickup / Drop Off"/>
    <d v="2025-10-02T18:18:00"/>
    <d v="2025-09-27T18:18:00"/>
    <x v="37"/>
    <n v="0"/>
    <s v="64.00 pound"/>
    <n v="1"/>
    <s v="0"/>
    <s v="0"/>
    <s v="0"/>
    <s v="0"/>
    <s v="0"/>
    <s v="0"/>
    <s v="0%"/>
  </r>
  <r>
    <x v="1"/>
    <e v="#N/A"/>
    <m/>
    <m/>
    <m/>
    <m/>
    <m/>
    <x v="1"/>
    <s v="Record Match"/>
    <n v="46184800"/>
    <s v="A0059531269"/>
    <s v="Earl"/>
    <s v="Earl"/>
    <s v="Earl"/>
    <s v="German Shorthaired Pointer"/>
    <s v="Bluetick Coonhound"/>
    <s v="Black - with White"/>
    <s v="male"/>
    <s v="adult"/>
    <s v="Large 61-100 lbs (28-45 kg)"/>
    <s v="Yes"/>
    <s v="Yes"/>
    <s v="Yes"/>
    <s v="No"/>
    <s v="No"/>
    <s v="Yes"/>
    <s v="Yes"/>
    <s v="Unknown"/>
    <x v="0"/>
    <x v="0"/>
    <s v="Black"/>
    <x v="7"/>
    <s v="Transfer In/Coalition Partner"/>
    <d v="1899-12-30T00:00:00"/>
    <d v="2025-10-02T15:53:00"/>
    <x v="38"/>
    <n v="0"/>
    <s v="84.40 pound"/>
    <n v="2"/>
    <s v="0"/>
    <s v="0"/>
    <s v="0"/>
    <s v="0"/>
    <s v="0"/>
    <s v="0"/>
    <s v="0%"/>
  </r>
  <r>
    <x v="0"/>
    <e v="#N/A"/>
    <m/>
    <m/>
    <m/>
    <m/>
    <m/>
    <x v="1"/>
    <s v="Record Match"/>
    <n v="46184805"/>
    <s v="A0059565213"/>
    <s v="Fufu"/>
    <s v="Fufu"/>
    <s v="Fufu"/>
    <s v="Treeing Walker Coonhound"/>
    <s v="Foxhound"/>
    <s v="Tricolor (Tan/Brown &amp; Black &amp; White)"/>
    <s v="female"/>
    <s v="adult"/>
    <s v="Med. 26-60 lbs (12-27 kg)"/>
    <s v="Yes"/>
    <s v="No"/>
    <s v="Yes"/>
    <s v="No"/>
    <s v="No"/>
    <s v="Yes"/>
    <s v="Yes"/>
    <s v="Unknown"/>
    <x v="0"/>
    <x v="1"/>
    <s v="Tan"/>
    <x v="6"/>
    <s v="Stray/ACO Pickup / Drop Off"/>
    <d v="2025-10-13T13:56:00"/>
    <d v="2025-10-08T13:56:00"/>
    <x v="39"/>
    <n v="0"/>
    <s v="43.30 pound"/>
    <n v="1"/>
    <s v="0"/>
    <s v="0"/>
    <s v="0"/>
    <s v="0"/>
    <s v="0"/>
    <s v="0"/>
    <s v="0%"/>
  </r>
  <r>
    <x v="1"/>
    <e v="#N/A"/>
    <m/>
    <m/>
    <m/>
    <m/>
    <m/>
    <x v="1"/>
    <s v="Record Match"/>
    <n v="46184679"/>
    <s v="A0059431975"/>
    <s v="Gomez"/>
    <s v="Gomez"/>
    <s v="Gomez"/>
    <s v="Labrador Retriever"/>
    <s v="Beagle"/>
    <s v="Black - with White"/>
    <s v="male"/>
    <s v="young"/>
    <s v="Med. 26-60 lbs (12-27 kg)"/>
    <s v="Yes"/>
    <s v="No"/>
    <s v="Yes"/>
    <s v="No"/>
    <s v="No"/>
    <s v="Yes"/>
    <s v="Yes"/>
    <s v="Unknown"/>
    <x v="0"/>
    <x v="1"/>
    <s v="Black"/>
    <x v="3"/>
    <s v="Stray/ACO Pickup / Drop Off"/>
    <d v="2025-09-30T15:04:00"/>
    <d v="2025-09-25T15:04:00"/>
    <x v="40"/>
    <n v="0"/>
    <s v="28.00 pound"/>
    <n v="2"/>
    <s v="0"/>
    <s v="0"/>
    <s v="0"/>
    <s v="0"/>
    <s v="0"/>
    <s v="0"/>
    <s v="0%"/>
  </r>
  <r>
    <x v="0"/>
    <e v="#N/A"/>
    <m/>
    <m/>
    <m/>
    <m/>
    <m/>
    <x v="1"/>
    <s v="Record Match"/>
    <n v="46184656"/>
    <s v="A0059304713"/>
    <s v="Gunner"/>
    <s v="Gunner"/>
    <s v="Gunner"/>
    <s v="Labrador Retriever"/>
    <n v="0"/>
    <s v="Black"/>
    <s v="male"/>
    <s v="adult"/>
    <s v="Med. 26-60 lbs (12-27 kg)"/>
    <s v="Yes"/>
    <s v="Yes"/>
    <s v="Yes"/>
    <s v="No"/>
    <s v="No"/>
    <s v="Yes"/>
    <s v="Yes"/>
    <s v="Unknown"/>
    <x v="0"/>
    <x v="0"/>
    <s v="Black"/>
    <x v="2"/>
    <s v="Stray/ACO Pickup / Drop Off"/>
    <d v="2025-09-10T13:33:00"/>
    <d v="2025-09-05T13:33:00"/>
    <x v="41"/>
    <n v="0"/>
    <s v="59.40 pound"/>
    <n v="2"/>
    <s v="0"/>
    <s v="0"/>
    <s v="0"/>
    <s v="0"/>
    <s v="0"/>
    <s v="0"/>
    <s v="0%"/>
  </r>
  <r>
    <x v="1"/>
    <e v="#N/A"/>
    <m/>
    <m/>
    <m/>
    <m/>
    <m/>
    <x v="0"/>
    <s v="Record Match"/>
    <n v="46184864"/>
    <s v="A0059395399"/>
    <s v="Harry"/>
    <s v="Harry"/>
    <s v="Harry"/>
    <s v="American Pit Bull Terrier"/>
    <s v="Labrador Retriever"/>
    <s v="Black - with White"/>
    <s v="male"/>
    <s v="young"/>
    <s v="Med. 26-60 lbs (12-27 kg)"/>
    <s v="Yes"/>
    <s v="No"/>
    <s v="Yes"/>
    <s v="No"/>
    <s v="No"/>
    <s v="Yes"/>
    <s v="Yes"/>
    <s v="Unknown"/>
    <x v="0"/>
    <x v="1"/>
    <s v="Black"/>
    <x v="2"/>
    <s v="Stray/Public Drop Off"/>
    <d v="2025-09-24T15:12:00"/>
    <d v="2025-09-19T15:12:00"/>
    <x v="42"/>
    <n v="0"/>
    <s v="46.00 pound"/>
    <n v="2"/>
    <s v="0"/>
    <s v="0"/>
    <s v="0"/>
    <s v="0"/>
    <s v="0"/>
    <s v="0"/>
    <s v="0%"/>
  </r>
  <r>
    <x v="0"/>
    <e v="#N/A"/>
    <m/>
    <m/>
    <m/>
    <m/>
    <m/>
    <x v="1"/>
    <s v="Record Match"/>
    <n v="46184910"/>
    <s v="A0059362072"/>
    <s v="Hershey"/>
    <s v="Hershey"/>
    <s v="Hershey"/>
    <s v="German Shorthaired Pointer"/>
    <s v="Labrador Retriever"/>
    <s v="Brown/Chocolate"/>
    <s v="male"/>
    <s v="young"/>
    <s v="Med. 26-60 lbs (12-27 kg)"/>
    <s v="Yes"/>
    <s v="Yes"/>
    <s v="Yes"/>
    <s v="No"/>
    <s v="No"/>
    <s v="Yes"/>
    <s v="Yes"/>
    <s v="Unknown"/>
    <x v="0"/>
    <x v="0"/>
    <s v="Brown"/>
    <x v="2"/>
    <s v="Stray/Public Drop Off"/>
    <d v="2025-09-20T12:29:00"/>
    <d v="2025-09-15T12:29:00"/>
    <x v="43"/>
    <n v="0"/>
    <s v="46.00 pound"/>
    <n v="2"/>
    <s v="0"/>
    <s v="0"/>
    <s v="0"/>
    <s v="0"/>
    <s v="0"/>
    <s v="0"/>
    <s v="0%"/>
  </r>
  <r>
    <x v="1"/>
    <e v="#N/A"/>
    <m/>
    <m/>
    <m/>
    <m/>
    <m/>
    <x v="1"/>
    <s v="Record Match"/>
    <n v="46184923"/>
    <s v="A0059354378"/>
    <s v="Java"/>
    <s v="Java"/>
    <s v="Java"/>
    <s v="Labrador Retriever"/>
    <s v="Hound (Unknown Type)"/>
    <s v="Brown/Chocolate - with Black"/>
    <s v="male"/>
    <s v="young"/>
    <s v="Med. 26-60 lbs (12-27 kg)"/>
    <s v="Yes"/>
    <s v="Yes"/>
    <s v="Yes"/>
    <s v="No"/>
    <s v="No"/>
    <s v="Yes"/>
    <s v="Yes"/>
    <s v="Unknown"/>
    <x v="0"/>
    <x v="0"/>
    <s v="Brown"/>
    <x v="2"/>
    <s v="Stray/ACO Pickup / Drop Off"/>
    <d v="2025-09-18T11:51:00"/>
    <d v="2025-09-13T11:51:00"/>
    <x v="44"/>
    <n v="0"/>
    <s v="42.00 pound"/>
    <n v="2"/>
    <s v="0"/>
    <s v="0"/>
    <s v="0"/>
    <s v="0"/>
    <s v="0"/>
    <s v="0"/>
    <s v="0%"/>
  </r>
  <r>
    <x v="1"/>
    <e v="#N/A"/>
    <m/>
    <m/>
    <m/>
    <m/>
    <m/>
    <x v="0"/>
    <s v="Record Match"/>
    <n v="46184930"/>
    <s v="A0059288140"/>
    <s v="Lainey"/>
    <s v="Lainey"/>
    <s v="Lainey"/>
    <s v="American Pit Bull Terrier"/>
    <s v="American Bulldog"/>
    <s v="Tan/Yellow/Fawn - with White"/>
    <s v="female"/>
    <s v="young"/>
    <s v="Med. 26-60 lbs (12-27 kg)"/>
    <s v="Yes"/>
    <s v="Yes"/>
    <s v="Yes"/>
    <s v="No"/>
    <s v="No"/>
    <s v="Yes"/>
    <s v="Yes"/>
    <s v="Unknown"/>
    <x v="0"/>
    <x v="0"/>
    <s v="Tan"/>
    <x v="4"/>
    <s v="Stray/Public Drop Off"/>
    <d v="2025-09-08T11:44:00"/>
    <d v="2025-09-03T11:44:00"/>
    <x v="45"/>
    <n v="0"/>
    <s v="40.40 pound"/>
    <n v="2"/>
    <s v="0"/>
    <s v="0"/>
    <s v="0"/>
    <s v="0"/>
    <s v="0"/>
    <s v="0"/>
    <s v="0%"/>
  </r>
  <r>
    <x v="0"/>
    <e v="#N/A"/>
    <m/>
    <m/>
    <m/>
    <m/>
    <m/>
    <x v="1"/>
    <s v="Record Match"/>
    <n v="46184949"/>
    <s v="A0059340484"/>
    <s v="Moana"/>
    <s v="Moana"/>
    <s v="Moana"/>
    <s v="Shepherd (Unknown Type)"/>
    <s v="Chow Chow"/>
    <s v="Red/Golden/Orange/Chestnut"/>
    <s v="female"/>
    <s v="young"/>
    <s v="Med. 26-60 lbs (12-27 kg)"/>
    <s v="Yes"/>
    <s v="Yes"/>
    <s v="Yes"/>
    <s v="No"/>
    <s v="No"/>
    <s v="Yes"/>
    <s v="Yes"/>
    <s v="Unknown"/>
    <x v="0"/>
    <x v="0"/>
    <s v="Brown"/>
    <x v="4"/>
    <s v="Stray/Public Drop Off"/>
    <d v="2025-09-16T11:38:00"/>
    <d v="2025-09-11T11:38:00"/>
    <x v="46"/>
    <n v="0"/>
    <s v="32.00 pound"/>
    <n v="2"/>
    <s v="0"/>
    <s v="0"/>
    <s v="0"/>
    <s v="0"/>
    <s v="0"/>
    <s v="0"/>
    <s v="0%"/>
  </r>
  <r>
    <x v="1"/>
    <e v="#N/A"/>
    <m/>
    <m/>
    <m/>
    <m/>
    <m/>
    <x v="0"/>
    <s v="Record Match"/>
    <n v="46184619"/>
    <s v="A0059055106"/>
    <s v="Reno"/>
    <s v="Reno"/>
    <s v="Reno"/>
    <s v="American Pit Bull Terrier"/>
    <s v="American Staffordshire Terrier"/>
    <s v="White - with Red, Golden, Orange or Chestnut"/>
    <s v="male"/>
    <s v="adult"/>
    <s v="Med. 26-60 lbs (12-27 kg)"/>
    <s v="Yes"/>
    <s v="Yes"/>
    <s v="Yes"/>
    <s v="No"/>
    <s v="No"/>
    <s v="Yes"/>
    <s v="Yes"/>
    <s v="Unknown"/>
    <x v="0"/>
    <x v="0"/>
    <s v="White"/>
    <x v="1"/>
    <s v="Seized/Court Order"/>
    <d v="1899-12-30T00:00:00"/>
    <d v="2025-08-06T10:56:00"/>
    <x v="35"/>
    <n v="0"/>
    <s v="38.60 pound"/>
    <n v="2"/>
    <s v="0"/>
    <s v="0"/>
    <s v="0"/>
    <s v="0"/>
    <s v="0"/>
    <s v="0"/>
    <s v="0%"/>
  </r>
  <r>
    <x v="0"/>
    <e v="#N/A"/>
    <m/>
    <m/>
    <m/>
    <m/>
    <m/>
    <x v="0"/>
    <s v="Record Match"/>
    <n v="46185064"/>
    <s v="A0059406803"/>
    <s v="Rocky"/>
    <s v="Rocky"/>
    <s v="Rocky"/>
    <s v="American Pit Bull Terrier"/>
    <s v="Bulldog"/>
    <s v="Brindle - with White"/>
    <s v="male"/>
    <s v="adult"/>
    <s v="Med. 26-60 lbs (12-27 kg)"/>
    <s v="Yes"/>
    <s v="No"/>
    <s v="Yes"/>
    <s v="No"/>
    <s v="No"/>
    <s v="Yes"/>
    <s v="Yes"/>
    <s v="Unknown"/>
    <x v="0"/>
    <x v="1"/>
    <s v="Brown"/>
    <x v="2"/>
    <s v="Stray/ACO Pickup / Drop Off"/>
    <d v="2025-09-27T12:39:00"/>
    <d v="2025-09-22T12:39:00"/>
    <x v="47"/>
    <n v="0"/>
    <s v="40.00 pound"/>
    <n v="2"/>
    <s v="0"/>
    <s v="0"/>
    <s v="0"/>
    <s v="0"/>
    <s v="0"/>
    <s v="0"/>
    <s v="0%"/>
  </r>
  <r>
    <x v="0"/>
    <e v="#N/A"/>
    <m/>
    <m/>
    <m/>
    <m/>
    <m/>
    <x v="1"/>
    <s v="Record Match"/>
    <n v="46185077"/>
    <s v="A0059531197"/>
    <s v="Rufus"/>
    <s v="Rufus"/>
    <s v="Rufus"/>
    <s v="German Shorthaired Pointer"/>
    <s v="Bluetick Coonhound"/>
    <s v="Black - with White"/>
    <s v="male"/>
    <s v="adult"/>
    <s v="Med. 26-60 lbs (12-27 kg)"/>
    <s v="Yes"/>
    <s v="Yes"/>
    <s v="Yes"/>
    <s v="No"/>
    <s v="No"/>
    <s v="Yes"/>
    <s v="Yes"/>
    <s v="Unknown"/>
    <x v="0"/>
    <x v="0"/>
    <s v="Black"/>
    <x v="7"/>
    <s v="Transfer In/Coalition Partner"/>
    <d v="1899-12-30T00:00:00"/>
    <d v="2025-10-02T15:53:00"/>
    <x v="38"/>
    <n v="0"/>
    <s v="58.00 pound"/>
    <n v="2"/>
    <s v="0"/>
    <s v="0"/>
    <s v="0"/>
    <s v="0"/>
    <s v="0"/>
    <s v="0"/>
    <s v="0%"/>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37760469"/>
    <n v="52239691"/>
    <s v="Jackie [Barn Cat]"/>
    <s v="available"/>
    <d v="2023-04-06T00:00:00"/>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d v="2024-06-07T00:00:00"/>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d v="2024-10-09T00:00:00"/>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d v="2024-10-26T00:00:00"/>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d v="2024-11-08T00:00:00"/>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d v="2024-11-08T00:00:00"/>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d v="2025-01-21T00:00:00"/>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d v="2025-02-13T00:00:00"/>
    <x v="0"/>
    <x v="1"/>
    <x v="4"/>
    <s v="Terrier (Unknown Type, Medium)"/>
    <s v="Gray/Blue/Silver/Salt &amp; Pepper"/>
    <s v="male"/>
    <x v="1"/>
    <s v="Med. 26-60 lbs (12-27 kg)"/>
    <m/>
    <s v="Yes"/>
    <s v="Yes"/>
    <s v="Yes"/>
    <s v="No"/>
    <s v="Unknown"/>
    <s v="No"/>
    <s v="Yes"/>
    <s v="Yes"/>
    <s v="Unknown"/>
    <s v="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
    <m/>
    <m/>
    <m/>
    <s v="https://pet-uploads.adoptapet.com/6/9/f/1208211648.jpg"/>
    <s v="https://pet-uploads.adoptapet.com/a/7/8/1208211657.jpg"/>
    <s v="https://pet-uploads.adoptapet.com/b/2/b/1234763731.jpg"/>
    <s v="https://pet-uploads.adoptapet.com/9/2/c/1234763737.jpg"/>
    <m/>
  </r>
  <r>
    <n v="44324509"/>
    <s v="A0057890580"/>
    <s v="Myrtle"/>
    <s v="available"/>
    <d v="2025-04-14T00:00:00"/>
    <x v="2"/>
    <x v="1"/>
    <x v="5"/>
    <s v="Labrador Retriever"/>
    <s v="Gray/Silver/Salt &amp; Pepper - with White"/>
    <s v="female"/>
    <x v="0"/>
    <s v="Med. 26-60 lbs (12-27 kg)"/>
    <m/>
    <s v="Yes"/>
    <s v="Yes"/>
    <s v="Yes"/>
    <s v="No"/>
    <s v="Unknown"/>
    <s v="No"/>
    <s v="Yes"/>
    <s v="Yes"/>
    <s v="Unknown"/>
    <s v="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
    <m/>
    <m/>
    <m/>
    <s v="https://pet-uploads.adoptapet.com/a/3/d/1220244548.jpg"/>
    <s v="https://pet-uploads.adoptapet.com/9/8/8/1220244557.jpg"/>
    <s v="https://pet-uploads.adoptapet.com/4/5/8/1220244576.jpg"/>
    <m/>
    <m/>
  </r>
  <r>
    <n v="44475813"/>
    <s v="A0057829377"/>
    <s v="Woodstock"/>
    <s v="available"/>
    <d v="2025-05-02T00:00:00"/>
    <x v="0"/>
    <x v="1"/>
    <x v="6"/>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d v="2025-05-02T00:00:00"/>
    <x v="0"/>
    <x v="1"/>
    <x v="7"/>
    <s v="Hound (Unknown Type)"/>
    <s v="Brindle - with White"/>
    <s v="male"/>
    <x v="1"/>
    <s v="Med. 26-60 lbs (12-27 kg)"/>
    <m/>
    <s v="Yes"/>
    <s v="Yes"/>
    <s v="Yes"/>
    <s v="No"/>
    <s v="Unknown"/>
    <s v="No"/>
    <s v="Yes"/>
    <s v="Yes"/>
    <s v="Yes"/>
    <s v="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
    <m/>
    <m/>
    <m/>
    <s v="https://pet-uploads.adoptapet.com/3/6/f/1223893234.jpg"/>
    <s v="https://pet-uploads.adoptapet.com/7/4/2/1223893243.jpg"/>
    <s v="https://pet-uploads.adoptapet.com/f/5/7/1223893249.jpg"/>
    <s v="https://pet-uploads.adoptapet.com/f/2/6/1223893255.jpg"/>
    <m/>
  </r>
  <r>
    <n v="44523173"/>
    <n v="58353818"/>
    <s v="Gus [Foster Home]"/>
    <s v="available"/>
    <d v="2025-05-08T00:00:00"/>
    <x v="0"/>
    <x v="0"/>
    <x v="0"/>
    <m/>
    <s v="Black &amp; White or Tuxedo"/>
    <s v="male"/>
    <x v="1"/>
    <m/>
    <s v="short"/>
    <s v="Unknown"/>
    <s v="Yes"/>
    <s v="Yes"/>
    <s v="Unknown"/>
    <s v="No"/>
    <s v="No"/>
    <s v="Unknown"/>
    <s v="Unknown"/>
    <s v="Unknown"/>
    <m/>
    <m/>
    <m/>
    <m/>
    <s v="https://pet-uploads.adoptapet.com/0/7/9/1225002239.jpg"/>
    <m/>
    <m/>
    <m/>
    <m/>
  </r>
  <r>
    <n v="44937909"/>
    <s v="A0057718939"/>
    <s v="Goose"/>
    <s v="available"/>
    <d v="2025-06-19T00:00:00"/>
    <x v="0"/>
    <x v="1"/>
    <x v="8"/>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d v="2025-06-19T00:00:00"/>
    <x v="0"/>
    <x v="1"/>
    <x v="1"/>
    <m/>
    <s v="White - with Tan, Yellow or Fawn"/>
    <s v="male"/>
    <x v="1"/>
    <s v="Med. 26-60 lbs (12-27 kg)"/>
    <m/>
    <s v="Yes"/>
    <s v="Yes"/>
    <s v="Yes"/>
    <s v="Yes"/>
    <s v="Unknown"/>
    <s v="No"/>
    <s v="Yes"/>
    <s v="Yes"/>
    <s v="Yes"/>
    <s v="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d v="2025-06-19T00:00:00"/>
    <x v="0"/>
    <x v="1"/>
    <x v="9"/>
    <s v="American Pit Bull Terrier"/>
    <s v="Tan/Yellow/Fawn - with White"/>
    <s v="male"/>
    <x v="1"/>
    <s v="Med. 26-60 lbs (12-27 kg)"/>
    <m/>
    <s v="Yes"/>
    <s v="Yes"/>
    <s v="Yes"/>
    <s v="No"/>
    <s v="Unknown"/>
    <s v="No"/>
    <s v="Yes"/>
    <s v="Yes"/>
    <s v="Unknown"/>
    <s v="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
    <m/>
    <m/>
    <m/>
    <s v="https://pet-uploads.adoptapet.com/b/6/c/1234073964.jpg"/>
    <s v="https://pet-uploads.adoptapet.com/2/d/2/1234073973.jpg"/>
    <s v="https://pet-uploads.adoptapet.com/8/0/7/1234073979.jpg"/>
    <m/>
    <m/>
  </r>
  <r>
    <n v="44940352"/>
    <s v="A0058481134"/>
    <s v="Kira"/>
    <s v="available"/>
    <d v="2025-06-19T00:00:00"/>
    <x v="0"/>
    <x v="1"/>
    <x v="1"/>
    <m/>
    <s v="Gray/Silver/Salt &amp; Pepper - with White"/>
    <s v="female"/>
    <x v="1"/>
    <s v="Med. 26-60 lbs (12-27 kg)"/>
    <m/>
    <s v="Yes"/>
    <s v="Yes"/>
    <s v="Yes"/>
    <s v="No"/>
    <s v="Unknown"/>
    <s v="No"/>
    <s v="Yes"/>
    <s v="Yes"/>
    <s v="Yes"/>
    <s v="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
    <m/>
    <m/>
    <m/>
    <s v="https://pet-uploads.adoptapet.com/6/a/6/1234144341.jpg"/>
    <s v="https://pet-uploads.adoptapet.com/a/9/a/1234144350.jpg"/>
    <s v="https://pet-uploads.adoptapet.com/5/7/3/1234144369.jpg"/>
    <s v="https://pet-uploads.adoptapet.com/1/0/e/1234144386.jpg"/>
    <m/>
  </r>
  <r>
    <n v="44938825"/>
    <s v="A0058276398"/>
    <s v="Koko"/>
    <s v="available"/>
    <d v="2025-06-19T00:00:00"/>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Foster Home]"/>
    <s v="available"/>
    <d v="2025-06-19T00:00:00"/>
    <x v="0"/>
    <x v="1"/>
    <x v="4"/>
    <s v="Retriever (Unknown Type)"/>
    <s v="Red/Golden/Orange/Chestnut - with White"/>
    <s v="male"/>
    <x v="1"/>
    <s v="Med. 26-60 lbs (12-27 kg)"/>
    <m/>
    <s v="Yes"/>
    <s v="Yes"/>
    <s v="Yes"/>
    <s v="No"/>
    <s v="Unknown"/>
    <s v="No"/>
    <s v="Yes"/>
    <s v="Yes"/>
    <s v="Unknown"/>
    <s v="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
    <m/>
    <m/>
    <m/>
    <s v="https://pet-uploads.adoptapet.com/5/9/2/1234117693.jpg"/>
    <s v="https://pet-uploads.adoptapet.com/5/3/8/1234118011.jpg"/>
    <s v="https://pet-uploads.adoptapet.com/e/e/2/1234118172.jpg"/>
    <s v="https://pet-uploads.adoptapet.com/0/2/6/1234118386.jpg"/>
    <m/>
  </r>
  <r>
    <n v="44941336"/>
    <s v="A0058557091"/>
    <s v="Miss White [Foster Home]"/>
    <s v="available"/>
    <d v="2025-06-19T00:00:00"/>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d v="2025-06-19T00:00:00"/>
    <x v="0"/>
    <x v="1"/>
    <x v="10"/>
    <s v="American Pit Bull Terrier"/>
    <s v="Brown/Chocolate"/>
    <s v="male"/>
    <x v="1"/>
    <s v="Med. 26-60 lbs (12-27 kg)"/>
    <m/>
    <s v="Yes"/>
    <s v="Yes"/>
    <s v="Yes"/>
    <s v="No"/>
    <s v="Unknown"/>
    <s v="No"/>
    <s v="Yes"/>
    <s v="Yes"/>
    <s v="Unknown"/>
    <s v="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
    <m/>
    <m/>
    <m/>
    <s v="https://pet-uploads.adoptapet.com/8/5/f/1234161773.jpg"/>
    <s v="https://pet-uploads.adoptapet.com/2/3/f/1234161881.jpg"/>
    <s v="https://pet-uploads.adoptapet.com/0/e/c/1234161971.jpg"/>
    <s v="https://pet-uploads.adoptapet.com/9/f/a/1234162169.jpg"/>
    <m/>
  </r>
  <r>
    <n v="44937940"/>
    <s v="A0058089692"/>
    <s v="Rajah"/>
    <s v="available"/>
    <d v="2025-06-19T00:00:00"/>
    <x v="3"/>
    <x v="1"/>
    <x v="11"/>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Foster Home]"/>
    <s v="available"/>
    <d v="2025-06-19T00:00:00"/>
    <x v="0"/>
    <x v="1"/>
    <x v="1"/>
    <m/>
    <s v="Brindle"/>
    <s v="male"/>
    <x v="1"/>
    <s v="Med. 26-60 lbs (12-27 kg)"/>
    <m/>
    <s v="Yes"/>
    <s v="Yes"/>
    <s v="Yes"/>
    <s v="No"/>
    <s v="Unknown"/>
    <s v="No"/>
    <s v="Yes"/>
    <s v="Yes"/>
    <s v="Yes"/>
    <s v="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
    <m/>
    <m/>
    <m/>
    <s v="https://pet-uploads.adoptapet.com/4/a/4/1234088968.jpg"/>
    <s v="https://pet-uploads.adoptapet.com/9/1/7/1234088977.jpg"/>
    <s v="https://pet-uploads.adoptapet.com/6/3/d/1234088983.jpg"/>
    <s v="https://pet-uploads.adoptapet.com/0/b/f/1234088989.jpg"/>
    <m/>
  </r>
  <r>
    <n v="44937929"/>
    <s v="A0058018080"/>
    <s v="Zorua [Foster Home]"/>
    <s v="available"/>
    <d v="2025-06-19T00:00:00"/>
    <x v="0"/>
    <x v="1"/>
    <x v="6"/>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d v="2025-06-25T00:00:00"/>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d v="2025-06-25T00:00:00"/>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d v="2025-07-13T00:00:00"/>
    <x v="0"/>
    <x v="1"/>
    <x v="6"/>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d v="2025-07-13T00:00:00"/>
    <x v="0"/>
    <x v="1"/>
    <x v="10"/>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d v="2025-07-13T00:00:00"/>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d v="2025-07-13T00:00:00"/>
    <x v="0"/>
    <x v="1"/>
    <x v="4"/>
    <s v="Plott Hound"/>
    <s v="Brindle"/>
    <s v="male"/>
    <x v="1"/>
    <s v="Med. 26-60 lbs (12-27 kg)"/>
    <m/>
    <s v="Yes"/>
    <s v="Yes"/>
    <s v="Yes"/>
    <s v="No"/>
    <s v="Unknown"/>
    <s v="No"/>
    <s v="Yes"/>
    <s v="Yes"/>
    <s v="Yes"/>
    <s v="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
    <m/>
    <m/>
    <m/>
    <s v="https://pet-uploads.adoptapet.com/b/9/1/1239690916.jpg"/>
    <s v="https://pet-uploads.adoptapet.com/3/8/f/1239690925.jpg"/>
    <s v="https://pet-uploads.adoptapet.com/f/7/3/1239690931.jpg"/>
    <m/>
    <m/>
  </r>
  <r>
    <n v="45190904"/>
    <s v="A0058748347"/>
    <s v="Karma [Foster Home]"/>
    <s v="available"/>
    <d v="2025-07-13T00:00:00"/>
    <x v="0"/>
    <x v="1"/>
    <x v="10"/>
    <s v="Weimaraner"/>
    <s v="Gray/Silver/Salt &amp; Pepper - with White"/>
    <s v="female"/>
    <x v="1"/>
    <s v="Med. 26-60 lbs (12-27 kg)"/>
    <m/>
    <s v="Yes"/>
    <s v="Yes"/>
    <s v="Yes"/>
    <s v="Yes"/>
    <s v="Unknown"/>
    <s v="No"/>
    <s v="Yes"/>
    <s v="Yes"/>
    <s v="Yes"/>
    <s v="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d v="2025-07-13T00:00:00"/>
    <x v="0"/>
    <x v="1"/>
    <x v="10"/>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d v="2025-07-13T00:00:00"/>
    <x v="0"/>
    <x v="1"/>
    <x v="6"/>
    <s v="Cane Corso"/>
    <s v="Black"/>
    <s v="male"/>
    <x v="1"/>
    <s v="Large 61-100 lbs (28-45 kg)"/>
    <m/>
    <s v="Yes"/>
    <s v="Yes"/>
    <s v="Yes"/>
    <s v="No"/>
    <s v="Unknown"/>
    <s v="No"/>
    <s v="Yes"/>
    <s v="Yes"/>
    <s v="Unknown"/>
    <s v="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
    <m/>
    <m/>
    <m/>
    <s v="https://pet-uploads.adoptapet.com/4/5/8/1239676235.jpg"/>
    <s v="https://pet-uploads.adoptapet.com/1/e/a/1239676244.jpg"/>
    <s v="https://pet-uploads.adoptapet.com/6/6/f/1239676255.jpg"/>
    <m/>
    <m/>
  </r>
  <r>
    <n v="45204856"/>
    <s v="A0058280488"/>
    <s v="Odin [Foster Home]"/>
    <s v="available"/>
    <d v="2025-07-15T00:00:00"/>
    <x v="0"/>
    <x v="1"/>
    <x v="12"/>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d v="2025-07-24T00:00:00"/>
    <x v="0"/>
    <x v="0"/>
    <x v="13"/>
    <m/>
    <s v="Gray, Blue or Silver Tabby"/>
    <s v="male"/>
    <x v="2"/>
    <m/>
    <s v="short"/>
    <s v="Unknown"/>
    <s v="Yes"/>
    <s v="Yes"/>
    <s v="Unknown"/>
    <s v="No"/>
    <s v="No"/>
    <s v="Yes"/>
    <s v="Unknown"/>
    <s v="Yes"/>
    <s v="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
    <m/>
    <m/>
    <m/>
    <s v="https://pet-uploads.adoptapet.com/3/f/9/1242433312.jpg"/>
    <s v="https://pet-uploads.adoptapet.com/d/e/2/1260187838.jpg"/>
    <s v="https://pet-uploads.adoptapet.com/6/4/5/1260187844.jpg"/>
    <m/>
    <m/>
  </r>
  <r>
    <n v="45345832"/>
    <s v="A0058815537"/>
    <s v="Brownie [Foster Home]"/>
    <s v="available"/>
    <d v="2025-07-28T00:00:00"/>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652"/>
    <s v="A0058436930"/>
    <s v="Phillip"/>
    <s v="available"/>
    <d v="2025-07-28T00:00:00"/>
    <x v="0"/>
    <x v="0"/>
    <x v="0"/>
    <m/>
    <s v="White (Mostly)"/>
    <s v="male"/>
    <x v="2"/>
    <m/>
    <s v="short"/>
    <s v="Unknown"/>
    <s v="Yes"/>
    <s v="Yes"/>
    <s v="Unknown"/>
    <s v="No"/>
    <s v="No"/>
    <s v="Yes"/>
    <s v="Unknown"/>
    <s v="Yes"/>
    <s v="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
    <m/>
    <m/>
    <m/>
    <s v="https://pet-uploads.adoptapet.com/9/f/b/1243269146.jpg"/>
    <s v="https://pet-uploads.adoptapet.com/8/5/b/1243269155.jpg"/>
    <s v="https://pet-uploads.adoptapet.com/c/f/d/1260188045.jpg"/>
    <s v="https://pet-uploads.adoptapet.com/8/b/1/1260188051.jpg"/>
    <m/>
  </r>
  <r>
    <n v="45346221"/>
    <s v="A0058760517"/>
    <s v="Tanya"/>
    <s v="available"/>
    <d v="2025-07-28T00:00:00"/>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835"/>
    <s v="A0055486470"/>
    <s v="Mafia [Barn Cat]"/>
    <s v="available"/>
    <d v="2025-07-31T00:00:00"/>
    <x v="0"/>
    <x v="0"/>
    <x v="0"/>
    <m/>
    <s v="Gray, Blue or Silver Tabby"/>
    <s v="male"/>
    <x v="1"/>
    <m/>
    <s v="short"/>
    <s v="Unknown"/>
    <s v="Yes"/>
    <s v="Yes"/>
    <s v="Unknown"/>
    <s v="No"/>
    <s v="No"/>
    <s v="Unknown"/>
    <s v="Unknown"/>
    <s v="Yes"/>
    <m/>
    <m/>
    <m/>
    <m/>
    <s v="https://pet-uploads.adoptapet.com/0/2/a/1243925992.jpg"/>
    <m/>
    <m/>
    <m/>
    <m/>
  </r>
  <r>
    <n v="45376820"/>
    <s v="A0058224570"/>
    <s v="Midge [Barn Cat]"/>
    <s v="available"/>
    <d v="2025-07-31T00:00:00"/>
    <x v="0"/>
    <x v="0"/>
    <x v="14"/>
    <m/>
    <s v="All Black"/>
    <s v="male"/>
    <x v="0"/>
    <m/>
    <s v="medium"/>
    <s v="Unknown"/>
    <s v="Yes"/>
    <s v="Yes"/>
    <s v="Unknown"/>
    <s v="No"/>
    <s v="No"/>
    <s v="Unknown"/>
    <s v="Unknown"/>
    <s v="Yes"/>
    <m/>
    <m/>
    <m/>
    <m/>
    <s v="https://pet-uploads.adoptapet.com/d/5/3/1243925156.jpg"/>
    <m/>
    <m/>
    <m/>
    <m/>
  </r>
  <r>
    <n v="45472786"/>
    <s v="A0058873126"/>
    <s v="Gretchen"/>
    <s v="available"/>
    <d v="2025-08-08T00:00:00"/>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d v="2025-08-08T00:00:00"/>
    <x v="0"/>
    <x v="1"/>
    <x v="15"/>
    <s v="Foxhound"/>
    <s v="Tricolor (Tan/Brown &amp; Black &amp; White)"/>
    <s v="male"/>
    <x v="1"/>
    <s v="Large 61-100 lbs (28-45 kg)"/>
    <m/>
    <s v="Yes"/>
    <s v="Yes"/>
    <s v="Yes"/>
    <s v="No"/>
    <s v="Unknown"/>
    <s v="No"/>
    <s v="Yes"/>
    <s v="Yes"/>
    <s v="Yes"/>
    <m/>
    <m/>
    <m/>
    <m/>
    <s v="https://pet-uploads.adoptapet.com/e/2/c/1246034809.jpg"/>
    <s v="https://pet-uploads.adoptapet.com/0/5/7/1246034818.jpg"/>
    <s v="https://pet-uploads.adoptapet.com/4/3/c/1246034824.jpg"/>
    <m/>
    <m/>
  </r>
  <r>
    <n v="45472546"/>
    <s v="A0058760472"/>
    <s v="Kirby"/>
    <s v="available"/>
    <d v="2025-08-08T00:00:00"/>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d v="2025-08-08T00:00:00"/>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996"/>
    <s v="A0051746637"/>
    <s v="Ralph"/>
    <s v="available"/>
    <d v="2025-08-08T00:00:00"/>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d v="2025-08-08T00:00:00"/>
    <x v="0"/>
    <x v="1"/>
    <x v="10"/>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d v="2025-08-08T00:00:00"/>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d v="2025-08-12T00:00:00"/>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d v="2025-08-21T00:00:00"/>
    <x v="0"/>
    <x v="1"/>
    <x v="6"/>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729"/>
    <s v="A0059026516"/>
    <s v="Lotus [Foster Home]"/>
    <s v="available"/>
    <d v="2025-08-21T00:00:00"/>
    <x v="0"/>
    <x v="1"/>
    <x v="6"/>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d v="2025-08-22T00:00:00"/>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
    <m/>
    <m/>
    <m/>
    <s v="https://pet-uploads.adoptapet.com/5/b/9/1249180711.jpg"/>
    <s v="https://pet-uploads.adoptapet.com/e/2/4/1260195465.jpg"/>
    <m/>
    <m/>
    <m/>
  </r>
  <r>
    <n v="45619099"/>
    <s v="A0058640805"/>
    <s v="Trout"/>
    <s v="available"/>
    <d v="2025-08-22T00:00:00"/>
    <x v="0"/>
    <x v="0"/>
    <x v="0"/>
    <m/>
    <s v="Orange or Red"/>
    <s v="male"/>
    <x v="2"/>
    <m/>
    <s v="short"/>
    <s v="Unknown"/>
    <s v="Yes"/>
    <s v="Yes"/>
    <s v="Unknown"/>
    <s v="No"/>
    <s v="No"/>
    <s v="Yes"/>
    <s v="Yes"/>
    <s v="Yes"/>
    <s v="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
    <m/>
    <m/>
    <m/>
    <s v="https://pet-uploads.adoptapet.com/8/e/9/1249180370.jpg"/>
    <s v="https://pet-uploads.adoptapet.com/4/3/b/1260195789.jpg"/>
    <m/>
    <m/>
    <m/>
  </r>
  <r>
    <n v="45763878"/>
    <s v="A0054707397"/>
    <s v="Artemis"/>
    <s v="available"/>
    <d v="2025-09-05T00:00:00"/>
    <x v="0"/>
    <x v="1"/>
    <x v="6"/>
    <s v="American Bulldog"/>
    <s v="White - with Gray or Silver"/>
    <s v="female"/>
    <x v="1"/>
    <s v="Large 61-100 lbs (28-45 kg)"/>
    <m/>
    <s v="Yes"/>
    <s v="Yes"/>
    <s v="Yes"/>
    <s v="Yes"/>
    <s v="Unknown"/>
    <s v="No"/>
    <s v="Yes"/>
    <s v="Yes"/>
    <s v="Yes"/>
    <s v="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
    <m/>
    <m/>
    <m/>
    <s v="https://pet-uploads.adoptapet.com/0/e/1/1252382431.jpg"/>
    <s v="https://pet-uploads.adoptapet.com/c/d/3/1252382440.jpg"/>
    <s v="https://pet-uploads.adoptapet.com/5/5/6/1252382446.jpg"/>
    <m/>
    <m/>
  </r>
  <r>
    <n v="45763896"/>
    <s v="A0059021778"/>
    <s v="Craig"/>
    <s v="available"/>
    <d v="2025-09-05T00:00:00"/>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d v="2025-09-05T00:00:00"/>
    <x v="0"/>
    <x v="1"/>
    <x v="12"/>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d v="2025-09-05T00:00:00"/>
    <x v="0"/>
    <x v="1"/>
    <x v="6"/>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d v="2025-09-05T00:00:00"/>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d v="2025-09-05T00:00:00"/>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7897"/>
    <s v="A0058620547"/>
    <s v="Judd [Foster Home]"/>
    <s v="available"/>
    <d v="2025-09-06T00:00:00"/>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Foster To Adopt]"/>
    <s v="available"/>
    <d v="2025-09-06T00:00:00"/>
    <x v="0"/>
    <x v="1"/>
    <x v="10"/>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d v="2025-09-06T00:00:00"/>
    <x v="0"/>
    <x v="1"/>
    <x v="6"/>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d v="2025-09-06T00:00:00"/>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93976"/>
    <s v="A0059040345"/>
    <s v="Deebo"/>
    <s v="available"/>
    <d v="2025-09-09T00:00:00"/>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968241"/>
    <s v="A0059233187"/>
    <s v="Captain Crunch [Foster Home]"/>
    <s v="available"/>
    <d v="2025-09-27T00:00:00"/>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d v="2025-09-27T00:00:00"/>
    <x v="0"/>
    <x v="1"/>
    <x v="21"/>
    <s v="American Staffordshire Terrier"/>
    <s v="Tan/Yellow/Fawn - with Black"/>
    <s v="male"/>
    <x v="0"/>
    <s v="Med. 26-60 lbs (12-27 kg)"/>
    <m/>
    <s v="Yes"/>
    <s v="Yes"/>
    <s v="Yes"/>
    <s v="No"/>
    <s v="Unknown"/>
    <s v="No"/>
    <s v="Yes"/>
    <s v="Yes"/>
    <s v="Unknown"/>
    <m/>
    <m/>
    <m/>
    <m/>
    <s v="https://pet-uploads.adoptapet.com/0/0/d/1257120938.jpg"/>
    <s v="https://pet-uploads.adoptapet.com/2/9/8/1257120947.jpg"/>
    <s v="https://pet-uploads.adoptapet.com/c/0/7/1257120953.jpg"/>
    <s v="https://pet-uploads.adoptapet.com/6/6/4/1257120959.jpg"/>
    <m/>
  </r>
  <r>
    <n v="45968065"/>
    <s v="A0059193976"/>
    <s v="Claudia"/>
    <s v="available"/>
    <d v="2025-09-27T00:00:00"/>
    <x v="0"/>
    <x v="1"/>
    <x v="1"/>
    <s v="Labrador Retriever"/>
    <s v="White - with Tan, Yellow or Fawn"/>
    <s v="female"/>
    <x v="0"/>
    <s v="Med. 26-60 lbs (12-27 kg)"/>
    <m/>
    <s v="Yes"/>
    <s v="Yes"/>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d v="2025-09-27T00:00:00"/>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d v="2025-09-27T00:00:00"/>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286"/>
    <s v="A0058872904"/>
    <s v="Luca [Foster Home]"/>
    <s v="available"/>
    <d v="2025-09-27T00:00:00"/>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d v="2025-09-27T00:00:00"/>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d v="2025-09-27T00:00:00"/>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Foster Home]"/>
    <s v="available"/>
    <d v="2025-09-27T00:00:00"/>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d v="2025-09-27T00:00:00"/>
    <x v="0"/>
    <x v="1"/>
    <x v="4"/>
    <s v="Rottweiler"/>
    <s v="Black - with Tan, Yellow or Fawn"/>
    <s v="male"/>
    <x v="1"/>
    <s v="Large 61-100 lbs (28-45 kg)"/>
    <m/>
    <s v="Yes"/>
    <s v="Yes"/>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Foster To Adopt]"/>
    <s v="available"/>
    <d v="2025-09-27T00:00:00"/>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d v="2025-09-27T00:00:00"/>
    <x v="0"/>
    <x v="1"/>
    <x v="15"/>
    <s v="Black and Tan Coonhound"/>
    <s v="Black - with Tan, Yellow or Fawn"/>
    <s v="male"/>
    <x v="1"/>
    <s v="Med. 26-60 lbs (12-27 kg)"/>
    <m/>
    <s v="Yes"/>
    <s v="Yes"/>
    <s v="Yes"/>
    <s v="No"/>
    <s v="Unknown"/>
    <s v="No"/>
    <s v="Yes"/>
    <s v="Yes"/>
    <s v="Unknown"/>
    <m/>
    <m/>
    <m/>
    <m/>
    <s v="https://pet-uploads.adoptapet.com/2/e/f/1257114724.jpg"/>
    <s v="https://pet-uploads.adoptapet.com/0/0/6/1257114733.jpg"/>
    <s v="https://pet-uploads.adoptapet.com/3/9/5/1257114739.jpg"/>
    <s v="https://pet-uploads.adoptapet.com/8/5/8/1257114745.jpg"/>
    <m/>
  </r>
  <r>
    <n v="45969530"/>
    <s v="A0059258024"/>
    <s v="Shells [Foster Home]"/>
    <s v="available"/>
    <d v="2025-09-27T00:00:00"/>
    <x v="0"/>
    <x v="1"/>
    <x v="6"/>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68103"/>
    <s v="A0059200388"/>
    <s v="Tramp"/>
    <s v="available"/>
    <d v="2025-09-27T00:00:00"/>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d v="2025-09-27T00:00:00"/>
    <x v="0"/>
    <x v="1"/>
    <x v="23"/>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n v="46105050"/>
    <s v="A0058422062"/>
    <s v="Bee [Barn Cat]"/>
    <s v="available"/>
    <d v="2025-10-11T00:00:00"/>
    <x v="0"/>
    <x v="0"/>
    <x v="24"/>
    <m/>
    <s v="All Black"/>
    <s v="female"/>
    <x v="1"/>
    <m/>
    <s v="long"/>
    <s v="Unknown"/>
    <s v="Yes"/>
    <s v="Yes"/>
    <s v="Unknown"/>
    <s v="No"/>
    <s v="No"/>
    <s v="Unknown"/>
    <s v="Unknown"/>
    <s v="Yes"/>
    <m/>
    <m/>
    <m/>
    <m/>
    <s v="https://pet-uploads.adoptapet.com/e/a/c/1260188652.jpg"/>
    <m/>
    <m/>
    <m/>
    <m/>
  </r>
  <r>
    <n v="46106152"/>
    <s v="A0058657655"/>
    <s v="Bessie"/>
    <s v="available"/>
    <d v="2025-10-11T00:00:00"/>
    <x v="0"/>
    <x v="0"/>
    <x v="0"/>
    <m/>
    <s v="White (Mostly)"/>
    <s v="female"/>
    <x v="1"/>
    <m/>
    <s v="short"/>
    <s v="Unknown"/>
    <s v="Yes"/>
    <s v="Yes"/>
    <s v="Unknown"/>
    <s v="No"/>
    <s v="No"/>
    <s v="Yes"/>
    <s v="Unknown"/>
    <s v="Yes"/>
    <m/>
    <m/>
    <m/>
    <m/>
    <s v="https://pet-uploads.adoptapet.com/6/0/a/1260211327.jpg"/>
    <m/>
    <m/>
    <m/>
    <m/>
  </r>
  <r>
    <n v="46105251"/>
    <s v="A0058532682"/>
    <s v="Bowie"/>
    <s v="available"/>
    <d v="2025-10-11T00:00:00"/>
    <x v="0"/>
    <x v="0"/>
    <x v="13"/>
    <m/>
    <s v="Spotted Tabby/Leopard Spotted"/>
    <s v="male"/>
    <x v="0"/>
    <m/>
    <s v="short"/>
    <s v="Unknown"/>
    <s v="Yes"/>
    <s v="Yes"/>
    <s v="Unknown"/>
    <s v="No"/>
    <s v="No"/>
    <s v="Yes"/>
    <s v="Unknown"/>
    <s v="Yes"/>
    <m/>
    <m/>
    <m/>
    <m/>
    <s v="https://pet-uploads.adoptapet.com/3/4/c/1260193343.jpg"/>
    <s v="https://pet-uploads.adoptapet.com/2/e/6/1260193373.jpg"/>
    <s v="https://pet-uploads.adoptapet.com/b/a/7/1260193385.jpg"/>
    <s v="https://pet-uploads.adoptapet.com/4/b/6/1260193391.jpg"/>
    <m/>
  </r>
  <r>
    <n v="46105343"/>
    <s v="A0058368673"/>
    <s v="Edith [Barn Cat]"/>
    <s v="available"/>
    <d v="2025-10-11T00:00:00"/>
    <x v="0"/>
    <x v="0"/>
    <x v="14"/>
    <m/>
    <s v="All Black"/>
    <s v="female"/>
    <x v="1"/>
    <m/>
    <s v="medium"/>
    <s v="Unknown"/>
    <s v="Yes"/>
    <s v="Yes"/>
    <s v="Unknown"/>
    <s v="No"/>
    <s v="No"/>
    <s v="Unknown"/>
    <s v="Unknown"/>
    <s v="Yes"/>
    <m/>
    <m/>
    <m/>
    <m/>
    <s v="https://pet-uploads.adoptapet.com/5/5/c/1260195914.jpg"/>
    <m/>
    <m/>
    <m/>
    <m/>
  </r>
  <r>
    <n v="46105322"/>
    <s v="A0055525300"/>
    <s v="Gabber [Barn Cat]"/>
    <s v="available"/>
    <d v="2025-10-11T00:00:00"/>
    <x v="0"/>
    <x v="0"/>
    <x v="0"/>
    <m/>
    <s v="Gray or Blue (Mostly)"/>
    <s v="female"/>
    <x v="1"/>
    <m/>
    <s v="short"/>
    <s v="Unknown"/>
    <s v="Yes"/>
    <s v="Yes"/>
    <s v="Unknown"/>
    <s v="No"/>
    <s v="No"/>
    <s v="Unknown"/>
    <s v="Unknown"/>
    <s v="Yes"/>
    <m/>
    <m/>
    <m/>
    <m/>
    <s v="https://pet-uploads.adoptapet.com/c/d/b/1260195309.jpg"/>
    <m/>
    <m/>
    <m/>
    <m/>
  </r>
  <r>
    <n v="46105354"/>
    <s v="A0058345817"/>
    <s v="Leah [Barn Cat]"/>
    <s v="available"/>
    <d v="2025-10-11T00:00:00"/>
    <x v="0"/>
    <x v="0"/>
    <x v="24"/>
    <m/>
    <s v="All Black"/>
    <s v="female"/>
    <x v="1"/>
    <m/>
    <s v="long"/>
    <s v="Unknown"/>
    <s v="Yes"/>
    <s v="Yes"/>
    <s v="Unknown"/>
    <s v="No"/>
    <s v="No"/>
    <s v="Unknown"/>
    <s v="Unknown"/>
    <s v="Yes"/>
    <m/>
    <m/>
    <m/>
    <m/>
    <s v="https://pet-uploads.adoptapet.com/b/8/5/1260196088.jpg"/>
    <m/>
    <m/>
    <m/>
    <m/>
  </r>
  <r>
    <n v="46105301"/>
    <s v="A0059085846"/>
    <s v="Leo"/>
    <s v="available"/>
    <d v="2025-10-11T00:00:00"/>
    <x v="0"/>
    <x v="0"/>
    <x v="13"/>
    <m/>
    <s v="Brown Tabby"/>
    <s v="male"/>
    <x v="1"/>
    <m/>
    <s v="short"/>
    <s v="Unknown"/>
    <s v="Yes"/>
    <s v="Yes"/>
    <s v="Unknown"/>
    <s v="No"/>
    <s v="No"/>
    <s v="Yes"/>
    <s v="Unknown"/>
    <s v="Yes"/>
    <s v="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
    <m/>
    <m/>
    <m/>
    <s v="https://pet-uploads.adoptapet.com/2/1/e/1260194810.jpg"/>
    <s v="https://pet-uploads.adoptapet.com/f/e/e/1260194819.jpg"/>
    <s v="https://pet-uploads.adoptapet.com/2/f/4/1260194835.jpg"/>
    <s v="https://pet-uploads.adoptapet.com/1/9/6/1260194841.jpg"/>
    <m/>
  </r>
  <r>
    <n v="46106073"/>
    <s v="A0059066282"/>
    <s v="Mary Jane [Barn Cat]"/>
    <s v="available"/>
    <d v="2025-10-11T00:00:00"/>
    <x v="0"/>
    <x v="0"/>
    <x v="14"/>
    <m/>
    <s v="White (Mostly)"/>
    <s v="female"/>
    <x v="0"/>
    <m/>
    <s v="medium"/>
    <s v="Unknown"/>
    <s v="Yes"/>
    <s v="Yes"/>
    <s v="Unknown"/>
    <s v="No"/>
    <s v="No"/>
    <s v="Unknown"/>
    <s v="Unknown"/>
    <s v="Yes"/>
    <m/>
    <m/>
    <m/>
    <m/>
    <s v="https://pet-uploads.adoptapet.com/e/d/8/1260209478.jpg"/>
    <m/>
    <m/>
    <m/>
    <m/>
  </r>
  <r>
    <n v="46105255"/>
    <s v="A0058532837"/>
    <s v="Rain"/>
    <s v="available"/>
    <d v="2025-10-11T00:00:00"/>
    <x v="0"/>
    <x v="0"/>
    <x v="13"/>
    <m/>
    <s v="Tan or Fawn (Mostly)"/>
    <s v="female"/>
    <x v="2"/>
    <m/>
    <s v="short"/>
    <s v="Unknown"/>
    <s v="Yes"/>
    <s v="Yes"/>
    <s v="Unknown"/>
    <s v="No"/>
    <s v="No"/>
    <s v="Yes"/>
    <s v="Unknown"/>
    <s v="Yes"/>
    <m/>
    <m/>
    <m/>
    <m/>
    <s v="https://pet-uploads.adoptapet.com/f/b/6/1260193498.jpg"/>
    <s v="https://pet-uploads.adoptapet.com/d/1/7/1260193507.jpg"/>
    <s v="https://pet-uploads.adoptapet.com/e/5/a/1260193513.jpg"/>
    <m/>
    <m/>
  </r>
  <r>
    <n v="46105288"/>
    <s v="A0058679788"/>
    <s v="Trinity"/>
    <s v="available"/>
    <d v="2025-10-11T00:00:00"/>
    <x v="0"/>
    <x v="0"/>
    <x v="0"/>
    <m/>
    <s v="White (Mostly)"/>
    <s v="female"/>
    <x v="0"/>
    <m/>
    <s v="short"/>
    <s v="Unknown"/>
    <s v="Yes"/>
    <s v="Yes"/>
    <s v="Unknown"/>
    <s v="No"/>
    <s v="No"/>
    <s v="Yes"/>
    <s v="Unknown"/>
    <s v="Yes"/>
    <m/>
    <m/>
    <m/>
    <m/>
    <s v="https://pet-uploads.adoptapet.com/8/d/4/1260194394.jpg"/>
    <s v="https://pet-uploads.adoptapet.com/c/6/8/1260194403.jpg"/>
    <s v="https://pet-uploads.adoptapet.com/d/a/8/1260194409.jpg"/>
    <m/>
    <m/>
  </r>
  <r>
    <n v="46106131"/>
    <s v="A0058640822"/>
    <s v="Zuko [Barn Cat]"/>
    <s v="available"/>
    <d v="2025-10-11T00:00:00"/>
    <x v="0"/>
    <x v="0"/>
    <x v="14"/>
    <m/>
    <s v="Tan or Fawn"/>
    <s v="male"/>
    <x v="1"/>
    <m/>
    <s v="medium"/>
    <s v="Unknown"/>
    <s v="Yes"/>
    <s v="Yes"/>
    <s v="Unknown"/>
    <s v="No"/>
    <s v="No"/>
    <s v="Unknown"/>
    <s v="Unknown"/>
    <s v="Yes"/>
    <m/>
    <m/>
    <m/>
    <m/>
    <s v="https://pet-uploads.adoptapet.com/4/c/c/1260210703.jpg"/>
    <m/>
    <m/>
    <m/>
    <m/>
  </r>
  <r>
    <n v="46184776"/>
    <s v="A0059407357"/>
    <s v="Bruno"/>
    <s v="available"/>
    <d v="2025-10-19T00:00:00"/>
    <x v="0"/>
    <x v="1"/>
    <x v="16"/>
    <s v="American Bulldog"/>
    <s v="Red/Golden/Orange/Chestnut - with White"/>
    <s v="male"/>
    <x v="1"/>
    <s v="Med. 26-60 lbs (12-27 kg)"/>
    <m/>
    <s v="Yes"/>
    <s v="No"/>
    <s v="Yes"/>
    <s v="No"/>
    <s v="Unknown"/>
    <s v="No"/>
    <s v="Yes"/>
    <s v="Yes"/>
    <s v="Unknown"/>
    <m/>
    <m/>
    <m/>
    <m/>
    <s v="https://pet-uploads.adoptapet.com/f/c/1/1262037686.jpg"/>
    <s v="https://pet-uploads.adoptapet.com/c/2/b/1262037718.jpg"/>
    <s v="https://pet-uploads.adoptapet.com/a/4/9/1262037734.jpg"/>
    <m/>
    <m/>
  </r>
  <r>
    <n v="46184787"/>
    <s v="A0059445995"/>
    <s v="Deeno"/>
    <s v="available"/>
    <d v="2025-10-19T00:00:00"/>
    <x v="0"/>
    <x v="1"/>
    <x v="5"/>
    <s v="Labrador Retriever"/>
    <s v="Tan/Yellow/Fawn"/>
    <s v="male"/>
    <x v="1"/>
    <s v="Large 61-100 lbs (28-45 kg)"/>
    <m/>
    <s v="Yes"/>
    <s v="No"/>
    <s v="Yes"/>
    <s v="No"/>
    <s v="Unknown"/>
    <s v="No"/>
    <s v="Yes"/>
    <s v="Yes"/>
    <s v="Unknown"/>
    <m/>
    <m/>
    <m/>
    <m/>
    <s v="https://pet-uploads.adoptapet.com/2/8/e/1262038000.jpg"/>
    <s v="https://pet-uploads.adoptapet.com/a/1/2/1262038009.jpg"/>
    <s v="https://pet-uploads.adoptapet.com/9/8/0/1262038015.jpg"/>
    <s v="https://pet-uploads.adoptapet.com/c/b/9/1262038021.jpg"/>
    <m/>
  </r>
  <r>
    <n v="46184800"/>
    <s v="A0059531269"/>
    <s v="Earl"/>
    <s v="available"/>
    <d v="2025-10-19T00:00:00"/>
    <x v="0"/>
    <x v="1"/>
    <x v="25"/>
    <s v="Bluetick Coonhound"/>
    <s v="Black - with White"/>
    <s v="male"/>
    <x v="1"/>
    <s v="Large 61-100 lbs (28-45 kg)"/>
    <m/>
    <s v="Yes"/>
    <s v="Yes"/>
    <s v="Yes"/>
    <s v="No"/>
    <s v="Unknown"/>
    <s v="No"/>
    <s v="Yes"/>
    <s v="Yes"/>
    <s v="Unknown"/>
    <m/>
    <m/>
    <m/>
    <m/>
    <s v="https://pet-uploads.adoptapet.com/5/3/d/1262038321.jpg"/>
    <s v="https://pet-uploads.adoptapet.com/1/1/4/1262038330.jpg"/>
    <s v="https://pet-uploads.adoptapet.com/b/d/6/1262038336.jpg"/>
    <s v="https://pet-uploads.adoptapet.com/b/4/a/1262038342.jpg"/>
    <m/>
  </r>
  <r>
    <n v="46184805"/>
    <s v="A0059565213"/>
    <s v="Fufu"/>
    <s v="available"/>
    <d v="2025-10-19T00:00:00"/>
    <x v="0"/>
    <x v="1"/>
    <x v="15"/>
    <s v="Foxhound"/>
    <s v="Tricolor (Tan/Brown &amp; Black &amp; White)"/>
    <s v="female"/>
    <x v="1"/>
    <s v="Med. 26-60 lbs (12-27 kg)"/>
    <m/>
    <s v="Yes"/>
    <s v="No"/>
    <s v="Yes"/>
    <s v="No"/>
    <s v="Unknown"/>
    <s v="No"/>
    <s v="Yes"/>
    <s v="Yes"/>
    <s v="Unknown"/>
    <m/>
    <m/>
    <m/>
    <m/>
    <s v="https://pet-uploads.adoptapet.com/3/8/c/1262038528.jpg"/>
    <s v="https://pet-uploads.adoptapet.com/5/5/e/1262038537.jpg"/>
    <s v="https://pet-uploads.adoptapet.com/d/f/3/1262038543.jpg"/>
    <s v="https://pet-uploads.adoptapet.com/1/c/9/1262038549.jpg"/>
    <m/>
  </r>
  <r>
    <n v="46184679"/>
    <s v="A0059431975"/>
    <s v="Gomez"/>
    <s v="available"/>
    <d v="2025-10-19T00:00:00"/>
    <x v="0"/>
    <x v="1"/>
    <x v="10"/>
    <s v="Beagle"/>
    <s v="Black - with White"/>
    <s v="male"/>
    <x v="0"/>
    <s v="Med. 26-60 lbs (12-27 kg)"/>
    <m/>
    <s v="Yes"/>
    <s v="No"/>
    <s v="Yes"/>
    <s v="No"/>
    <s v="Unknown"/>
    <s v="No"/>
    <s v="Yes"/>
    <s v="Yes"/>
    <s v="Unknown"/>
    <m/>
    <m/>
    <m/>
    <m/>
    <s v="https://pet-uploads.adoptapet.com/6/9/7/1262035068.jpg"/>
    <s v="https://pet-uploads.adoptapet.com/9/4/4/1262035129.jpg"/>
    <s v="https://pet-uploads.adoptapet.com/8/b/8/1262035185.jpg"/>
    <s v="https://pet-uploads.adoptapet.com/f/c/d/1262035230.jpg"/>
    <m/>
  </r>
  <r>
    <n v="46184656"/>
    <s v="A0059304713"/>
    <s v="Gunner"/>
    <s v="available"/>
    <d v="2025-10-19T00:00:00"/>
    <x v="0"/>
    <x v="1"/>
    <x v="10"/>
    <m/>
    <s v="Black"/>
    <s v="male"/>
    <x v="1"/>
    <s v="Med. 26-60 lbs (12-27 kg)"/>
    <m/>
    <s v="Yes"/>
    <s v="Yes"/>
    <s v="Yes"/>
    <s v="No"/>
    <s v="Unknown"/>
    <s v="No"/>
    <s v="Yes"/>
    <s v="Yes"/>
    <s v="Unknown"/>
    <m/>
    <m/>
    <m/>
    <m/>
    <s v="https://pet-uploads.adoptapet.com/1/c/5/1262034717.jpg"/>
    <s v="https://pet-uploads.adoptapet.com/4/6/2/1262034726.jpg"/>
    <s v="https://pet-uploads.adoptapet.com/d/b/c/1262034732.jpg"/>
    <m/>
    <m/>
  </r>
  <r>
    <n v="46184864"/>
    <s v="A0059395399"/>
    <s v="Harry"/>
    <s v="available"/>
    <d v="2025-10-19T00:00:00"/>
    <x v="0"/>
    <x v="1"/>
    <x v="1"/>
    <s v="Labrador Retriever"/>
    <s v="Black - with White"/>
    <s v="male"/>
    <x v="0"/>
    <s v="Med. 26-60 lbs (12-27 kg)"/>
    <m/>
    <s v="Yes"/>
    <s v="No"/>
    <s v="Yes"/>
    <s v="No"/>
    <s v="Unknown"/>
    <s v="No"/>
    <s v="Yes"/>
    <s v="Yes"/>
    <s v="Unknown"/>
    <m/>
    <m/>
    <m/>
    <m/>
    <s v="https://pet-uploads.adoptapet.com/b/3/f/1262041327.jpg"/>
    <s v="https://pet-uploads.adoptapet.com/7/b/a/1262041377.jpg"/>
    <s v="https://pet-uploads.adoptapet.com/b/c/4/1262041396.jpg"/>
    <s v="https://pet-uploads.adoptapet.com/4/f/d/1262041402.jpg"/>
    <m/>
  </r>
  <r>
    <n v="46184910"/>
    <s v="A0059362072"/>
    <s v="Hershey"/>
    <s v="available"/>
    <d v="2025-10-19T00:00:00"/>
    <x v="0"/>
    <x v="1"/>
    <x v="25"/>
    <s v="Labrador Retriever"/>
    <s v="Brown/Chocolate"/>
    <s v="male"/>
    <x v="0"/>
    <s v="Med. 26-60 lbs (12-27 kg)"/>
    <m/>
    <s v="Yes"/>
    <s v="Yes"/>
    <s v="Yes"/>
    <s v="No"/>
    <s v="Unknown"/>
    <s v="No"/>
    <s v="Yes"/>
    <s v="Yes"/>
    <s v="Unknown"/>
    <m/>
    <m/>
    <m/>
    <m/>
    <s v="https://pet-uploads.adoptapet.com/b/f/2/1262042787.jpg"/>
    <s v="https://pet-uploads.adoptapet.com/a/9/c/1262042812.jpg"/>
    <s v="https://pet-uploads.adoptapet.com/7/c/6/1262042818.jpg"/>
    <s v="https://pet-uploads.adoptapet.com/6/b/d/1262042824.jpg"/>
    <m/>
  </r>
  <r>
    <n v="46184923"/>
    <s v="A0059354378"/>
    <s v="Java"/>
    <s v="available"/>
    <d v="2025-10-19T00:00:00"/>
    <x v="0"/>
    <x v="1"/>
    <x v="10"/>
    <s v="Hound (Unknown Type)"/>
    <s v="Brown/Chocolate - with Black"/>
    <s v="male"/>
    <x v="0"/>
    <s v="Med. 26-60 lbs (12-27 kg)"/>
    <m/>
    <s v="Yes"/>
    <s v="Yes"/>
    <s v="Yes"/>
    <s v="No"/>
    <s v="Unknown"/>
    <s v="No"/>
    <s v="Yes"/>
    <s v="Yes"/>
    <s v="Unknown"/>
    <m/>
    <m/>
    <m/>
    <m/>
    <s v="https://pet-uploads.adoptapet.com/d/d/8/1262043132.jpg"/>
    <s v="https://pet-uploads.adoptapet.com/a/7/e/1262043141.jpg"/>
    <s v="https://pet-uploads.adoptapet.com/4/0/6/1262043147.jpg"/>
    <s v="https://pet-uploads.adoptapet.com/a/e/3/1262043153.jpg"/>
    <m/>
  </r>
  <r>
    <n v="46184930"/>
    <s v="A0059288140"/>
    <s v="Lainey"/>
    <s v="available"/>
    <d v="2025-10-19T00:00:00"/>
    <x v="0"/>
    <x v="1"/>
    <x v="1"/>
    <s v="American Bulldog"/>
    <s v="Tan/Yellow/Fawn - with White"/>
    <s v="female"/>
    <x v="0"/>
    <s v="Med. 26-60 lbs (12-27 kg)"/>
    <m/>
    <s v="Yes"/>
    <s v="Yes"/>
    <s v="Yes"/>
    <s v="No"/>
    <s v="Unknown"/>
    <s v="No"/>
    <s v="Yes"/>
    <s v="Yes"/>
    <s v="Unknown"/>
    <m/>
    <m/>
    <m/>
    <m/>
    <s v="https://pet-uploads.adoptapet.com/c/0/3/1262043715.jpg"/>
    <s v="https://pet-uploads.adoptapet.com/a/9/9/1262043724.jpg"/>
    <s v="https://pet-uploads.adoptapet.com/c/a/6/1262043730.jpg"/>
    <s v="https://pet-uploads.adoptapet.com/9/3/e/1262043736.jpg"/>
    <m/>
  </r>
  <r>
    <n v="46184949"/>
    <s v="A0059340484"/>
    <s v="Moana"/>
    <s v="available"/>
    <d v="2025-10-19T00:00:00"/>
    <x v="0"/>
    <x v="1"/>
    <x v="4"/>
    <s v="Chow Chow"/>
    <s v="Red/Golden/Orange/Chestnut"/>
    <s v="female"/>
    <x v="0"/>
    <s v="Med. 26-60 lbs (12-27 kg)"/>
    <m/>
    <s v="Yes"/>
    <s v="Yes"/>
    <s v="Yes"/>
    <s v="No"/>
    <s v="Unknown"/>
    <s v="No"/>
    <s v="Yes"/>
    <s v="Yes"/>
    <s v="Unknown"/>
    <m/>
    <m/>
    <m/>
    <m/>
    <s v="https://pet-uploads.adoptapet.com/c/5/c/1262044120.jpg"/>
    <s v="https://pet-uploads.adoptapet.com/c/8/e/1262044129.jpg"/>
    <s v="https://pet-uploads.adoptapet.com/a/2/0/1262044135.jpg"/>
    <s v="https://pet-uploads.adoptapet.com/4/8/0/1262044141.jpg"/>
    <m/>
  </r>
  <r>
    <n v="46184619"/>
    <s v="A0059055106"/>
    <s v="Reno"/>
    <s v="available"/>
    <d v="2025-10-19T00:00:00"/>
    <x v="0"/>
    <x v="1"/>
    <x v="1"/>
    <s v="American Staffordshire Terrier"/>
    <s v="White - with Red, Golden, Orange or Chestnut"/>
    <s v="male"/>
    <x v="1"/>
    <s v="Med. 26-60 lbs (12-27 kg)"/>
    <m/>
    <s v="Yes"/>
    <s v="Yes"/>
    <s v="Yes"/>
    <s v="No"/>
    <s v="Unknown"/>
    <s v="No"/>
    <s v="Yes"/>
    <s v="Yes"/>
    <s v="Unknown"/>
    <m/>
    <m/>
    <m/>
    <m/>
    <s v="https://pet-uploads.adoptapet.com/3/e/f/1262033887.jpg"/>
    <s v="https://pet-uploads.adoptapet.com/7/1/e/1262033896.jpg"/>
    <s v="https://pet-uploads.adoptapet.com/b/3/5/1262033902.jpg"/>
    <m/>
    <m/>
  </r>
  <r>
    <n v="46185064"/>
    <s v="A0059406803"/>
    <s v="Rocky"/>
    <s v="available"/>
    <d v="2025-10-19T00:00:00"/>
    <x v="0"/>
    <x v="1"/>
    <x v="1"/>
    <s v="Bulldog"/>
    <s v="Brindle - with White"/>
    <s v="male"/>
    <x v="1"/>
    <s v="Med. 26-60 lbs (12-27 kg)"/>
    <m/>
    <s v="Yes"/>
    <s v="No"/>
    <s v="Yes"/>
    <s v="No"/>
    <s v="Unknown"/>
    <s v="No"/>
    <s v="Yes"/>
    <s v="Yes"/>
    <s v="Unknown"/>
    <m/>
    <m/>
    <m/>
    <m/>
    <s v="https://pet-uploads.adoptapet.com/0/4/a/1262046644.jpg"/>
    <s v="https://pet-uploads.adoptapet.com/8/2/5/1262046653.jpg"/>
    <s v="https://pet-uploads.adoptapet.com/f/e/f/1262046659.jpg"/>
    <s v="https://pet-uploads.adoptapet.com/b/c/e/1262046665.jpg"/>
    <m/>
  </r>
  <r>
    <n v="46185077"/>
    <s v="A0059531197"/>
    <s v="Rufus"/>
    <s v="available"/>
    <d v="2025-10-19T00:00:00"/>
    <x v="0"/>
    <x v="1"/>
    <x v="25"/>
    <s v="Bluetick Coonhound"/>
    <s v="Black - with White"/>
    <s v="male"/>
    <x v="1"/>
    <s v="Med. 26-60 lbs (12-27 kg)"/>
    <m/>
    <s v="Yes"/>
    <s v="Yes"/>
    <s v="Yes"/>
    <s v="No"/>
    <s v="Unknown"/>
    <s v="No"/>
    <s v="Yes"/>
    <s v="Yes"/>
    <s v="Unknown"/>
    <m/>
    <m/>
    <m/>
    <m/>
    <s v="https://pet-uploads.adoptapet.com/d/3/8/1262047028.jpg"/>
    <s v="https://pet-uploads.adoptapet.com/3/3/1/1262047037.jpg"/>
    <s v="https://pet-uploads.adoptapet.com/9/8/e/1262047043.jpg"/>
    <s v="https://pet-uploads.adoptapet.com/b/8/6/1262047049.jpg"/>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n v="1"/>
    <m/>
    <s v="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
    <m/>
    <n v="414"/>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s v="No"/>
    <s v="Available"/>
    <s v="Brown"/>
    <s v="Foster home"/>
    <s v="Stray/ACO Pickup / Drop Off"/>
    <d v="2024-09-04T10:03:00"/>
    <d v="2024-08-30T10:03:00"/>
    <n v="416"/>
    <n v="0"/>
    <s v="52.00 pound"/>
    <n v="3"/>
    <s v="231"/>
    <s v="571"/>
    <s v="3,697"/>
    <s v="1"/>
    <s v="23"/>
    <s v="433"/>
    <s v="0.4%"/>
  </r>
  <r>
    <x v="1"/>
    <n v="0"/>
    <m/>
    <m/>
    <m/>
    <n v="359.7"/>
    <m/>
    <x v="0"/>
    <s v="Record Match"/>
    <n v="43635040"/>
    <s v="A0057142369"/>
    <s v="Sebastian"/>
    <s v="Sebastian"/>
    <s v="Sebastian"/>
    <s v="Rottweiler"/>
    <n v="0"/>
    <s v="Black - with Brown, Red, Golden, Orange or Chestnut"/>
    <s v="male"/>
    <s v="adult"/>
    <s v="Large 61-100 lbs (28-45 kg)"/>
    <s v="No"/>
    <s v="Yes"/>
    <s v="Yes"/>
    <s v="No"/>
    <s v="No"/>
    <s v="Yes"/>
    <s v="Yes"/>
    <s v="Unknown"/>
    <s v="No"/>
    <s v="Available"/>
    <s v="Black"/>
    <s v="Holding Kennel"/>
    <s v="Stray/ACO Pickup / Drop Off"/>
    <d v="2024-10-28T18:55:00"/>
    <d v="2024-10-23T18:55:00"/>
    <n v="361.7"/>
    <n v="0"/>
    <s v="88.00 pound"/>
    <n v="3"/>
    <s v="1,455"/>
    <s v="3,794"/>
    <s v="6,492"/>
    <s v="12"/>
    <s v="76"/>
    <s v="1,182"/>
    <s v="0.8%"/>
  </r>
  <r>
    <x v="1"/>
    <n v="0"/>
    <m/>
    <m/>
    <m/>
    <n v="249.1"/>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s v="No"/>
    <s v="Available"/>
    <s v="Grey"/>
    <s v="Holding Kennel"/>
    <s v="Stray/ACO Pickup / Drop Off"/>
    <d v="2025-02-16T09:02:00"/>
    <d v="2025-02-11T09:02:00"/>
    <n v="251.1"/>
    <n v="0"/>
    <s v="62.00 pound"/>
    <n v="3"/>
    <s v="384"/>
    <s v="852"/>
    <s v="2,319"/>
    <s v="3"/>
    <s v="27"/>
    <s v="399"/>
    <s v="0.8%"/>
  </r>
  <r>
    <x v="0"/>
    <n v="1"/>
    <m/>
    <s v="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
    <m/>
    <n v="239.9"/>
    <m/>
    <x v="0"/>
    <s v="Record Match"/>
    <n v="44937909"/>
    <s v="A0057718939"/>
    <s v="Goose"/>
    <s v="Goose"/>
    <s v="Goose"/>
    <s v="Bullmastiff"/>
    <n v="0"/>
    <s v="Brindle"/>
    <s v="male"/>
    <s v="adult"/>
    <s v="Large 61-100 lbs (28-45 kg)"/>
    <s v="Yes"/>
    <s v="Yes"/>
    <s v="Yes"/>
    <s v="No"/>
    <s v="No"/>
    <s v="Yes"/>
    <s v="Yes"/>
    <s v="Unknown"/>
    <s v="No"/>
    <s v="Available"/>
    <s v="Brindle"/>
    <s v="Holding Kennel"/>
    <s v="Return/Returned Adoption"/>
    <d v="1899-12-30T00:00:00"/>
    <d v="2025-02-20T13:00:00"/>
    <n v="241.9"/>
    <n v="0"/>
    <s v="69.00 pound"/>
    <n v="3"/>
    <s v="277"/>
    <s v="748"/>
    <s v="1,688"/>
    <s v="10"/>
    <s v="60"/>
    <s v="274"/>
    <s v="3.6%"/>
  </r>
  <r>
    <x v="0"/>
    <n v="1"/>
    <m/>
    <s v="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
    <m/>
    <n v="191.9"/>
    <m/>
    <x v="0"/>
    <s v="Record Match"/>
    <n v="44938825"/>
    <s v="A0058276398"/>
    <s v="Koko"/>
    <s v="Koko"/>
    <s v="Koko"/>
    <s v="American Pit Bull Terrier"/>
    <n v="0"/>
    <s v="Gray/Blue/Silver/Salt &amp; Pepper"/>
    <s v="female"/>
    <s v="adult"/>
    <s v="Med. 26-60 lbs (12-27 kg)"/>
    <s v="Yes"/>
    <s v="Yes"/>
    <s v="Yes"/>
    <s v="No"/>
    <s v="No"/>
    <s v="Yes"/>
    <s v="Yes"/>
    <s v="Unknown"/>
    <s v="No"/>
    <s v="Available"/>
    <s v="Blue"/>
    <s v="Holding Kennel"/>
    <s v="Stray/ACO Pickup / Drop Off"/>
    <d v="2025-04-14T14:33:00"/>
    <d v="2025-04-09T14:33:00"/>
    <n v="193.9"/>
    <n v="0"/>
    <s v="40.00 pound"/>
    <n v="3"/>
    <s v="401"/>
    <s v="946"/>
    <s v="2,092"/>
    <s v="14"/>
    <s v="48"/>
    <s v="260"/>
    <s v="3.5%"/>
  </r>
  <r>
    <x v="0"/>
    <n v="1"/>
    <m/>
    <s v="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
    <m/>
    <n v="217.8"/>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s v="No"/>
    <s v="Available"/>
    <s v="Black"/>
    <s v="Foster home"/>
    <s v="Stray/Public Drop Off"/>
    <d v="2025-03-19T15:07:00"/>
    <d v="2025-03-14T15:07:00"/>
    <n v="219.8"/>
    <n v="0"/>
    <s v="52.00 pound"/>
    <n v="3"/>
    <s v="400"/>
    <s v="912"/>
    <s v="1,947"/>
    <s v="5"/>
    <s v="25"/>
    <s v="191"/>
    <s v="1.2%"/>
  </r>
  <r>
    <x v="1"/>
    <n v="0"/>
    <m/>
    <m/>
    <m/>
    <n v="123.9"/>
    <m/>
    <x v="0"/>
    <s v="Record Match"/>
    <n v="45190855"/>
    <s v="A0058719090"/>
    <s v="Ava Grace"/>
    <s v="Ava Grace"/>
    <s v="Ava Grace"/>
    <s v="American Staffordshire Terrier"/>
    <s v="Cane Corso"/>
    <s v="Brindle - with White"/>
    <s v="female"/>
    <s v="adult"/>
    <s v="Large 61-100 lbs (28-45 kg)"/>
    <s v="Yes"/>
    <s v="Yes"/>
    <s v="Yes"/>
    <s v="No"/>
    <s v="No"/>
    <s v="Yes"/>
    <s v="Yes"/>
    <s v="Unknown"/>
    <s v="No"/>
    <s v="Available"/>
    <s v="Brown"/>
    <s v="Holding Kennel"/>
    <s v="Stray/Police Pickup / Drop Off"/>
    <d v="2025-06-21T13:18:00"/>
    <d v="2025-06-16T13:18:00"/>
    <n v="125.9"/>
    <n v="0"/>
    <s v="81.00 pound"/>
    <n v="3"/>
    <s v="409"/>
    <s v="911"/>
    <s v="1,599"/>
    <s v="25"/>
    <s v="36"/>
    <s v="191"/>
    <s v="6.1%"/>
  </r>
  <r>
    <x v="0"/>
    <n v="1"/>
    <m/>
    <s v="Cole is the total package—sweet, social, and full of life! This handsome black Lab/Hound mix is a gentle playmate who gets along wonderfully with other dogs, cats, and even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
    <m/>
    <n v="126.9"/>
    <m/>
    <x v="1"/>
    <s v="Record Match"/>
    <n v="45190845"/>
    <s v="A0058705427"/>
    <s v="Cole [Foster Home]"/>
    <s v="Cole (K. Vogel)"/>
    <s v="Cole (K. Vogel)"/>
    <s v="Labrador Retriever"/>
    <s v="Hound (Unknown Type)"/>
    <s v="Black"/>
    <s v="male"/>
    <s v="young"/>
    <s v="Med. 26-60 lbs (12-27 kg)"/>
    <s v="Yes"/>
    <s v="Yes"/>
    <s v="Yes"/>
    <s v="No"/>
    <s v="No"/>
    <s v="Yes"/>
    <s v="Yes"/>
    <s v="Yes"/>
    <s v="No"/>
    <s v="Available"/>
    <s v="Black"/>
    <s v="Foster home"/>
    <s v="Stray/Public Drop Off"/>
    <d v="2025-06-18T14:07:00"/>
    <d v="2025-06-13T14:07:00"/>
    <n v="128.9"/>
    <n v="0"/>
    <s v="39.10 pound"/>
    <n v="3"/>
    <s v="336"/>
    <s v="905"/>
    <s v="2,002"/>
    <s v="35"/>
    <s v="248"/>
    <s v="627"/>
    <s v="10.4%"/>
  </r>
  <r>
    <x v="0"/>
    <n v="1"/>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22.8"/>
    <m/>
    <x v="1"/>
    <s v="Record Match"/>
    <n v="45190901"/>
    <s v="A0058730783"/>
    <s v="Kim"/>
    <s v="Kim"/>
    <s v="Kim"/>
    <s v="Labrador Retriever"/>
    <s v="American Pit Bull Terrier"/>
    <s v="Black"/>
    <s v="female"/>
    <s v="adult"/>
    <s v="Med. 26-60 lbs (12-27 kg)"/>
    <s v="Yes"/>
    <s v="Yes"/>
    <s v="Yes"/>
    <s v="No"/>
    <s v="No"/>
    <s v="Yes"/>
    <s v="Yes"/>
    <s v="Unknown"/>
    <s v="No"/>
    <s v="Available"/>
    <s v="Black"/>
    <s v="Medical Kennel"/>
    <s v="Stray/Abandoned"/>
    <d v="2025-06-22T16:53:00"/>
    <d v="2025-06-17T16:53:00"/>
    <n v="124.8"/>
    <n v="0"/>
    <s v="48.00 pound"/>
    <n v="3"/>
    <s v="413"/>
    <s v="956"/>
    <s v="1,749"/>
    <s v="4"/>
    <s v="23"/>
    <s v="118"/>
    <s v="1.0%"/>
  </r>
  <r>
    <x v="1"/>
    <n v="0"/>
    <m/>
    <m/>
    <m/>
    <n v="117.9"/>
    <m/>
    <x v="1"/>
    <s v="Record Match"/>
    <n v="45346221"/>
    <s v="A0058760517"/>
    <s v="Tanya"/>
    <s v="Tanya"/>
    <s v="Tanya"/>
    <s v="Shepherd (Unknown Type)"/>
    <s v="Labrador Retriever"/>
    <s v="Tan/Yellow/Fawn - with Black"/>
    <s v="female"/>
    <s v="senior"/>
    <s v="Med. 26-60 lbs (12-27 kg)"/>
    <s v="Yes"/>
    <s v="Yes"/>
    <s v="Yes"/>
    <s v="No"/>
    <s v="No"/>
    <s v="Yes"/>
    <s v="Yes"/>
    <s v="Unknown"/>
    <s v="No"/>
    <s v="Available"/>
    <s v="Tan"/>
    <s v="Adoption Kennels"/>
    <s v="Seized/Cruelty"/>
    <d v="1899-12-30T00:00:00"/>
    <d v="2025-06-22T13:16:00"/>
    <n v="119.9"/>
    <n v="0"/>
    <s v="66.00 pound"/>
    <n v="3"/>
    <s v="305"/>
    <s v="708"/>
    <s v="1,142"/>
    <s v="9"/>
    <s v="33"/>
    <s v="121"/>
    <s v="3.0%"/>
  </r>
  <r>
    <x v="1"/>
    <n v="0"/>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01"/>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s v="No"/>
    <s v="Available"/>
    <s v="Grey"/>
    <s v="Holding Kennel"/>
    <s v="Stray/Public Drop Off"/>
    <d v="2025-07-14T12:18:00"/>
    <d v="2025-07-09T12:18:00"/>
    <n v="103"/>
    <s v="Returned foster"/>
    <s v="43.00 pound"/>
    <n v="1"/>
    <s v="274"/>
    <s v="715"/>
    <s v="1,217"/>
    <s v="3"/>
    <s v="27"/>
    <s v="134"/>
    <s v="1.1%"/>
  </r>
  <r>
    <x v="1"/>
    <n v="0"/>
    <m/>
    <m/>
    <m/>
    <n v="99.9"/>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s v="No"/>
    <s v="Available"/>
    <s v="Black"/>
    <s v="Foster home"/>
    <s v="Stray/Public Drop Off"/>
    <d v="2025-07-15T13:13:00"/>
    <d v="2025-07-10T13:13:00"/>
    <n v="101.9"/>
    <n v="0"/>
    <s v="75.60 pound"/>
    <n v="1"/>
    <s v="394"/>
    <s v="844"/>
    <s v="1,228"/>
    <s v="15"/>
    <s v="44"/>
    <s v="127"/>
    <s v="3.8%"/>
  </r>
  <r>
    <x v="0"/>
    <n v="1"/>
    <m/>
    <s v="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
    <m/>
    <n v="117.9"/>
    <m/>
    <x v="0"/>
    <s v="Record Match"/>
    <n v="45472546"/>
    <s v="A0058760472"/>
    <s v="Kirby"/>
    <s v="Kirby"/>
    <s v="Kirby"/>
    <s v="Rottweiler"/>
    <s v="Cane Corso"/>
    <s v="Gray/Silver/Salt &amp; Pepper - with White"/>
    <s v="male"/>
    <s v="adult"/>
    <s v="Large 61-100 lbs (28-45 kg)"/>
    <s v="Yes"/>
    <s v="Yes"/>
    <s v="Yes"/>
    <s v="No"/>
    <s v="No"/>
    <s v="Yes"/>
    <s v="Yes"/>
    <s v="Unknown"/>
    <s v="No"/>
    <s v="Available"/>
    <s v="Grey"/>
    <s v="Adoption Kennels"/>
    <s v="Seized/Cruelty"/>
    <d v="1899-12-30T00:00:00"/>
    <d v="2025-06-22T13:07:00"/>
    <n v="119.9"/>
    <n v="0"/>
    <s v="84.00 pound"/>
    <n v="3"/>
    <s v="455"/>
    <s v="1,123"/>
    <s v="1,625"/>
    <s v="23"/>
    <s v="63"/>
    <s v="166"/>
    <s v="5.1%"/>
  </r>
  <r>
    <x v="1"/>
    <n v="0"/>
    <m/>
    <m/>
    <m/>
    <n v="93.8"/>
    <m/>
    <x v="1"/>
    <s v="Record Match"/>
    <n v="45472971"/>
    <s v="A0058922485"/>
    <s v="Landon"/>
    <s v="Landon"/>
    <s v="Landon"/>
    <s v="Boxer"/>
    <s v="American Pit Bull Terrier"/>
    <s v="Brown/Chocolate - with White"/>
    <s v="male"/>
    <s v="adult"/>
    <s v="Med. 26-60 lbs (12-27 kg)"/>
    <s v="Yes"/>
    <s v="Yes"/>
    <s v="Yes"/>
    <s v="No"/>
    <s v="No"/>
    <s v="Yes"/>
    <s v="Yes"/>
    <s v="Unknown"/>
    <s v="No"/>
    <s v="Available"/>
    <s v="Bronze"/>
    <s v="Holding Kennel"/>
    <s v="Stray/ACO Pickup / Drop Off"/>
    <d v="2025-07-21T15:39:00"/>
    <d v="2025-07-16T15:39:00"/>
    <n v="95.8"/>
    <n v="0"/>
    <s v="52.00 pound"/>
    <n v="3"/>
    <s v="270"/>
    <s v="667"/>
    <s v="1,085"/>
    <s v="9"/>
    <s v="51"/>
    <s v="151"/>
    <s v="3.3%"/>
  </r>
  <r>
    <x v="0"/>
    <n v="1"/>
    <m/>
    <s v="Ralph is a lovable goofball with the biggest wiggle butt you’ll ever meet! This sweet Pointer/Lab mix is gentle, friendly, and oh-so-cuddly once he gets to know you.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
    <m/>
    <n v="92.9"/>
    <m/>
    <x v="1"/>
    <s v="Record Match"/>
    <n v="45472996"/>
    <s v="A0051746637"/>
    <s v="Ralph"/>
    <s v="Ralph"/>
    <s v="Ralph"/>
    <s v="Pointer"/>
    <s v="Labrador Retriever"/>
    <s v="White - with Black"/>
    <s v="male"/>
    <s v="adult"/>
    <s v="Med. 26-60 lbs (12-27 kg)"/>
    <s v="Yes"/>
    <s v="Yes"/>
    <s v="Yes"/>
    <s v="No"/>
    <s v="No"/>
    <s v="Yes"/>
    <s v="Yes"/>
    <s v="Unknown"/>
    <s v="No"/>
    <s v="Available"/>
    <s v="White"/>
    <s v="Adoption Kennels"/>
    <s v="Stray/ACO Pickup / Drop Off"/>
    <d v="2025-07-22T14:05:00"/>
    <d v="2025-07-17T14:05:00"/>
    <n v="94.9"/>
    <n v="0"/>
    <s v="58.00 pound"/>
    <n v="3"/>
    <s v="1,391"/>
    <s v="3,553"/>
    <s v="3,996"/>
    <s v="30"/>
    <s v="83"/>
    <s v="198"/>
    <s v="2.2%"/>
  </r>
  <r>
    <x v="0"/>
    <n v="1"/>
    <m/>
    <s v="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pup who can turn any day into an adventure, Twister is ready to dive right in."/>
    <m/>
    <n v="117.9"/>
    <m/>
    <x v="1"/>
    <s v="Record Match"/>
    <n v="45472654"/>
    <s v="A0058760527"/>
    <s v="Twister"/>
    <s v="Twister"/>
    <s v="Twister"/>
    <s v="Labrador Retriever"/>
    <n v="0"/>
    <s v="Black"/>
    <s v="male"/>
    <s v="adult"/>
    <s v="Large 61-100 lbs (28-45 kg)"/>
    <s v="Yes"/>
    <s v="Yes"/>
    <s v="Yes"/>
    <s v="No"/>
    <s v="No"/>
    <s v="Yes"/>
    <s v="Yes"/>
    <s v="Unknown"/>
    <s v="No"/>
    <s v="Available"/>
    <s v="Black"/>
    <s v="Adoption Kennels"/>
    <s v="Seized/Cruelty"/>
    <d v="1899-12-30T00:00:00"/>
    <d v="2025-06-22T13:19:00"/>
    <n v="119.9"/>
    <n v="0"/>
    <s v="71.00 pound"/>
    <n v="1"/>
    <s v="241"/>
    <s v="572"/>
    <s v="943"/>
    <s v="14"/>
    <s v="77"/>
    <s v="193"/>
    <s v="5.8%"/>
  </r>
  <r>
    <x v="1"/>
    <n v="0"/>
    <m/>
    <m/>
    <m/>
    <n v="95.9"/>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s v="No"/>
    <s v="Available"/>
    <s v="Black"/>
    <s v="Foster home"/>
    <s v="Stray/ACO Pickup / Drop Off"/>
    <d v="2025-07-19T13:03:00"/>
    <d v="2025-07-14T13:03:00"/>
    <n v="97.9"/>
    <n v="0"/>
    <s v="60.00 pound"/>
    <n v="1"/>
    <s v="1,517"/>
    <s v="3,938"/>
    <s v="4,587"/>
    <s v="10"/>
    <s v="54"/>
    <s v="180"/>
    <s v="0.7%"/>
  </r>
  <r>
    <x v="1"/>
    <n v="0"/>
    <m/>
    <m/>
    <m/>
    <n v="75"/>
    <m/>
    <x v="0"/>
    <s v="Record Match"/>
    <n v="45606391"/>
    <s v="A0059040305"/>
    <s v="Auggie"/>
    <s v="Auggie"/>
    <s v="Auggie"/>
    <s v="American Staffordshire Terrier"/>
    <s v="Weimaraner"/>
    <s v="Gray/Silver/Salt &amp; Pepper - with White"/>
    <s v="male"/>
    <s v="young"/>
    <s v="Small 25 lbs (11 kg) or less"/>
    <s v="Yes"/>
    <s v="Yes"/>
    <s v="Yes"/>
    <s v="No"/>
    <s v="No"/>
    <s v="Yes"/>
    <s v="Yes"/>
    <s v="Unknown"/>
    <s v="No"/>
    <s v="Available"/>
    <s v="Grey"/>
    <s v="Adoption Kennels"/>
    <s v="Stray/ACO Pickup / Drop Off"/>
    <d v="2025-08-09T12:21:00"/>
    <d v="2025-08-04T12:21:00"/>
    <n v="77"/>
    <n v="0"/>
    <s v="25.00 pound"/>
    <n v="3"/>
    <s v="316"/>
    <s v="940"/>
    <s v="1,502"/>
    <s v="22"/>
    <s v="51"/>
    <s v="124"/>
    <s v="7.0%"/>
  </r>
  <r>
    <x v="0"/>
    <n v="1"/>
    <m/>
    <s v="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
    <m/>
    <n v="75"/>
    <m/>
    <x v="0"/>
    <s v="Record Match"/>
    <n v="45606729"/>
    <s v="A0059026516"/>
    <s v="Lotus [Foster Home]"/>
    <s v="Lotus ( E Campbell)"/>
    <s v="Lotus ( E Campbell)"/>
    <s v="American Staffordshire Terrier"/>
    <n v="0"/>
    <s v="Brown/Chocolate"/>
    <s v="male"/>
    <s v="young"/>
    <s v="Med. 26-60 lbs (12-27 kg)"/>
    <s v="Yes"/>
    <s v="Yes"/>
    <s v="Yes"/>
    <s v="No"/>
    <s v="No"/>
    <s v="Yes"/>
    <s v="Yes"/>
    <s v="Unknown"/>
    <s v="No"/>
    <s v="Available"/>
    <s v="Brown"/>
    <s v="Foster home"/>
    <s v="Stray/Public Drop Off"/>
    <d v="2025-08-06T12:46:00"/>
    <d v="2025-08-01T12:46:00"/>
    <n v="80"/>
    <n v="0"/>
    <s v="46.40 pound"/>
    <n v="3"/>
    <s v="433"/>
    <s v="992"/>
    <s v="1,355"/>
    <s v="9"/>
    <s v="43"/>
    <s v="92"/>
    <s v="2.1%"/>
  </r>
  <r>
    <x v="0"/>
    <n v="1"/>
    <m/>
    <m/>
    <m/>
    <n v="78"/>
    <m/>
    <x v="1"/>
    <s v="Record Match"/>
    <n v="45763896"/>
    <s v="A0059021778"/>
    <s v="Craig"/>
    <s v="Craig"/>
    <s v="Craig"/>
    <s v="Boxer"/>
    <s v="American Bulldog"/>
    <s v="Black"/>
    <s v="male"/>
    <s v="adult"/>
    <s v="Med. 26-60 lbs (12-27 kg)"/>
    <s v="Yes"/>
    <s v="Yes"/>
    <s v="Yes"/>
    <s v="No"/>
    <s v="No"/>
    <s v="Yes"/>
    <s v="Yes"/>
    <s v="Unknown"/>
    <s v="No"/>
    <s v="Available"/>
    <s v="Black"/>
    <s v="Holding Kennel"/>
    <s v="Stray/ACO Pickup / Drop Off"/>
    <d v="2025-08-05T16:29:00"/>
    <d v="2025-07-31T16:29:00"/>
    <n v="80.8"/>
    <n v="0"/>
    <s v="48.20 pound"/>
    <n v="3"/>
    <s v="1,414"/>
    <s v="3,037"/>
    <s v="3,152"/>
    <s v="7"/>
    <s v="27"/>
    <s v="64"/>
    <s v="0.5%"/>
  </r>
  <r>
    <x v="0"/>
    <n v="1"/>
    <m/>
    <m/>
    <m/>
    <n v="78.8"/>
    <m/>
    <x v="1"/>
    <s v="Record Match"/>
    <n v="45763997"/>
    <s v="A0059031537"/>
    <s v="Dingo [Foster Home]"/>
    <s v="Dingo (A. Cox)"/>
    <s v="Dingo (A. Cox)"/>
    <s v="Hound (Unknown Type)"/>
    <s v="American Eskimo Dog"/>
    <s v="Tan/Yellow/Fawn - with White"/>
    <s v="male"/>
    <s v="young"/>
    <s v="Med. 26-60 lbs (12-27 kg)"/>
    <s v="Yes"/>
    <s v="Yes"/>
    <s v="Yes"/>
    <s v="No"/>
    <s v="No"/>
    <s v="Yes"/>
    <s v="Yes"/>
    <s v="Unknown"/>
    <s v="No"/>
    <s v="Available"/>
    <s v="Brown"/>
    <s v="Foster home"/>
    <s v="Stray/ACO Pickup / Drop Off"/>
    <d v="2025-08-07T09:57:00"/>
    <d v="2025-08-02T09:57:00"/>
    <n v="79.099999999999994"/>
    <n v="0"/>
    <s v="37.00 pound"/>
    <n v="3"/>
    <s v="432"/>
    <s v="970"/>
    <s v="1,109"/>
    <s v="7"/>
    <s v="38"/>
    <s v="73"/>
    <s v="1.6%"/>
  </r>
  <r>
    <x v="1"/>
    <n v="0"/>
    <m/>
    <m/>
    <m/>
    <n v="77.099999999999994"/>
    <m/>
    <x v="0"/>
    <s v="Record Match"/>
    <n v="45764004"/>
    <s v="A0059058634"/>
    <s v="Elliott"/>
    <s v="Elliott"/>
    <s v="Elliott"/>
    <s v="American Staffordshire Terrier"/>
    <s v="American Pit Bull Terrier"/>
    <s v="Brown/Chocolate - with White"/>
    <s v="male"/>
    <s v="adult"/>
    <s v="Med. 26-60 lbs (12-27 kg)"/>
    <s v="Yes"/>
    <s v="Yes"/>
    <s v="Yes"/>
    <s v="No"/>
    <s v="No"/>
    <s v="Yes"/>
    <s v="Yes"/>
    <s v="Yes"/>
    <s v="No"/>
    <s v="Available"/>
    <s v="Brown"/>
    <s v="Holding Kennel"/>
    <s v="Stray/ACO Pickup / Drop Off"/>
    <d v="2025-08-11T15:18:00"/>
    <d v="2025-08-06T15:18:00"/>
    <n v="74.8"/>
    <n v="0"/>
    <s v="56.00 pound"/>
    <n v="3"/>
    <s v="233"/>
    <s v="584"/>
    <s v="714"/>
    <s v="7"/>
    <s v="37"/>
    <s v="55"/>
    <s v="3.0%"/>
  </r>
  <r>
    <x v="1"/>
    <n v="0"/>
    <m/>
    <m/>
    <m/>
    <n v="72.8"/>
    <m/>
    <x v="1"/>
    <s v="Record Match"/>
    <n v="45764020"/>
    <s v="A0059197919"/>
    <s v="Emmett"/>
    <s v="Emmett"/>
    <s v="Emmett"/>
    <s v="Foxhound"/>
    <s v="Treeing Walker Coonhound"/>
    <s v="Tricolor (Tan/Brown &amp; Black &amp; White)"/>
    <s v="male"/>
    <s v="adult"/>
    <s v="Med. 26-60 lbs (12-27 kg)"/>
    <s v="Yes"/>
    <s v="Yes"/>
    <s v="Yes"/>
    <s v="No"/>
    <s v="No"/>
    <s v="Yes"/>
    <s v="Yes"/>
    <s v="Unknown"/>
    <s v="No"/>
    <s v="Available"/>
    <s v="Black"/>
    <s v="Holding Kennel"/>
    <s v="Stray/ACO Pickup / Drop Off"/>
    <d v="2025-08-24T14:09:00"/>
    <d v="2025-08-19T14:09:00"/>
    <n v="61.9"/>
    <n v="0"/>
    <s v="44.80 pound"/>
    <n v="3"/>
    <s v="226"/>
    <s v="531"/>
    <s v="600"/>
    <s v="21"/>
    <s v="73"/>
    <s v="118"/>
    <s v="9.3%"/>
  </r>
  <r>
    <x v="1"/>
    <n v="0"/>
    <m/>
    <m/>
    <m/>
    <n v="59.9"/>
    <m/>
    <x v="1"/>
    <s v="Record Match"/>
    <n v="45764028"/>
    <s v="A0059218846"/>
    <s v="Feta"/>
    <s v="Feta"/>
    <s v="Feta"/>
    <s v="Bull Terrier"/>
    <s v="Carolina Dog"/>
    <s v="White - with Tan, Yellow or Fawn"/>
    <s v="male"/>
    <s v="adult"/>
    <s v="Med. 26-60 lbs (12-27 kg)"/>
    <s v="Yes"/>
    <s v="Yes"/>
    <s v="Yes"/>
    <s v="No"/>
    <s v="No"/>
    <s v="Yes"/>
    <s v="Yes"/>
    <s v="Unknown"/>
    <s v="No"/>
    <s v="Available"/>
    <s v="Yellow"/>
    <s v="Holding Kennel"/>
    <s v="Stray/Public Drop Off"/>
    <d v="2025-08-27T11:14:00"/>
    <d v="2025-08-22T11:14:00"/>
    <n v="59"/>
    <n v="0"/>
    <s v="44.00 pound"/>
    <n v="3"/>
    <s v="409"/>
    <s v="942"/>
    <s v="1,061"/>
    <s v="10"/>
    <s v="52"/>
    <s v="110"/>
    <s v="2.4%"/>
  </r>
  <r>
    <x v="1"/>
    <n v="0"/>
    <m/>
    <m/>
    <m/>
    <n v="57"/>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s v="No"/>
    <s v="Available"/>
    <s v="Brown"/>
    <s v="Foster home"/>
    <s v="Stray/Public Drop Off"/>
    <d v="2025-08-26T11:34:00"/>
    <d v="2025-08-21T11:34:00"/>
    <n v="60"/>
    <n v="0"/>
    <s v="78.00 pound"/>
    <n v="2"/>
    <s v="257"/>
    <s v="620"/>
    <s v="700"/>
    <s v="19"/>
    <s v="94"/>
    <s v="133"/>
    <s v="7.4%"/>
  </r>
  <r>
    <x v="0"/>
    <n v="1"/>
    <m/>
    <s v="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
    <m/>
    <n v="58"/>
    <m/>
    <x v="0"/>
    <s v="Record Match"/>
    <n v="45764075"/>
    <s v="A0059197970"/>
    <s v="Roux"/>
    <s v="Roux"/>
    <s v="Roux"/>
    <s v="American Staffordshire Terrier"/>
    <s v="American Pit Bull Terrier"/>
    <s v="White - with Gray or Silver"/>
    <s v="female"/>
    <s v="adult"/>
    <s v="Med. 26-60 lbs (12-27 kg)"/>
    <s v="Yes"/>
    <s v="No"/>
    <s v="Yes"/>
    <s v="No"/>
    <s v="No"/>
    <s v="Yes"/>
    <s v="Yes"/>
    <s v="Unknown"/>
    <s v="No"/>
    <s v="Available"/>
    <s v="White"/>
    <s v="Adoption Kennels"/>
    <s v="Stray/ACO Pickup / Drop Off"/>
    <d v="2025-08-24T14:14:00"/>
    <d v="2025-08-19T14:14:00"/>
    <n v="61.9"/>
    <n v="0"/>
    <s v="52.20 pound"/>
    <n v="2"/>
    <s v="390"/>
    <s v="888"/>
    <s v="983"/>
    <s v="3"/>
    <s v="36"/>
    <s v="81"/>
    <s v="0.8%"/>
  </r>
  <r>
    <x v="1"/>
    <n v="0"/>
    <m/>
    <m/>
    <m/>
    <n v="59.9"/>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s v="No"/>
    <s v="Available"/>
    <s v="Tan"/>
    <s v="Adoption Kennels"/>
    <s v="Stray/Public Drop Off"/>
    <d v="2025-08-13T13:35:00"/>
    <d v="2025-08-08T13:35:00"/>
    <n v="72.900000000000006"/>
    <n v="0"/>
    <s v="51.00 pound"/>
    <n v="3"/>
    <s v="233"/>
    <s v="589"/>
    <s v="684"/>
    <s v="3"/>
    <s v="18"/>
    <s v="44"/>
    <s v="1.3%"/>
  </r>
  <r>
    <x v="0"/>
    <n v="1"/>
    <m/>
    <s v="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
    <m/>
    <n v="70.900000000000006"/>
    <m/>
    <x v="0"/>
    <s v="Record Match"/>
    <n v="45793976"/>
    <s v="A0059040345"/>
    <s v="Deebo"/>
    <s v="Deebo"/>
    <s v="Deebo"/>
    <s v="American Pit Bull Terrier"/>
    <s v="Plott Hound"/>
    <s v="Brindle"/>
    <s v="male"/>
    <s v="young"/>
    <s v="Med. 26-60 lbs (12-27 kg)"/>
    <s v="Yes"/>
    <s v="Yes"/>
    <s v="Yes"/>
    <s v="No"/>
    <s v="No"/>
    <s v="Yes"/>
    <s v="Yes"/>
    <s v="Unknown"/>
    <s v="No"/>
    <s v="Available"/>
    <s v="Brindle"/>
    <s v="Holding Kennel"/>
    <s v="Stray/ACO Pickup / Drop Off"/>
    <d v="2025-08-09T12:27:00"/>
    <d v="2025-08-04T12:27:00"/>
    <n v="77"/>
    <n v="0"/>
    <s v="44.20 pound"/>
    <n v="3"/>
    <s v="261"/>
    <s v="659"/>
    <s v="738"/>
    <s v="16"/>
    <s v="72"/>
    <s v="141"/>
    <s v="6.1%"/>
  </r>
  <r>
    <x v="0"/>
    <n v="1"/>
    <m/>
    <s v="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
    <m/>
    <n v="75"/>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s v="No"/>
    <s v="Available"/>
    <s v="Golden"/>
    <s v="Foster home"/>
    <s v="Stray/Public Drop Off"/>
    <d v="2025-08-30T11:46:00"/>
    <d v="2025-08-25T11:46:00"/>
    <n v="56"/>
    <n v="0"/>
    <s v="45.00 pound"/>
    <n v="3"/>
    <s v="458"/>
    <s v="1,109"/>
    <s v="1,109"/>
    <s v="72"/>
    <s v="341"/>
    <s v="341"/>
    <s v="15.7%"/>
  </r>
  <r>
    <x v="0"/>
    <e v="#N/A"/>
    <m/>
    <s v="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
    <m/>
    <n v="54"/>
    <m/>
    <x v="1"/>
    <s v="Record Match"/>
    <n v="45970439"/>
    <s v="A0059240393"/>
    <s v="Cheech"/>
    <s v="Cheech"/>
    <s v="Cheech"/>
    <s v="Black Mouth Cur"/>
    <s v="American Staffordshire Terrier"/>
    <s v="Tan/Yellow/Fawn - with Black"/>
    <s v="male"/>
    <s v="young"/>
    <s v="Med. 26-60 lbs (12-27 kg)"/>
    <s v="Yes"/>
    <s v="Yes"/>
    <s v="Yes"/>
    <s v="No"/>
    <s v="No"/>
    <s v="Yes"/>
    <s v="Yes"/>
    <s v="Unknown"/>
    <s v="No"/>
    <s v="Available"/>
    <s v="Tan"/>
    <s v="Medical Lobby Cages"/>
    <s v="Stray/ACO Pickup / Drop Off"/>
    <d v="2025-08-31T11:25:00"/>
    <d v="2025-08-26T11:25:00"/>
    <n v="55"/>
    <n v="0"/>
    <s v="44.00 pound"/>
    <n v="3"/>
    <s v="284"/>
    <s v="630"/>
    <s v="630"/>
    <s v="15"/>
    <s v="60"/>
    <s v="60"/>
    <s v="5.3%"/>
  </r>
  <r>
    <x v="0"/>
    <n v="1"/>
    <m/>
    <s v="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
    <m/>
    <n v="53"/>
    <m/>
    <x v="0"/>
    <s v="Record Match"/>
    <n v="45968065"/>
    <s v="A0059193976"/>
    <s v="Claudia"/>
    <s v="Claudia"/>
    <s v="Claudia"/>
    <s v="American Pit Bull Terrier"/>
    <s v="Labrador Retriever"/>
    <s v="White - with Tan, Yellow or Fawn"/>
    <s v="female"/>
    <s v="young"/>
    <s v="Med. 26-60 lbs (12-27 kg)"/>
    <s v="Yes"/>
    <s v="Yes"/>
    <s v="Yes"/>
    <s v="No"/>
    <s v="No"/>
    <s v="Yes"/>
    <s v="Yes"/>
    <s v="Unknown"/>
    <s v="No"/>
    <s v="Available"/>
    <s v="Brown"/>
    <s v="Medical Kennel"/>
    <s v="Stray/ACO Pickup / Drop Off"/>
    <d v="2025-08-24T08:58:00"/>
    <d v="2025-08-19T08:58:00"/>
    <n v="62.1"/>
    <n v="0"/>
    <s v="45.00 pound"/>
    <n v="3"/>
    <s v="432"/>
    <s v="972"/>
    <s v="972"/>
    <s v="6"/>
    <s v="64"/>
    <s v="64"/>
    <s v="1.4%"/>
  </r>
  <r>
    <x v="1"/>
    <n v="0"/>
    <m/>
    <m/>
    <m/>
    <n v="60.1"/>
    <m/>
    <x v="1"/>
    <s v="Record Match"/>
    <n v="45970275"/>
    <s v="A0059350629"/>
    <s v="Homer"/>
    <s v="Homer"/>
    <s v="Homer"/>
    <s v="Black Mouth Cur"/>
    <s v="Rhodesian Ridgeback"/>
    <s v="Tan/Yellow/Fawn - with Black"/>
    <s v="male"/>
    <s v="puppy"/>
    <s v="Med. 26-60 lbs (12-27 kg)"/>
    <s v="Yes"/>
    <s v="Yes"/>
    <s v="Yes"/>
    <s v="No"/>
    <s v="No"/>
    <s v="Yes"/>
    <s v="Yes"/>
    <s v="Yes"/>
    <s v="No"/>
    <s v="Available"/>
    <s v="Brown"/>
    <s v="Medical Kennel"/>
    <s v="Stray/ACO Pickup / Drop Off"/>
    <d v="2025-09-17T14:39:00"/>
    <d v="2025-09-12T14:39:00"/>
    <n v="37.9"/>
    <n v="0"/>
    <s v="49.00 pound"/>
    <n v="3"/>
    <s v="500"/>
    <s v="1,100"/>
    <s v="1,100"/>
    <s v="25"/>
    <s v="154"/>
    <s v="154"/>
    <s v="5.0%"/>
  </r>
  <r>
    <x v="1"/>
    <n v="0"/>
    <m/>
    <m/>
    <m/>
    <n v="35.9"/>
    <m/>
    <x v="1"/>
    <s v="Record Match"/>
    <n v="45968028"/>
    <s v="A0058928950"/>
    <s v="Jovi"/>
    <s v="Jovi"/>
    <s v="Jovi"/>
    <s v="Shepherd (Unknown Type)"/>
    <n v="0"/>
    <s v="Black - with Tan, Yellow or Fawn"/>
    <s v="female"/>
    <s v="adult"/>
    <s v="Med. 26-60 lbs (12-27 kg)"/>
    <s v="Yes"/>
    <s v="No"/>
    <s v="Yes"/>
    <s v="No"/>
    <s v="No"/>
    <s v="Yes"/>
    <s v="Yes"/>
    <s v="Unknown"/>
    <s v="No"/>
    <s v="Pending Surgery"/>
    <s v="Black"/>
    <s v="Pit Pens"/>
    <s v="Stray/ACO Pickup / Drop Off"/>
    <d v="2025-07-22T14:05:00"/>
    <d v="2025-07-17T14:05:00"/>
    <n v="94.9"/>
    <n v="0"/>
    <s v="60.00 pound"/>
    <n v="1"/>
    <s v="230"/>
    <s v="478"/>
    <s v="478"/>
    <s v="2"/>
    <s v="24"/>
    <s v="24"/>
    <s v="0.9%"/>
  </r>
  <r>
    <x v="1"/>
    <n v="0"/>
    <m/>
    <m/>
    <m/>
    <n v="92.9"/>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s v="No"/>
    <s v="Available"/>
    <s v="Red"/>
    <s v="Foster home"/>
    <s v="Transfer In/Coalition Partner"/>
    <d v="1899-12-30T00:00:00"/>
    <d v="2025-09-23T10:36:00"/>
    <n v="27"/>
    <n v="0"/>
    <s v="46.00 pound"/>
    <n v="2"/>
    <s v="247"/>
    <s v="521"/>
    <s v="521"/>
    <s v="12"/>
    <s v="101"/>
    <s v="101"/>
    <s v="4.9%"/>
  </r>
  <r>
    <x v="0"/>
    <n v="1"/>
    <m/>
    <s v="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
    <m/>
    <n v="25"/>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s v="No"/>
    <s v="Pending Surgery"/>
    <s v="Black"/>
    <s v="Foster home"/>
    <s v="Stray/ACO Pickup / Drop Off"/>
    <d v="2025-09-03T08:28:00"/>
    <d v="2025-08-29T08:28:00"/>
    <n v="52.1"/>
    <n v="0"/>
    <s v="58.00 pound"/>
    <n v="1"/>
    <s v="240"/>
    <s v="533"/>
    <s v="533"/>
    <s v="5"/>
    <s v="55"/>
    <s v="55"/>
    <s v="2.1%"/>
  </r>
  <r>
    <x v="0"/>
    <n v="1"/>
    <m/>
    <m/>
    <m/>
    <n v="50.1"/>
    <m/>
    <x v="1"/>
    <s v="Record Match"/>
    <n v="45970242"/>
    <s v="A0059350618"/>
    <s v="Marge"/>
    <s v="Marge"/>
    <s v="Marge"/>
    <s v="Black Mouth Cur"/>
    <s v="Rhodesian Ridgeback"/>
    <s v="Tan/Yellow/Fawn - with Black"/>
    <s v="male"/>
    <s v="puppy"/>
    <s v="Med. 26-60 lbs (12-27 kg)"/>
    <s v="Yes"/>
    <s v="Yes"/>
    <s v="Yes"/>
    <s v="No"/>
    <s v="No"/>
    <s v="Yes"/>
    <s v="Yes"/>
    <s v="Yes"/>
    <s v="No"/>
    <s v="Available"/>
    <s v="Brown"/>
    <s v="Medical Kennel"/>
    <s v="Stray/ACO Pickup / Drop Off"/>
    <d v="2025-09-17T14:39:00"/>
    <d v="2025-09-12T14:39:00"/>
    <n v="37.9"/>
    <n v="0"/>
    <s v="33.00 pound"/>
    <n v="3"/>
    <s v="500"/>
    <s v="1,094"/>
    <s v="1,094"/>
    <s v="13"/>
    <s v="101"/>
    <s v="101"/>
    <s v="2.6%"/>
  </r>
  <r>
    <x v="0"/>
    <n v="1"/>
    <m/>
    <m/>
    <m/>
    <n v="35.9"/>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s v="No"/>
    <s v="Pending Surgery"/>
    <s v="White"/>
    <s v="Foster home"/>
    <s v="Stray/ACO Pickup / Drop Off"/>
    <d v="2025-09-01T14:22:00"/>
    <d v="2025-08-27T14:22:00"/>
    <n v="53.9"/>
    <n v="0"/>
    <s v="30.00 pound"/>
    <n v="1"/>
    <s v="448"/>
    <s v="1,075"/>
    <s v="1,075"/>
    <s v="18"/>
    <s v="69"/>
    <s v="69"/>
    <s v="4.0%"/>
  </r>
  <r>
    <x v="1"/>
    <n v="0"/>
    <m/>
    <m/>
    <m/>
    <n v="51.9"/>
    <m/>
    <x v="1"/>
    <s v="Record Match"/>
    <n v="45968036"/>
    <s v="A0058929883"/>
    <s v="Max"/>
    <s v="Max"/>
    <s v="Max"/>
    <s v="Shepherd (Unknown Type)"/>
    <s v="Rottweiler"/>
    <s v="Black - with Tan, Yellow or Fawn"/>
    <s v="male"/>
    <s v="adult"/>
    <s v="Large 61-100 lbs (28-45 kg)"/>
    <s v="Yes"/>
    <s v="Yes"/>
    <s v="Yes"/>
    <s v="No"/>
    <s v="No"/>
    <s v="Yes"/>
    <s v="Yes"/>
    <s v="Unknown"/>
    <s v="No"/>
    <s v="Available"/>
    <s v="Black"/>
    <s v="Pit Pens"/>
    <s v="Stray/ACO Pickup / Drop Off"/>
    <d v="2025-07-22T15:11:00"/>
    <d v="2025-07-17T15:11:00"/>
    <n v="94.8"/>
    <n v="0"/>
    <s v="75.80 pound"/>
    <n v="1"/>
    <s v="197"/>
    <s v="409"/>
    <s v="409"/>
    <s v="11"/>
    <s v="47"/>
    <s v="47"/>
    <s v="5.6%"/>
  </r>
  <r>
    <x v="1"/>
    <n v="0"/>
    <m/>
    <m/>
    <m/>
    <n v="92.8"/>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s v="No"/>
    <s v="Pending Surgery Foster to Adopt"/>
    <s v="Brindle"/>
    <s v="Foster home"/>
    <s v="Stray/ACO Pickup / Drop Off"/>
    <d v="2025-09-01T14:22:00"/>
    <d v="2025-08-27T14:22:00"/>
    <n v="53.9"/>
    <n v="0"/>
    <s v="30.00 pound"/>
    <n v="2"/>
    <s v="294"/>
    <s v="831"/>
    <s v="831"/>
    <s v="12"/>
    <s v="77"/>
    <s v="77"/>
    <s v="4.1%"/>
  </r>
  <r>
    <x v="1"/>
    <n v="0"/>
    <m/>
    <m/>
    <m/>
    <n v="51.9"/>
    <m/>
    <x v="1"/>
    <s v="Record Match"/>
    <n v="45970198"/>
    <s v="A0059318148"/>
    <s v="Rooster"/>
    <s v="Rooster"/>
    <s v="Rooster"/>
    <s v="Treeing Walker Coonhound"/>
    <s v="Black and Tan Coonhound"/>
    <s v="Black - with Tan, Yellow or Fawn"/>
    <s v="male"/>
    <s v="adult"/>
    <s v="Med. 26-60 lbs (12-27 kg)"/>
    <s v="Yes"/>
    <s v="Yes"/>
    <s v="Yes"/>
    <s v="No"/>
    <s v="No"/>
    <s v="Yes"/>
    <s v="Yes"/>
    <s v="Unknown"/>
    <s v="No"/>
    <s v="Available"/>
    <s v="Black"/>
    <s v="Adoption Kennels"/>
    <s v="Stray/Public Drop Off"/>
    <d v="2025-09-13T12:56:00"/>
    <d v="2025-09-08T12:56:00"/>
    <n v="42"/>
    <n v="0"/>
    <s v="44.00 pound"/>
    <n v="2"/>
    <s v="397"/>
    <s v="810"/>
    <s v="810"/>
    <s v="33"/>
    <s v="99"/>
    <s v="99"/>
    <s v="8.3%"/>
  </r>
  <r>
    <x v="0"/>
    <n v="1"/>
    <m/>
    <s v="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
    <m/>
    <n v="40"/>
    <m/>
    <x v="0"/>
    <s v="Record Match"/>
    <n v="45969530"/>
    <s v="A0059258024"/>
    <s v="Shells [Foster Home]"/>
    <s v="Shells (P Frank)"/>
    <s v="Shells (P Frank)"/>
    <s v="American Staffordshire Terrier"/>
    <n v="0"/>
    <s v="Tan/Yellow/Fawn"/>
    <s v="female"/>
    <s v="adult"/>
    <s v="Med. 26-60 lbs (12-27 kg)"/>
    <s v="Yes"/>
    <s v="No"/>
    <s v="Yes"/>
    <s v="No"/>
    <s v="No"/>
    <s v="Yes"/>
    <s v="Yes"/>
    <s v="Unknown"/>
    <s v="No"/>
    <s v="Pending Surgery"/>
    <s v="Brown"/>
    <s v="Foster home"/>
    <s v="Stray/Public Drop Off"/>
    <d v="2025-09-02T13:57:00"/>
    <d v="2025-08-28T13:57:00"/>
    <n v="52.9"/>
    <n v="0"/>
    <s v="53.30 pound"/>
    <n v="3"/>
    <s v="393"/>
    <s v="792"/>
    <s v="792"/>
    <s v="4"/>
    <s v="45"/>
    <s v="45"/>
    <s v="1.0%"/>
  </r>
  <r>
    <x v="1"/>
    <n v="0"/>
    <m/>
    <m/>
    <m/>
    <n v="50.9"/>
    <m/>
    <x v="0"/>
    <s v="Record Match"/>
    <n v="45968103"/>
    <s v="A0059200388"/>
    <s v="Tramp"/>
    <s v="Tramp"/>
    <s v="Tramp"/>
    <s v="American Pit Bull Terrier"/>
    <n v="0"/>
    <s v="Black"/>
    <s v="male"/>
    <s v="adult"/>
    <s v="Med. 26-60 lbs (12-27 kg)"/>
    <s v="Yes"/>
    <s v="Yes"/>
    <s v="Yes"/>
    <s v="No"/>
    <s v="No"/>
    <s v="Yes"/>
    <s v="Yes"/>
    <s v="Unknown"/>
    <s v="No"/>
    <s v="Available"/>
    <s v="Black"/>
    <s v="Medical Kennel"/>
    <s v="Stray/ACO Pickup / Drop Off"/>
    <d v="2025-08-24T16:53:00"/>
    <d v="2025-08-19T16:53:00"/>
    <n v="61.8"/>
    <n v="0"/>
    <s v="55.00 pound"/>
    <n v="3"/>
    <s v="211"/>
    <s v="454"/>
    <s v="454"/>
    <s v="11"/>
    <s v="39"/>
    <s v="39"/>
    <s v="5.2%"/>
  </r>
  <r>
    <x v="1"/>
    <n v="0"/>
    <m/>
    <m/>
    <m/>
    <n v="59.8"/>
    <m/>
    <x v="1"/>
    <s v="Record Match"/>
    <n v="45968075"/>
    <s v="A0059055232"/>
    <s v="Vanna"/>
    <s v="Vanna"/>
    <s v="Vanna"/>
    <s v="Whippet"/>
    <s v="Jack Russell Terrier"/>
    <s v="White"/>
    <s v="female"/>
    <s v="young"/>
    <s v="Med. 26-60 lbs (12-27 kg)"/>
    <s v="Yes"/>
    <s v="No"/>
    <s v="Yes"/>
    <s v="No"/>
    <s v="No"/>
    <s v="Yes"/>
    <s v="Yes"/>
    <s v="Unknown"/>
    <s v="No"/>
    <s v="Pending Surgery"/>
    <s v="White"/>
    <s v="Equipment Storage Area"/>
    <s v="Seized/Court Order"/>
    <d v="1899-12-30T00:00:00"/>
    <d v="2025-08-06T10:56:00"/>
    <n v="75"/>
    <n v="0"/>
    <s v="37.00 pound"/>
    <n v="2"/>
    <s v="468"/>
    <s v="1,059"/>
    <s v="1,059"/>
    <s v="15"/>
    <s v="79"/>
    <s v="79"/>
    <s v="3.2%"/>
  </r>
  <r>
    <x v="0"/>
    <e v="#N/A"/>
    <m/>
    <m/>
    <m/>
    <n v="73"/>
    <m/>
    <x v="1"/>
    <s v="Record Match"/>
    <n v="46184776"/>
    <s v="A0059407357"/>
    <s v="Bruno"/>
    <s v="Bruno"/>
    <s v="Bruno"/>
    <s v="Boxer"/>
    <s v="American Bulldog"/>
    <s v="Red/Golden/Orange/Chestnut - with White"/>
    <s v="male"/>
    <s v="adult"/>
    <s v="Med. 26-60 lbs (12-27 kg)"/>
    <s v="Yes"/>
    <s v="No"/>
    <s v="Yes"/>
    <s v="No"/>
    <s v="No"/>
    <s v="Yes"/>
    <s v="Yes"/>
    <s v="Unknown"/>
    <s v="No"/>
    <s v="Pending Surgery"/>
    <s v="Tan"/>
    <s v="Equipment Storage Area"/>
    <s v="Stray/ACO Pickup / Drop Off"/>
    <d v="2025-09-27T13:26:00"/>
    <d v="2025-09-22T13:26:00"/>
    <n v="27.9"/>
    <n v="0"/>
    <s v="44.00 pound"/>
    <n v="2"/>
    <s v="0"/>
    <s v="0"/>
    <s v="0"/>
    <s v="0"/>
    <s v="0"/>
    <s v="0"/>
    <s v="0%"/>
  </r>
  <r>
    <x v="0"/>
    <e v="#N/A"/>
    <m/>
    <m/>
    <m/>
    <m/>
    <m/>
    <x v="1"/>
    <s v="Record Match"/>
    <n v="46184787"/>
    <s v="A0059445995"/>
    <s v="Deeno"/>
    <s v="Deeno"/>
    <s v="Deeno"/>
    <s v="Weimaraner"/>
    <s v="Labrador Retriever"/>
    <s v="Tan/Yellow/Fawn"/>
    <s v="male"/>
    <s v="adult"/>
    <s v="Large 61-100 lbs (28-45 kg)"/>
    <s v="Yes"/>
    <s v="No"/>
    <s v="Yes"/>
    <s v="No"/>
    <s v="No"/>
    <s v="Yes"/>
    <s v="Yes"/>
    <s v="Unknown"/>
    <s v="No"/>
    <s v="Pending Surgery"/>
    <s v="Grey"/>
    <s v="Teen Pens"/>
    <s v="Stray/ACO Pickup / Drop Off"/>
    <d v="2025-10-02T18:18:00"/>
    <d v="2025-09-27T18:18:00"/>
    <n v="22.7"/>
    <n v="0"/>
    <s v="64.00 pound"/>
    <n v="1"/>
    <s v="0"/>
    <s v="0"/>
    <s v="0"/>
    <s v="0"/>
    <s v="0"/>
    <s v="0"/>
    <s v="0%"/>
  </r>
  <r>
    <x v="1"/>
    <e v="#N/A"/>
    <m/>
    <m/>
    <m/>
    <m/>
    <m/>
    <x v="1"/>
    <s v="Record Match"/>
    <n v="46184800"/>
    <s v="A0059531269"/>
    <s v="Earl"/>
    <s v="Earl"/>
    <s v="Earl"/>
    <s v="German Shorthaired Pointer"/>
    <s v="Bluetick Coonhound"/>
    <s v="Black - with White"/>
    <s v="male"/>
    <s v="adult"/>
    <s v="Large 61-100 lbs (28-45 kg)"/>
    <s v="Yes"/>
    <s v="Yes"/>
    <s v="Yes"/>
    <s v="No"/>
    <s v="No"/>
    <s v="Yes"/>
    <s v="Yes"/>
    <s v="Unknown"/>
    <s v="No"/>
    <s v="Available"/>
    <s v="Black"/>
    <s v="Teen Pens"/>
    <s v="Transfer In/Coalition Partner"/>
    <d v="1899-12-30T00:00:00"/>
    <d v="2025-10-02T15:53:00"/>
    <n v="17.8"/>
    <n v="0"/>
    <s v="84.40 pound"/>
    <n v="2"/>
    <s v="0"/>
    <s v="0"/>
    <s v="0"/>
    <s v="0"/>
    <s v="0"/>
    <s v="0"/>
    <s v="0%"/>
  </r>
  <r>
    <x v="0"/>
    <e v="#N/A"/>
    <m/>
    <m/>
    <m/>
    <m/>
    <m/>
    <x v="1"/>
    <s v="Record Match"/>
    <n v="46184805"/>
    <s v="A0059565213"/>
    <s v="Fufu"/>
    <s v="Fufu"/>
    <s v="Fufu"/>
    <s v="Treeing Walker Coonhound"/>
    <s v="Foxhound"/>
    <s v="Tricolor (Tan/Brown &amp; Black &amp; White)"/>
    <s v="female"/>
    <s v="adult"/>
    <s v="Med. 26-60 lbs (12-27 kg)"/>
    <s v="Yes"/>
    <s v="No"/>
    <s v="Yes"/>
    <s v="No"/>
    <s v="No"/>
    <s v="Yes"/>
    <s v="Yes"/>
    <s v="Unknown"/>
    <s v="No"/>
    <s v="Pending Surgery"/>
    <s v="Tan"/>
    <s v="Equipment Storage Area"/>
    <s v="Stray/ACO Pickup / Drop Off"/>
    <d v="2025-10-13T13:56:00"/>
    <d v="2025-10-08T13:56:00"/>
    <n v="11.9"/>
    <n v="0"/>
    <s v="43.30 pound"/>
    <n v="1"/>
    <s v="0"/>
    <s v="0"/>
    <s v="0"/>
    <s v="0"/>
    <s v="0"/>
    <s v="0"/>
    <s v="0%"/>
  </r>
  <r>
    <x v="1"/>
    <e v="#N/A"/>
    <m/>
    <m/>
    <m/>
    <m/>
    <m/>
    <x v="1"/>
    <s v="Record Match"/>
    <n v="46184679"/>
    <s v="A0059431975"/>
    <s v="Gomez"/>
    <s v="Gomez"/>
    <s v="Gomez"/>
    <s v="Labrador Retriever"/>
    <s v="Beagle"/>
    <s v="Black - with White"/>
    <s v="male"/>
    <s v="young"/>
    <s v="Med. 26-60 lbs (12-27 kg)"/>
    <s v="Yes"/>
    <s v="No"/>
    <s v="Yes"/>
    <s v="No"/>
    <s v="No"/>
    <s v="Yes"/>
    <s v="Yes"/>
    <s v="Unknown"/>
    <s v="No"/>
    <s v="Pending Surgery"/>
    <s v="Black"/>
    <s v="Adoption Kennels"/>
    <s v="Stray/ACO Pickup / Drop Off"/>
    <d v="2025-09-30T15:04:00"/>
    <d v="2025-09-25T15:04:00"/>
    <n v="24.8"/>
    <n v="0"/>
    <s v="28.00 pound"/>
    <n v="2"/>
    <s v="0"/>
    <s v="0"/>
    <s v="0"/>
    <s v="0"/>
    <s v="0"/>
    <s v="0"/>
    <s v="0%"/>
  </r>
  <r>
    <x v="0"/>
    <e v="#N/A"/>
    <m/>
    <m/>
    <m/>
    <m/>
    <m/>
    <x v="1"/>
    <s v="Record Match"/>
    <n v="46184656"/>
    <s v="A0059304713"/>
    <s v="Gunner"/>
    <s v="Gunner"/>
    <s v="Gunner"/>
    <s v="Labrador Retriever"/>
    <n v="0"/>
    <s v="Black"/>
    <s v="male"/>
    <s v="adult"/>
    <s v="Med. 26-60 lbs (12-27 kg)"/>
    <s v="Yes"/>
    <s v="Yes"/>
    <s v="Yes"/>
    <s v="No"/>
    <s v="No"/>
    <s v="Yes"/>
    <s v="Yes"/>
    <s v="Unknown"/>
    <s v="No"/>
    <s v="Available"/>
    <s v="Black"/>
    <s v="Medical Kennel"/>
    <s v="Stray/ACO Pickup / Drop Off"/>
    <d v="2025-09-10T13:33:00"/>
    <d v="2025-09-05T13:33:00"/>
    <n v="44.9"/>
    <n v="0"/>
    <s v="59.40 pound"/>
    <n v="2"/>
    <s v="0"/>
    <s v="0"/>
    <s v="0"/>
    <s v="0"/>
    <s v="0"/>
    <s v="0"/>
    <s v="0%"/>
  </r>
  <r>
    <x v="1"/>
    <e v="#N/A"/>
    <m/>
    <m/>
    <m/>
    <m/>
    <m/>
    <x v="0"/>
    <s v="Record Match"/>
    <n v="46184864"/>
    <s v="A0059395399"/>
    <s v="Harry"/>
    <s v="Harry"/>
    <s v="Harry"/>
    <s v="American Pit Bull Terrier"/>
    <s v="Labrador Retriever"/>
    <s v="Black - with White"/>
    <s v="male"/>
    <s v="young"/>
    <s v="Med. 26-60 lbs (12-27 kg)"/>
    <s v="Yes"/>
    <s v="No"/>
    <s v="Yes"/>
    <s v="No"/>
    <s v="No"/>
    <s v="Yes"/>
    <s v="Yes"/>
    <s v="Unknown"/>
    <s v="No"/>
    <s v="Pending Surgery"/>
    <s v="Black"/>
    <s v="Medical Kennel"/>
    <s v="Stray/Public Drop Off"/>
    <d v="2025-09-24T15:12:00"/>
    <d v="2025-09-19T15:12:00"/>
    <n v="30.8"/>
    <n v="0"/>
    <s v="46.00 pound"/>
    <n v="2"/>
    <s v="0"/>
    <s v="0"/>
    <s v="0"/>
    <s v="0"/>
    <s v="0"/>
    <s v="0"/>
    <s v="0%"/>
  </r>
  <r>
    <x v="0"/>
    <e v="#N/A"/>
    <m/>
    <m/>
    <m/>
    <m/>
    <m/>
    <x v="1"/>
    <s v="Record Match"/>
    <n v="46184910"/>
    <s v="A0059362072"/>
    <s v="Hershey"/>
    <s v="Hershey"/>
    <s v="Hershey"/>
    <s v="German Shorthaired Pointer"/>
    <s v="Labrador Retriever"/>
    <s v="Brown/Chocolate"/>
    <s v="male"/>
    <s v="young"/>
    <s v="Med. 26-60 lbs (12-27 kg)"/>
    <s v="Yes"/>
    <s v="Yes"/>
    <s v="Yes"/>
    <s v="No"/>
    <s v="No"/>
    <s v="Yes"/>
    <s v="Yes"/>
    <s v="Unknown"/>
    <s v="No"/>
    <s v="Available"/>
    <s v="Brown"/>
    <s v="Medical Kennel"/>
    <s v="Stray/Public Drop Off"/>
    <d v="2025-09-20T12:29:00"/>
    <d v="2025-09-15T12:29:00"/>
    <n v="35"/>
    <n v="0"/>
    <s v="46.00 pound"/>
    <n v="2"/>
    <s v="0"/>
    <s v="0"/>
    <s v="0"/>
    <s v="0"/>
    <s v="0"/>
    <s v="0"/>
    <s v="0%"/>
  </r>
  <r>
    <x v="1"/>
    <e v="#N/A"/>
    <m/>
    <m/>
    <m/>
    <m/>
    <m/>
    <x v="1"/>
    <s v="Record Match"/>
    <n v="46184923"/>
    <s v="A0059354378"/>
    <s v="Java"/>
    <s v="Java"/>
    <s v="Java"/>
    <s v="Labrador Retriever"/>
    <s v="Hound (Unknown Type)"/>
    <s v="Brown/Chocolate - with Black"/>
    <s v="male"/>
    <s v="young"/>
    <s v="Med. 26-60 lbs (12-27 kg)"/>
    <s v="Yes"/>
    <s v="Yes"/>
    <s v="Yes"/>
    <s v="No"/>
    <s v="No"/>
    <s v="Yes"/>
    <s v="Yes"/>
    <s v="Unknown"/>
    <s v="No"/>
    <s v="Available"/>
    <s v="Brown"/>
    <s v="Medical Kennel"/>
    <s v="Stray/ACO Pickup / Drop Off"/>
    <d v="2025-09-18T11:51:00"/>
    <d v="2025-09-13T11:51:00"/>
    <n v="37"/>
    <n v="0"/>
    <s v="42.00 pound"/>
    <n v="2"/>
    <s v="0"/>
    <s v="0"/>
    <s v="0"/>
    <s v="0"/>
    <s v="0"/>
    <s v="0"/>
    <s v="0%"/>
  </r>
  <r>
    <x v="1"/>
    <e v="#N/A"/>
    <m/>
    <m/>
    <m/>
    <m/>
    <m/>
    <x v="0"/>
    <s v="Record Match"/>
    <n v="46184930"/>
    <s v="A0059288140"/>
    <s v="Lainey"/>
    <s v="Lainey"/>
    <s v="Lainey"/>
    <s v="American Pit Bull Terrier"/>
    <s v="American Bulldog"/>
    <s v="Tan/Yellow/Fawn - with White"/>
    <s v="female"/>
    <s v="young"/>
    <s v="Med. 26-60 lbs (12-27 kg)"/>
    <s v="Yes"/>
    <s v="Yes"/>
    <s v="Yes"/>
    <s v="No"/>
    <s v="No"/>
    <s v="Yes"/>
    <s v="Yes"/>
    <s v="Unknown"/>
    <s v="No"/>
    <s v="Available"/>
    <s v="Tan"/>
    <s v="Medical Lobby Cages"/>
    <s v="Stray/Public Drop Off"/>
    <d v="2025-09-08T11:44:00"/>
    <d v="2025-09-03T11:44:00"/>
    <n v="47"/>
    <n v="0"/>
    <s v="40.40 pound"/>
    <n v="2"/>
    <s v="0"/>
    <s v="0"/>
    <s v="0"/>
    <s v="0"/>
    <s v="0"/>
    <s v="0"/>
    <s v="0%"/>
  </r>
  <r>
    <x v="0"/>
    <e v="#N/A"/>
    <m/>
    <m/>
    <m/>
    <m/>
    <m/>
    <x v="1"/>
    <s v="Record Match"/>
    <n v="46184949"/>
    <s v="A0059340484"/>
    <s v="Moana"/>
    <s v="Moana"/>
    <s v="Moana"/>
    <s v="Shepherd (Unknown Type)"/>
    <s v="Chow Chow"/>
    <s v="Red/Golden/Orange/Chestnut"/>
    <s v="female"/>
    <s v="young"/>
    <s v="Med. 26-60 lbs (12-27 kg)"/>
    <s v="Yes"/>
    <s v="Yes"/>
    <s v="Yes"/>
    <s v="No"/>
    <s v="No"/>
    <s v="Yes"/>
    <s v="Yes"/>
    <s v="Unknown"/>
    <s v="No"/>
    <s v="Available"/>
    <s v="Brown"/>
    <s v="Medical Lobby Cages"/>
    <s v="Stray/Public Drop Off"/>
    <d v="2025-09-16T11:38:00"/>
    <d v="2025-09-11T11:38:00"/>
    <n v="39"/>
    <n v="0"/>
    <s v="32.00 pound"/>
    <n v="2"/>
    <s v="0"/>
    <s v="0"/>
    <s v="0"/>
    <s v="0"/>
    <s v="0"/>
    <s v="0"/>
    <s v="0%"/>
  </r>
  <r>
    <x v="1"/>
    <e v="#N/A"/>
    <m/>
    <m/>
    <m/>
    <m/>
    <m/>
    <x v="0"/>
    <s v="Record Match"/>
    <n v="46184619"/>
    <s v="A0059055106"/>
    <s v="Reno"/>
    <s v="Reno"/>
    <s v="Reno"/>
    <s v="American Pit Bull Terrier"/>
    <s v="American Staffordshire Terrier"/>
    <s v="White - with Red, Golden, Orange or Chestnut"/>
    <s v="male"/>
    <s v="adult"/>
    <s v="Med. 26-60 lbs (12-27 kg)"/>
    <s v="Yes"/>
    <s v="Yes"/>
    <s v="Yes"/>
    <s v="No"/>
    <s v="No"/>
    <s v="Yes"/>
    <s v="Yes"/>
    <s v="Unknown"/>
    <s v="No"/>
    <s v="Available"/>
    <s v="White"/>
    <s v="Holding Kennel"/>
    <s v="Seized/Court Order"/>
    <d v="1899-12-30T00:00:00"/>
    <d v="2025-08-06T10:56:00"/>
    <n v="75"/>
    <n v="0"/>
    <s v="38.60 pound"/>
    <n v="2"/>
    <s v="0"/>
    <s v="0"/>
    <s v="0"/>
    <s v="0"/>
    <s v="0"/>
    <s v="0"/>
    <s v="0%"/>
  </r>
  <r>
    <x v="0"/>
    <e v="#N/A"/>
    <m/>
    <m/>
    <m/>
    <m/>
    <m/>
    <x v="0"/>
    <s v="Record Match"/>
    <n v="46185064"/>
    <s v="A0059406803"/>
    <s v="Rocky"/>
    <s v="Rocky"/>
    <s v="Rocky"/>
    <s v="American Pit Bull Terrier"/>
    <s v="Bulldog"/>
    <s v="Brindle - with White"/>
    <s v="male"/>
    <s v="adult"/>
    <s v="Med. 26-60 lbs (12-27 kg)"/>
    <s v="Yes"/>
    <s v="No"/>
    <s v="Yes"/>
    <s v="No"/>
    <s v="No"/>
    <s v="Yes"/>
    <s v="Yes"/>
    <s v="Unknown"/>
    <s v="No"/>
    <s v="Pending Surgery"/>
    <s v="Brown"/>
    <s v="Medical Kennel"/>
    <s v="Stray/ACO Pickup / Drop Off"/>
    <d v="2025-09-27T12:39:00"/>
    <d v="2025-09-22T12:39:00"/>
    <n v="28"/>
    <n v="0"/>
    <s v="40.00 pound"/>
    <n v="2"/>
    <s v="0"/>
    <s v="0"/>
    <s v="0"/>
    <s v="0"/>
    <s v="0"/>
    <s v="0"/>
    <s v="0%"/>
  </r>
  <r>
    <x v="0"/>
    <e v="#N/A"/>
    <m/>
    <m/>
    <m/>
    <m/>
    <m/>
    <x v="1"/>
    <s v="Record Match"/>
    <n v="46185077"/>
    <s v="A0059531197"/>
    <s v="Rufus"/>
    <s v="Rufus"/>
    <s v="Rufus"/>
    <s v="German Shorthaired Pointer"/>
    <s v="Bluetick Coonhound"/>
    <s v="Black - with White"/>
    <s v="male"/>
    <s v="adult"/>
    <s v="Med. 26-60 lbs (12-27 kg)"/>
    <s v="Yes"/>
    <s v="Yes"/>
    <s v="Yes"/>
    <s v="No"/>
    <s v="No"/>
    <s v="Yes"/>
    <s v="Yes"/>
    <s v="Unknown"/>
    <s v="No"/>
    <s v="Available"/>
    <s v="Black"/>
    <s v="Teen Pens"/>
    <s v="Transfer In/Coalition Partner"/>
    <d v="1899-12-30T00:00:00"/>
    <d v="2025-10-02T15:53:00"/>
    <n v="17.8"/>
    <n v="0"/>
    <s v="58.00 pound"/>
    <n v="2"/>
    <s v="0"/>
    <s v="0"/>
    <s v="0"/>
    <s v="0"/>
    <s v="0"/>
    <s v="0"/>
    <s v="0%"/>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2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axis="axisRow" showAll="0" sortType="descending">
      <items count="190">
        <item m="1" x="167"/>
        <item m="1" x="154"/>
        <item m="1" x="178"/>
        <item m="1" x="126"/>
        <item m="1" x="163"/>
        <item m="1" x="169"/>
        <item m="1" x="182"/>
        <item m="1" x="171"/>
        <item m="1" x="129"/>
        <item m="1" x="140"/>
        <item m="1" x="148"/>
        <item m="1" x="176"/>
        <item x="45"/>
        <item m="1" x="147"/>
        <item m="1" x="124"/>
        <item m="1" x="137"/>
        <item m="1" x="185"/>
        <item m="1" x="179"/>
        <item x="22"/>
        <item m="1" x="184"/>
        <item m="1" x="138"/>
        <item m="1" x="146"/>
        <item m="1" x="166"/>
        <item m="1" x="145"/>
        <item x="16"/>
        <item m="1" x="157"/>
        <item m="1" x="164"/>
        <item m="1" x="113"/>
        <item m="1" x="175"/>
        <item m="1" x="156"/>
        <item m="1" x="153"/>
        <item m="1" x="177"/>
        <item m="1" x="141"/>
        <item m="1" x="151"/>
        <item m="1" x="158"/>
        <item m="1" x="159"/>
        <item m="1" x="139"/>
        <item m="1" x="144"/>
        <item m="1" x="92"/>
        <item m="1" x="181"/>
        <item m="1" x="172"/>
        <item m="1" x="173"/>
        <item m="1" x="161"/>
        <item m="1" x="152"/>
        <item m="1" x="168"/>
        <item m="1" x="170"/>
        <item m="1" x="174"/>
        <item m="1" x="162"/>
        <item m="1" x="183"/>
        <item m="1" x="155"/>
        <item m="1" x="187"/>
        <item m="1" x="160"/>
        <item m="1" x="188"/>
        <item m="1" x="150"/>
        <item m="1" x="186"/>
        <item m="1" x="165"/>
        <item m="1" x="180"/>
        <item m="1" x="149"/>
        <item m="1" x="143"/>
        <item m="1" x="142"/>
        <item m="1" x="77"/>
        <item m="1" x="84"/>
        <item m="1" x="85"/>
        <item m="1" x="86"/>
        <item m="1" x="87"/>
        <item m="1" x="88"/>
        <item m="1" x="89"/>
        <item m="1" x="90"/>
        <item m="1" x="91"/>
        <item m="1" x="93"/>
        <item m="1" x="94"/>
        <item x="26"/>
        <item m="1" x="95"/>
        <item m="1" x="96"/>
        <item m="1" x="97"/>
        <item m="1" x="98"/>
        <item m="1" x="99"/>
        <item m="1" x="100"/>
        <item m="1" x="101"/>
        <item m="1" x="102"/>
        <item m="1" x="103"/>
        <item m="1" x="104"/>
        <item m="1" x="105"/>
        <item m="1" x="106"/>
        <item m="1" x="107"/>
        <item m="1" x="108"/>
        <item m="1" x="109"/>
        <item m="1" x="110"/>
        <item m="1" x="111"/>
        <item m="1" x="112"/>
        <item m="1" x="114"/>
        <item m="1" x="115"/>
        <item m="1" x="116"/>
        <item m="1" x="117"/>
        <item m="1" x="118"/>
        <item m="1" x="119"/>
        <item m="1" x="120"/>
        <item m="1" x="121"/>
        <item m="1" x="122"/>
        <item m="1" x="123"/>
        <item m="1" x="125"/>
        <item m="1" x="127"/>
        <item m="1" x="128"/>
        <item m="1" x="130"/>
        <item m="1" x="131"/>
        <item m="1" x="132"/>
        <item m="1" x="133"/>
        <item m="1" x="134"/>
        <item m="1" x="135"/>
        <item m="1" x="136"/>
        <item x="48"/>
        <item m="1" x="49"/>
        <item m="1" x="50"/>
        <item m="1" x="51"/>
        <item m="1" x="52"/>
        <item m="1" x="53"/>
        <item m="1" x="54"/>
        <item m="1" x="55"/>
        <item m="1" x="56"/>
        <item m="1" x="57"/>
        <item m="1" x="58"/>
        <item m="1" x="59"/>
        <item m="1" x="60"/>
        <item m="1" x="61"/>
        <item m="1" x="62"/>
        <item m="1" x="63"/>
        <item x="35"/>
        <item m="1" x="64"/>
        <item m="1" x="65"/>
        <item m="1" x="66"/>
        <item m="1" x="67"/>
        <item m="1" x="68"/>
        <item m="1" x="69"/>
        <item m="1" x="70"/>
        <item m="1" x="71"/>
        <item m="1" x="72"/>
        <item m="1" x="73"/>
        <item m="1" x="74"/>
        <item m="1" x="75"/>
        <item m="1" x="76"/>
        <item m="1" x="78"/>
        <item m="1" x="79"/>
        <item m="1" x="80"/>
        <item m="1" x="81"/>
        <item m="1" x="82"/>
        <item m="1" x="83"/>
        <item x="0"/>
        <item x="1"/>
        <item x="2"/>
        <item x="3"/>
        <item x="4"/>
        <item x="5"/>
        <item x="6"/>
        <item x="7"/>
        <item x="8"/>
        <item x="9"/>
        <item x="10"/>
        <item x="11"/>
        <item x="12"/>
        <item x="13"/>
        <item x="14"/>
        <item x="15"/>
        <item x="17"/>
        <item x="18"/>
        <item x="19"/>
        <item x="20"/>
        <item x="21"/>
        <item x="23"/>
        <item x="24"/>
        <item x="25"/>
        <item x="27"/>
        <item x="28"/>
        <item x="29"/>
        <item x="30"/>
        <item x="31"/>
        <item x="32"/>
        <item x="33"/>
        <item x="34"/>
        <item x="36"/>
        <item x="37"/>
        <item x="38"/>
        <item x="39"/>
        <item x="40"/>
        <item x="41"/>
        <item x="42"/>
        <item x="43"/>
        <item x="44"/>
        <item x="46"/>
        <item x="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35"/>
  </rowFields>
  <rowItems count="49">
    <i>
      <x v="155"/>
    </i>
    <i>
      <x v="165"/>
    </i>
    <i>
      <x v="126"/>
    </i>
    <i>
      <x v="170"/>
    </i>
    <i>
      <x v="173"/>
    </i>
    <i>
      <x v="180"/>
    </i>
    <i>
      <x v="159"/>
    </i>
    <i>
      <x v="161"/>
    </i>
    <i>
      <x v="148"/>
    </i>
    <i>
      <x v="172"/>
    </i>
    <i>
      <x v="168"/>
    </i>
    <i>
      <x v="150"/>
    </i>
    <i>
      <x v="176"/>
    </i>
    <i>
      <x v="151"/>
    </i>
    <i>
      <x v="166"/>
    </i>
    <i>
      <x v="152"/>
    </i>
    <i>
      <x v="146"/>
    </i>
    <i>
      <x v="153"/>
    </i>
    <i>
      <x v="174"/>
    </i>
    <i>
      <x v="154"/>
    </i>
    <i>
      <x v="178"/>
    </i>
    <i>
      <x v="24"/>
    </i>
    <i>
      <x v="182"/>
    </i>
    <i>
      <x v="156"/>
    </i>
    <i>
      <x v="167"/>
    </i>
    <i>
      <x v="157"/>
    </i>
    <i>
      <x v="169"/>
    </i>
    <i>
      <x v="158"/>
    </i>
    <i>
      <x v="171"/>
    </i>
    <i>
      <x v="71"/>
    </i>
    <i>
      <x v="147"/>
    </i>
    <i>
      <x v="160"/>
    </i>
    <i>
      <x v="175"/>
    </i>
    <i>
      <x v="183"/>
    </i>
    <i>
      <x v="177"/>
    </i>
    <i>
      <x v="184"/>
    </i>
    <i>
      <x v="179"/>
    </i>
    <i>
      <x v="186"/>
    </i>
    <i>
      <x v="181"/>
    </i>
    <i>
      <x v="188"/>
    </i>
    <i>
      <x v="149"/>
    </i>
    <i>
      <x v="18"/>
    </i>
    <i>
      <x v="185"/>
    </i>
    <i>
      <x v="162"/>
    </i>
    <i>
      <x v="187"/>
    </i>
    <i>
      <x v="163"/>
    </i>
    <i>
      <x v="12"/>
    </i>
    <i>
      <x v="164"/>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m="1" x="2"/>
        <item t="default"/>
      </items>
    </pivotField>
    <pivotField axis="axisRow" showAll="0" sortType="descending">
      <items count="31">
        <item x="2"/>
        <item x="9"/>
        <item x="1"/>
        <item x="6"/>
        <item x="22"/>
        <item x="20"/>
        <item x="21"/>
        <item x="11"/>
        <item x="16"/>
        <item x="19"/>
        <item x="8"/>
        <item m="1" x="27"/>
        <item m="1" x="29"/>
        <item x="14"/>
        <item x="0"/>
        <item x="18"/>
        <item x="12"/>
        <item x="10"/>
        <item x="7"/>
        <item x="17"/>
        <item m="1" x="28"/>
        <item x="3"/>
        <item x="4"/>
        <item x="13"/>
        <item x="15"/>
        <item x="5"/>
        <item x="23"/>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14"/>
    </i>
    <i>
      <x v="3"/>
    </i>
    <i>
      <x v="17"/>
    </i>
    <i>
      <x v="22"/>
    </i>
    <i>
      <x v="23"/>
    </i>
    <i>
      <x v="13"/>
    </i>
    <i>
      <x v="24"/>
    </i>
    <i>
      <x v="8"/>
    </i>
    <i>
      <x v="6"/>
    </i>
    <i>
      <x v="21"/>
    </i>
    <i>
      <x v="29"/>
    </i>
    <i>
      <x v="16"/>
    </i>
    <i>
      <x v="25"/>
    </i>
    <i>
      <x v="28"/>
    </i>
    <i>
      <x/>
    </i>
    <i>
      <x v="26"/>
    </i>
    <i>
      <x v="9"/>
    </i>
    <i>
      <x v="5"/>
    </i>
    <i>
      <x v="19"/>
    </i>
    <i>
      <x v="10"/>
    </i>
    <i>
      <x v="4"/>
    </i>
    <i>
      <x v="18"/>
    </i>
    <i>
      <x v="7"/>
    </i>
    <i>
      <x v="1"/>
    </i>
    <i>
      <x v="15"/>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7"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axis="axisRow" showAll="0" sortType="descending">
      <items count="22">
        <item x="13"/>
        <item x="11"/>
        <item x="0"/>
        <item x="14"/>
        <item x="1"/>
        <item m="1" x="20"/>
        <item x="6"/>
        <item x="5"/>
        <item x="16"/>
        <item x="2"/>
        <item x="7"/>
        <item x="3"/>
        <item x="12"/>
        <item x="17"/>
        <item x="8"/>
        <item x="4"/>
        <item x="15"/>
        <item x="10"/>
        <item m="1" x="19"/>
        <item x="9"/>
        <item x="18"/>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1">
    <i>
      <x v="7"/>
    </i>
    <i>
      <x/>
    </i>
    <i>
      <x v="8"/>
    </i>
    <i>
      <x v="10"/>
    </i>
    <i>
      <x v="17"/>
    </i>
    <i>
      <x v="4"/>
    </i>
    <i>
      <x v="14"/>
    </i>
    <i>
      <x v="15"/>
    </i>
    <i>
      <x v="11"/>
    </i>
    <i>
      <x v="19"/>
    </i>
    <i t="grand">
      <x/>
    </i>
  </rowItems>
  <colItems count="1">
    <i/>
  </colItems>
  <pageFields count="1">
    <pageField fld="5" hier="-1"/>
  </pageFields>
  <dataFields count="1">
    <dataField name="Count of Animal ID" fld="1" subtotal="count" baseField="0" baseItem="0"/>
  </dataFields>
  <chartFormats count="6">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 chart="15" format="4">
      <pivotArea type="data" outline="0" fieldPosition="0">
        <references count="2">
          <reference field="4294967294" count="1" selected="0">
            <x v="0"/>
          </reference>
          <reference field="14" count="1" selected="0">
            <x v="1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BA35A07-E620-D644-A8A7-09243CBE94D3}"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K5:L8" firstHeaderRow="1" firstDataRow="1" firstDataCol="1" rowPageCount="1" colPageCount="1"/>
  <pivotFields count="46">
    <pivotField axis="axisPage" multipleItemSelectionAllowed="1" showAll="0">
      <items count="4">
        <item h="1" x="1"/>
        <item x="0"/>
        <item h="1" x="2"/>
        <item t="default"/>
      </items>
    </pivotField>
    <pivotField showAll="0"/>
    <pivotField showAll="0"/>
    <pivotField showAll="0"/>
    <pivotField showAll="0"/>
    <pivotField dataField="1"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pageFields count="1">
    <pageField fld="0" hier="-1"/>
  </pageFields>
  <dataFields count="1">
    <dataField name="Average of Pre-Experiment LOS" fld="5" subtotal="average" baseField="0" baseItem="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axis="axisRow" showAll="0" sortType="descending">
      <items count="10">
        <item x="3"/>
        <item x="6"/>
        <item x="0"/>
        <item x="1"/>
        <item x="2"/>
        <item x="4"/>
        <item x="5"/>
        <item x="7"/>
        <item x="8"/>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31"/>
  </rowFields>
  <rowItems count="9">
    <i>
      <x v="2"/>
    </i>
    <i>
      <x v="3"/>
    </i>
    <i>
      <x v="4"/>
    </i>
    <i>
      <x/>
    </i>
    <i>
      <x v="7"/>
    </i>
    <i>
      <x v="1"/>
    </i>
    <i>
      <x v="5"/>
    </i>
    <i>
      <x v="6"/>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80" firstHeaderRow="1" firstDataRow="1" firstDataCol="1" rowPageCount="1" colPageCount="1"/>
  <pivotFields count="46">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2"/>
    </i>
    <i>
      <x v="1"/>
    </i>
    <i>
      <x v="4"/>
    </i>
    <i>
      <x v="3"/>
    </i>
    <i t="grand">
      <x/>
    </i>
  </rowItems>
  <colItems count="1">
    <i/>
  </colItems>
  <pageFields count="1">
    <pageField fld="6" hier="-1"/>
  </pageFields>
  <dataFields count="1">
    <dataField name="Dog Count" fld="1" subtotal="count" baseField="0" baseItem="0"/>
  </dataFields>
  <formats count="1">
    <format dxfId="17">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showAll="0"/>
    <pivotField showAll="0"/>
    <pivotField showAll="0"/>
    <pivotField showAll="0"/>
    <pivotField axis="axisRow" showAll="0" sortType="descending">
      <items count="7">
        <item x="1"/>
        <item x="2"/>
        <item x="4"/>
        <item x="3"/>
        <item x="0"/>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6"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axis="axisRow" showAll="0" sortType="descending">
      <items count="31">
        <item x="23"/>
        <item x="5"/>
        <item x="15"/>
        <item x="13"/>
        <item x="4"/>
        <item x="3"/>
        <item m="1" x="28"/>
        <item x="17"/>
        <item x="7"/>
        <item x="10"/>
        <item x="12"/>
        <item x="18"/>
        <item x="0"/>
        <item x="14"/>
        <item m="1" x="29"/>
        <item m="1" x="27"/>
        <item x="8"/>
        <item x="19"/>
        <item x="16"/>
        <item x="11"/>
        <item x="21"/>
        <item x="20"/>
        <item x="22"/>
        <item x="6"/>
        <item x="1"/>
        <item x="9"/>
        <item x="2"/>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3">
    <i>
      <x v="24"/>
    </i>
    <i>
      <x v="23"/>
    </i>
    <i>
      <x v="9"/>
    </i>
    <i>
      <x v="4"/>
    </i>
    <i>
      <x v="18"/>
    </i>
    <i>
      <x v="29"/>
    </i>
    <i>
      <x v="20"/>
    </i>
    <i>
      <x v="5"/>
    </i>
    <i>
      <x v="2"/>
    </i>
    <i>
      <x v="1"/>
    </i>
    <i>
      <x v="10"/>
    </i>
    <i>
      <x v="26"/>
    </i>
    <i>
      <x v="8"/>
    </i>
    <i>
      <x v="7"/>
    </i>
    <i>
      <x v="22"/>
    </i>
    <i>
      <x v="19"/>
    </i>
    <i>
      <x v="17"/>
    </i>
    <i>
      <x v="25"/>
    </i>
    <i>
      <x v="21"/>
    </i>
    <i>
      <x v="11"/>
    </i>
    <i>
      <x/>
    </i>
    <i>
      <x v="16"/>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8" firstHeaderRow="1" firstDataRow="1" firstDataCol="1" rowPageCount="1" colPageCount="1"/>
  <pivotFields count="46">
    <pivotField axis="axisRow" showAll="0">
      <items count="4">
        <item x="1"/>
        <item x="0"/>
        <item x="2"/>
        <item t="default"/>
      </items>
    </pivotField>
    <pivotField showAll="0"/>
    <pivotField showAll="0"/>
    <pivotField showAll="0"/>
    <pivotField showAll="0"/>
    <pivotField showAll="0"/>
    <pivotField showAll="0"/>
    <pivotField axis="axisRow" showAll="0">
      <items count="5">
        <item x="1"/>
        <item x="0"/>
        <item m="1"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7"/>
  </rowFields>
  <rowItems count="7">
    <i>
      <x/>
    </i>
    <i r="1">
      <x/>
    </i>
    <i r="1">
      <x v="1"/>
    </i>
    <i>
      <x v="1"/>
    </i>
    <i r="1">
      <x/>
    </i>
    <i r="1">
      <x v="1"/>
    </i>
    <i t="grand">
      <x/>
    </i>
  </rowItems>
  <colItems count="1">
    <i/>
  </colItems>
  <pageFields count="1">
    <pageField fld="28" hier="-1"/>
  </pageFields>
  <dataFields count="1">
    <dataField name="Count of Rescue_ID"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1"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axis="axisRow" showAll="0">
      <items count="9">
        <item x="0"/>
        <item m="1" x="4"/>
        <item x="1"/>
        <item m="1" x="6"/>
        <item m="1" x="7"/>
        <item m="1" x="5"/>
        <item x="3"/>
        <item x="2"/>
        <item t="default"/>
      </items>
    </pivotField>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29"/>
  </rowFields>
  <rowItems count="4">
    <i>
      <x/>
    </i>
    <i>
      <x v="2"/>
    </i>
    <i>
      <x v="7"/>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9" firstHeaderRow="1" firstDataRow="1" firstDataCol="1" rowPageCount="1" colPageCount="1"/>
  <pivotFields count="17">
    <pivotField showAll="0"/>
    <pivotField dataField="1" showAll="0"/>
    <pivotField showAll="0"/>
    <pivotField showAll="0"/>
    <pivotField axis="axisRow" showAll="0" sortType="descending">
      <items count="19">
        <item x="1"/>
        <item x="0"/>
        <item x="5"/>
        <item x="15"/>
        <item x="14"/>
        <item x="9"/>
        <item x="13"/>
        <item x="4"/>
        <item x="6"/>
        <item x="2"/>
        <item x="8"/>
        <item x="10"/>
        <item x="11"/>
        <item x="7"/>
        <item x="3"/>
        <item x="12"/>
        <item m="1" x="17"/>
        <item x="1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v="2"/>
    </i>
    <i>
      <x v="9"/>
    </i>
    <i>
      <x v="14"/>
    </i>
    <i>
      <x v="7"/>
    </i>
    <i>
      <x v="10"/>
    </i>
    <i>
      <x v="1"/>
    </i>
    <i>
      <x/>
    </i>
    <i>
      <x v="4"/>
    </i>
    <i>
      <x v="13"/>
    </i>
    <i>
      <x v="12"/>
    </i>
    <i>
      <x v="3"/>
    </i>
    <i>
      <x v="8"/>
    </i>
    <i>
      <x v="5"/>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T77" totalsRowShown="0">
  <autoFilter ref="A1:AT77" xr:uid="{12D9323A-291C-384A-84A4-2AAFA5A29CF4}"/>
  <tableColumns count="46">
    <tableColumn id="1" xr3:uid="{7C1CDB7B-5827-E142-8366-D89CDFC3CC69}" name="Kick Off Treatment/Control" dataDxfId="16"/>
    <tableColumn id="39" xr3:uid="{C7E67313-64D5-6246-AD07-C9726572643F}" name="Initial T/C Find" dataDxfId="15">
      <calculatedColumnFormula>VLOOKUP(Table4[[#This Row],[Rescue_ID]],InitialRandom_10_07_25!$I:$AL,30,FALSE)</calculatedColumnFormula>
    </tableColumn>
    <tableColumn id="46" xr3:uid="{AE363289-B99A-F948-B945-F3C3B29ED754}" name="Date Bio Added" dataDxfId="14">
      <calculatedColumnFormula>VLOOKUP(Table4[[#This Row],[Rescue_ID]],'Experiment Tracker'!$B:$P,7,FALSE)</calculatedColumnFormula>
    </tableColumn>
    <tableColumn id="2" xr3:uid="{C08688EA-D7CB-E548-BF73-1B5B72B45A00}" name="Treatment Description"/>
    <tableColumn id="3" xr3:uid="{32E9D1FA-867B-9640-8720-D4C8343CB982}" name="Data Change Note"/>
    <tableColumn id="4" xr3:uid="{B550DD70-27A7-F44E-B0D2-BD13A2CE8473}" name="Pre-Experiment LOS" dataDxfId="13">
      <calculatedColumnFormula>VLOOKUP(Table4[[#This Row],[Rescue_ID]],'Experiment Tracker'!$B:$I,8,FALSE)</calculatedColumnFormula>
    </tableColumn>
    <tableColumn id="5" xr3:uid="{0119E46B-0D72-A14F-9D54-5F3A552888B9}" name="Outcome"/>
    <tableColumn id="37" xr3:uid="{3F2E0857-6948-DF46-B9A0-C5F9F6ECE0BC}" name="Breed Group" dataDxfId="12">
      <calculatedColumnFormula>VLOOKUP(Table4[[#This Row],[Primary_Breed]],'Breed Group'!$A:$B,2,FALSE)</calculatedColumnFormula>
    </tableColumn>
    <tableColumn id="6" xr3:uid="{9D1741F7-08EB-A842-ACDD-46DF9231507E}" name="Data Check">
      <calculatedColumnFormula>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11"/>
    <tableColumn id="32" xr3:uid="{38A74408-3970-0146-98DB-5EB97BD7703F}" name="IntakeDateTime" dataDxfId="10"/>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 id="38" xr3:uid="{871AFC07-803B-C649-A0C3-C00E8759ECCF}" name="PreTreat- Seen_SearchResults_7Days"/>
    <tableColumn id="40" xr3:uid="{70BB612B-44E9-3444-8380-0E66BD0109C4}" name="PreTreat- Seen_SearchResults_30Days"/>
    <tableColumn id="41" xr3:uid="{672C4DFE-2DE1-A649-B02D-C697CBFA286D}" name="PreTreat- Seen_SearchResults_2008"/>
    <tableColumn id="42" xr3:uid="{76FCBB4E-974A-234C-9444-933065E5D45E}" name="PreTreat- Details_Opened_7Days"/>
    <tableColumn id="43" xr3:uid="{FCB142EF-4348-E540-9C64-FFA655DE5630}" name="PreTreat- Details_Opened_30Days"/>
    <tableColumn id="44" xr3:uid="{27B0EC7F-98A9-F44C-A319-11C46503AE16}" name="PreTreat- Details_Opened_2008"/>
    <tableColumn id="45" xr3:uid="{CAA3E8A0-EC0A-824B-BADC-68E91EC748E0}" name="PreTreat- Click_through_7Day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3" totalsRowShown="0" headerRowDxfId="9">
  <autoFilter ref="A1:AF103" xr:uid="{00000000-0001-0000-0000-000000000000}">
    <filterColumn colId="6">
      <filters>
        <filter val="dog"/>
      </filters>
    </filterColumn>
  </autoFilter>
  <tableColumns count="32">
    <tableColumn id="1" xr3:uid="{038C8D44-18F3-F948-8937-17C9CBE3CD2C}" name="Pet_ID" dataDxfId="8"/>
    <tableColumn id="2" xr3:uid="{72DFE735-EFEC-E245-88D5-4CC3D982C619}" name="Rescue_ID"/>
    <tableColumn id="3" xr3:uid="{976DCB0A-2189-9241-A0A5-D0A9E982896E}" name="Name"/>
    <tableColumn id="4" xr3:uid="{A165B9BE-21AE-9948-86E5-D24B0530D038}" name="Status"/>
    <tableColumn id="5" xr3:uid="{8831B861-DD7C-E344-A4F6-2655833D63EF}" name="Date_Added" dataDxfId="7"/>
    <tableColumn id="6" xr3:uid="{87642010-B832-CA45-B68A-3E3A1659173B}" name="Date_Adopted" dataDxfId="6"/>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4"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3" dataCellStyle="Normal 3"/>
    <tableColumn id="21" xr3:uid="{19A8C8F6-6D20-9044-90D5-58AC2C57CDFF}" name="ColorPattern" dataCellStyle="Normal 3"/>
    <tableColumn id="22" xr3:uid="{28C938C0-D18D-5949-B651-A569CB297064}" name="EmancipationDate" dataDxfId="2" dataCellStyle="Normal 3"/>
    <tableColumn id="23" xr3:uid="{8F14211D-9C19-D54C-B850-E738FAB4D7C8}" name="SpayedNeutered" dataCellStyle="Normal 3"/>
    <tableColumn id="24" xr3:uid="{987626E5-E74F-E14F-ACD1-E4C0E93D0CFA}" name="IntakeDateTime" dataDxfId="1"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2.xml"/><Relationship Id="rId4"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26"/>
  <sheetViews>
    <sheetView showGridLines="0" topLeftCell="A70" zoomScale="110" zoomScaleNormal="110" workbookViewId="0">
      <selection activeCell="N82" sqref="N82"/>
    </sheetView>
  </sheetViews>
  <sheetFormatPr baseColWidth="10" defaultRowHeight="15" x14ac:dyDescent="0.2"/>
  <cols>
    <col min="1" max="1" width="3.83203125" customWidth="1"/>
    <col min="2" max="2" width="21.5" bestFit="1" customWidth="1"/>
    <col min="3" max="3" width="15.6640625" bestFit="1" customWidth="1"/>
    <col min="5" max="5" width="10" bestFit="1" customWidth="1"/>
    <col min="6" max="6" width="9.1640625" bestFit="1" customWidth="1"/>
    <col min="8" max="8" width="14" bestFit="1" customWidth="1"/>
    <col min="9" max="9" width="9.1640625" bestFit="1" customWidth="1"/>
    <col min="11" max="11" width="21.5" bestFit="1" customWidth="1"/>
    <col min="12" max="12" width="9.1640625" bestFit="1" customWidth="1"/>
  </cols>
  <sheetData>
    <row r="1" spans="2:12" x14ac:dyDescent="0.2">
      <c r="B1" s="26" t="s">
        <v>1296</v>
      </c>
      <c r="C1" s="27"/>
      <c r="D1" s="27"/>
      <c r="E1" s="27"/>
      <c r="F1" s="27"/>
      <c r="G1" s="27"/>
      <c r="H1" s="27"/>
      <c r="I1" s="27"/>
      <c r="J1" s="27"/>
      <c r="K1" s="27"/>
      <c r="L1" s="28"/>
    </row>
    <row r="2" spans="2:12" ht="16" thickBot="1" x14ac:dyDescent="0.25">
      <c r="B2" s="29" t="s">
        <v>1297</v>
      </c>
      <c r="C2" s="30"/>
      <c r="D2" s="30"/>
      <c r="E2" s="30"/>
      <c r="F2" s="30"/>
      <c r="G2" s="30"/>
      <c r="H2" s="30"/>
      <c r="I2" s="30"/>
      <c r="J2" s="30"/>
      <c r="K2" s="30"/>
      <c r="L2" s="31"/>
    </row>
    <row r="3" spans="2:12" ht="16" thickBot="1" x14ac:dyDescent="0.25"/>
    <row r="4" spans="2:12" x14ac:dyDescent="0.2">
      <c r="B4" s="32" t="s">
        <v>1302</v>
      </c>
      <c r="C4" s="33"/>
      <c r="D4" s="33"/>
      <c r="E4" s="33"/>
      <c r="F4" s="33"/>
      <c r="G4" s="33"/>
      <c r="H4" s="33"/>
      <c r="I4" s="33"/>
      <c r="J4" s="33"/>
      <c r="K4" s="33"/>
      <c r="L4" s="34"/>
    </row>
    <row r="5" spans="2:12" ht="32" customHeight="1" thickBot="1" x14ac:dyDescent="0.25">
      <c r="B5" s="36" t="s">
        <v>1298</v>
      </c>
      <c r="C5" s="37"/>
      <c r="D5" s="35" t="str">
        <f>"Total Animals "&amp;"
 "&amp;COUNTA('All - PetPoint'!$F:$F)-1</f>
        <v>Total Animals 
 315</v>
      </c>
      <c r="E5" s="35"/>
      <c r="F5" s="35" t="str">
        <f>"Total Dogs "&amp;"
 "&amp;COUNTIF('All - PetPoint'!$F:$F,"Dog")</f>
        <v>Total Dogs 
 148</v>
      </c>
      <c r="G5" s="35"/>
      <c r="H5" s="35" t="str">
        <f>"Total Cats "&amp;"
 "&amp;COUNTIF('All - PetPoint'!$F:$F,"Cat")</f>
        <v>Total Cats 
 142</v>
      </c>
      <c r="I5" s="35"/>
      <c r="J5" s="35" t="str">
        <f>"Total Pigs "&amp;"
 "&amp;COUNTIF('All - PetPoint'!$F:$F,"Pig")</f>
        <v>Total Pigs 
 23</v>
      </c>
      <c r="K5" s="35"/>
      <c r="L5" s="38"/>
    </row>
    <row r="6" spans="2:12" ht="32" customHeight="1" thickTop="1" thickBot="1" x14ac:dyDescent="0.25">
      <c r="B6" s="36" t="s">
        <v>1299</v>
      </c>
      <c r="C6" s="37"/>
      <c r="D6" s="35" t="str">
        <f>"Total Animals "&amp;"
 "&amp;COUNTA('All - AdoptAPet'!$G:$G)-1</f>
        <v>Total Animals 
 102</v>
      </c>
      <c r="E6" s="35"/>
      <c r="F6" s="39" t="str">
        <f>"Total Dogs "&amp;"
 "&amp;COUNTIF('All - AdoptAPet'!$G:$G,"Dog")</f>
        <v>Total Dogs 
 80</v>
      </c>
      <c r="G6" s="39"/>
      <c r="H6" s="39" t="str">
        <f>"Total Cats "&amp;"
 "&amp;COUNTIF('All - AdoptAPet'!$G:$G,"Cat")</f>
        <v>Total Cats 
 22</v>
      </c>
      <c r="I6" s="39"/>
      <c r="J6" s="39" t="str">
        <f>"Total Pigs "&amp;"
 "&amp;COUNTIF('All - AdoptAPet'!$G:$G,"Pig")</f>
        <v>Total Pigs 
 0</v>
      </c>
      <c r="K6" s="39"/>
      <c r="L6" s="40"/>
    </row>
    <row r="7" spans="2:12" ht="32" customHeight="1" thickTop="1" thickBot="1" x14ac:dyDescent="0.25">
      <c r="B7" s="45" t="s">
        <v>1300</v>
      </c>
      <c r="C7" s="46"/>
      <c r="D7" s="47" t="str">
        <f>"Total Dogs "&amp;"
 "&amp;COUNTA('Consolidated Data - Static'!$L:$L)-1</f>
        <v>Total Dogs 
 57</v>
      </c>
      <c r="E7" s="47"/>
      <c r="F7" s="50" t="str">
        <f>"Total Dogs w/out Pre-Treament Bios "&amp;"
 "&amp;COUNTIF('Consolidated Data - Static'!$AC:$AC,"No")</f>
        <v>Total Dogs w/out Pre-Treament Bios 
 57</v>
      </c>
      <c r="G7" s="50"/>
      <c r="H7" s="50"/>
      <c r="I7" s="50"/>
      <c r="J7" s="48" t="s">
        <v>1301</v>
      </c>
      <c r="K7" s="48"/>
      <c r="L7" s="49"/>
    </row>
    <row r="8" spans="2:12" ht="32" customHeight="1" x14ac:dyDescent="0.2">
      <c r="B8" s="44" t="s">
        <v>1354</v>
      </c>
      <c r="C8" s="44"/>
      <c r="D8" s="44"/>
      <c r="E8" s="44"/>
      <c r="F8" s="44"/>
      <c r="G8" s="44"/>
      <c r="H8" s="44"/>
      <c r="I8" s="44"/>
      <c r="J8" s="44"/>
      <c r="K8" s="44"/>
      <c r="L8" s="44"/>
    </row>
    <row r="9" spans="2:12" ht="16" thickBot="1" x14ac:dyDescent="0.25"/>
    <row r="10" spans="2:12" ht="16" thickBot="1" x14ac:dyDescent="0.25">
      <c r="B10" s="41" t="s">
        <v>1303</v>
      </c>
      <c r="C10" s="42"/>
      <c r="D10" s="42"/>
      <c r="E10" s="42"/>
      <c r="F10" s="42"/>
      <c r="G10" s="42"/>
      <c r="H10" s="42"/>
      <c r="I10" s="42"/>
      <c r="J10" s="42"/>
      <c r="K10" s="42"/>
      <c r="L10" s="43"/>
    </row>
    <row r="11" spans="2:12" x14ac:dyDescent="0.2">
      <c r="B11" s="13"/>
    </row>
    <row r="39" spans="2:12" ht="16" thickBot="1" x14ac:dyDescent="0.25"/>
    <row r="40" spans="2:12" ht="16" thickBot="1" x14ac:dyDescent="0.25">
      <c r="B40" s="41" t="s">
        <v>1310</v>
      </c>
      <c r="C40" s="42"/>
      <c r="D40" s="42"/>
      <c r="E40" s="42"/>
      <c r="F40" s="42"/>
      <c r="G40" s="42"/>
      <c r="H40" s="42"/>
      <c r="I40" s="42"/>
      <c r="J40" s="42"/>
      <c r="K40" s="42"/>
      <c r="L40" s="43"/>
    </row>
    <row r="41" spans="2:12" hidden="1" x14ac:dyDescent="0.2">
      <c r="B41" s="15" t="s">
        <v>6</v>
      </c>
      <c r="C41" t="s">
        <v>45</v>
      </c>
      <c r="E41" s="15" t="s">
        <v>6</v>
      </c>
      <c r="F41" t="s">
        <v>45</v>
      </c>
      <c r="H41" s="15" t="s">
        <v>6</v>
      </c>
      <c r="I41" t="s">
        <v>45</v>
      </c>
    </row>
    <row r="43" spans="2:12" x14ac:dyDescent="0.2">
      <c r="B43" s="15" t="s">
        <v>1106</v>
      </c>
      <c r="C43" t="s">
        <v>1313</v>
      </c>
      <c r="E43" s="15" t="s">
        <v>11</v>
      </c>
      <c r="F43" t="s">
        <v>1313</v>
      </c>
      <c r="H43" s="15" t="s">
        <v>1315</v>
      </c>
      <c r="I43" t="s">
        <v>1313</v>
      </c>
    </row>
    <row r="44" spans="2:12" x14ac:dyDescent="0.2">
      <c r="B44" s="2" t="s">
        <v>46</v>
      </c>
      <c r="C44">
        <v>23</v>
      </c>
      <c r="E44" s="2" t="s">
        <v>49</v>
      </c>
      <c r="F44">
        <v>54</v>
      </c>
      <c r="H44" s="16" t="s">
        <v>1314</v>
      </c>
      <c r="I44">
        <v>75</v>
      </c>
    </row>
    <row r="45" spans="2:12" x14ac:dyDescent="0.2">
      <c r="B45" s="2" t="s">
        <v>56</v>
      </c>
      <c r="C45">
        <v>10</v>
      </c>
      <c r="E45" s="2" t="s">
        <v>37</v>
      </c>
      <c r="F45">
        <v>23</v>
      </c>
      <c r="H45" s="16">
        <v>45810</v>
      </c>
      <c r="I45">
        <v>2</v>
      </c>
    </row>
    <row r="46" spans="2:12" x14ac:dyDescent="0.2">
      <c r="B46" s="2" t="s">
        <v>104</v>
      </c>
      <c r="C46">
        <v>9</v>
      </c>
      <c r="E46" s="2" t="s">
        <v>460</v>
      </c>
      <c r="F46">
        <v>2</v>
      </c>
      <c r="H46" s="16">
        <v>45630</v>
      </c>
      <c r="I46">
        <v>1</v>
      </c>
    </row>
    <row r="47" spans="2:12" x14ac:dyDescent="0.2">
      <c r="B47" s="2" t="s">
        <v>94</v>
      </c>
      <c r="C47">
        <v>7</v>
      </c>
      <c r="E47" s="2" t="s">
        <v>276</v>
      </c>
      <c r="F47">
        <v>1</v>
      </c>
      <c r="H47" s="16">
        <v>45860</v>
      </c>
      <c r="I47">
        <v>1</v>
      </c>
    </row>
    <row r="48" spans="2:12" x14ac:dyDescent="0.2">
      <c r="B48" s="2" t="s">
        <v>76</v>
      </c>
      <c r="C48">
        <v>3</v>
      </c>
      <c r="E48" s="2" t="s">
        <v>1308</v>
      </c>
      <c r="F48">
        <v>80</v>
      </c>
      <c r="H48" s="16">
        <v>45877</v>
      </c>
      <c r="I48">
        <v>1</v>
      </c>
    </row>
    <row r="49" spans="2:9" x14ac:dyDescent="0.2">
      <c r="B49" s="2" t="s">
        <v>1782</v>
      </c>
      <c r="C49">
        <v>3</v>
      </c>
      <c r="H49" s="2" t="s">
        <v>1308</v>
      </c>
      <c r="I49">
        <v>80</v>
      </c>
    </row>
    <row r="50" spans="2:9" x14ac:dyDescent="0.2">
      <c r="B50" s="2" t="s">
        <v>446</v>
      </c>
      <c r="C50">
        <v>3</v>
      </c>
    </row>
    <row r="51" spans="2:9" x14ac:dyDescent="0.2">
      <c r="B51" s="2" t="s">
        <v>85</v>
      </c>
      <c r="C51">
        <v>3</v>
      </c>
    </row>
    <row r="52" spans="2:9" x14ac:dyDescent="0.2">
      <c r="B52" s="2" t="s">
        <v>300</v>
      </c>
      <c r="C52">
        <v>3</v>
      </c>
    </row>
    <row r="53" spans="2:9" x14ac:dyDescent="0.2">
      <c r="B53" s="2" t="s">
        <v>103</v>
      </c>
      <c r="C53">
        <v>2</v>
      </c>
    </row>
    <row r="54" spans="2:9" x14ac:dyDescent="0.2">
      <c r="B54" s="2" t="s">
        <v>110</v>
      </c>
      <c r="C54">
        <v>2</v>
      </c>
    </row>
    <row r="55" spans="2:9" x14ac:dyDescent="0.2">
      <c r="B55" s="2" t="s">
        <v>63</v>
      </c>
      <c r="C55">
        <v>2</v>
      </c>
    </row>
    <row r="56" spans="2:9" x14ac:dyDescent="0.2">
      <c r="B56" s="2" t="s">
        <v>119</v>
      </c>
      <c r="C56">
        <v>1</v>
      </c>
    </row>
    <row r="57" spans="2:9" x14ac:dyDescent="0.2">
      <c r="B57" s="2" t="s">
        <v>319</v>
      </c>
      <c r="C57">
        <v>1</v>
      </c>
    </row>
    <row r="58" spans="2:9" x14ac:dyDescent="0.2">
      <c r="B58" s="2" t="s">
        <v>475</v>
      </c>
      <c r="C58">
        <v>1</v>
      </c>
    </row>
    <row r="59" spans="2:9" x14ac:dyDescent="0.2">
      <c r="B59" s="2" t="s">
        <v>182</v>
      </c>
      <c r="C59">
        <v>1</v>
      </c>
    </row>
    <row r="60" spans="2:9" x14ac:dyDescent="0.2">
      <c r="B60" s="2" t="s">
        <v>395</v>
      </c>
      <c r="C60">
        <v>1</v>
      </c>
    </row>
    <row r="61" spans="2:9" x14ac:dyDescent="0.2">
      <c r="B61" s="2" t="s">
        <v>143</v>
      </c>
      <c r="C61">
        <v>1</v>
      </c>
    </row>
    <row r="62" spans="2:9" x14ac:dyDescent="0.2">
      <c r="B62" s="2" t="s">
        <v>401</v>
      </c>
      <c r="C62">
        <v>1</v>
      </c>
    </row>
    <row r="63" spans="2:9" x14ac:dyDescent="0.2">
      <c r="B63" s="2" t="s">
        <v>301</v>
      </c>
      <c r="C63">
        <v>1</v>
      </c>
    </row>
    <row r="64" spans="2:9" x14ac:dyDescent="0.2">
      <c r="B64" s="2" t="s">
        <v>532</v>
      </c>
      <c r="C64">
        <v>1</v>
      </c>
    </row>
    <row r="65" spans="2:12" x14ac:dyDescent="0.2">
      <c r="B65" s="2" t="s">
        <v>128</v>
      </c>
      <c r="C65">
        <v>1</v>
      </c>
    </row>
    <row r="66" spans="2:12" x14ac:dyDescent="0.2">
      <c r="B66" s="2" t="s">
        <v>1308</v>
      </c>
      <c r="C66">
        <v>80</v>
      </c>
    </row>
    <row r="71" spans="2:12" ht="16" thickBot="1" x14ac:dyDescent="0.25"/>
    <row r="72" spans="2:12" ht="16" thickBot="1" x14ac:dyDescent="0.25">
      <c r="B72" s="41" t="s">
        <v>1316</v>
      </c>
      <c r="C72" s="42"/>
      <c r="D72" s="42"/>
      <c r="E72" s="42"/>
      <c r="F72" s="42"/>
      <c r="G72" s="42"/>
      <c r="H72" s="42"/>
      <c r="I72" s="42"/>
      <c r="J72" s="42"/>
      <c r="K72" s="42"/>
      <c r="L72" s="43"/>
    </row>
    <row r="75" spans="2:12" x14ac:dyDescent="0.2">
      <c r="B75" s="15" t="s">
        <v>1288</v>
      </c>
      <c r="C75" t="s">
        <v>41</v>
      </c>
      <c r="E75" s="15" t="s">
        <v>1288</v>
      </c>
      <c r="F75" t="s">
        <v>41</v>
      </c>
      <c r="H75" s="15" t="s">
        <v>1288</v>
      </c>
      <c r="I75" t="s">
        <v>41</v>
      </c>
      <c r="K75" s="15" t="s">
        <v>1288</v>
      </c>
      <c r="L75" t="s">
        <v>41</v>
      </c>
    </row>
    <row r="77" spans="2:12" x14ac:dyDescent="0.2">
      <c r="B77" s="15" t="s">
        <v>1291</v>
      </c>
      <c r="C77" t="s">
        <v>1313</v>
      </c>
      <c r="E77" s="15" t="s">
        <v>1107</v>
      </c>
      <c r="F77" t="s">
        <v>1313</v>
      </c>
      <c r="H77" s="15" t="s">
        <v>1102</v>
      </c>
      <c r="I77" t="s">
        <v>1313</v>
      </c>
      <c r="K77" s="15" t="s">
        <v>1317</v>
      </c>
      <c r="L77" t="s">
        <v>1313</v>
      </c>
    </row>
    <row r="78" spans="2:12" x14ac:dyDescent="0.2">
      <c r="B78" s="2">
        <v>0</v>
      </c>
      <c r="C78">
        <v>28</v>
      </c>
      <c r="E78" s="2" t="s">
        <v>557</v>
      </c>
      <c r="F78">
        <v>45</v>
      </c>
      <c r="H78" s="2" t="s">
        <v>541</v>
      </c>
      <c r="I78">
        <v>14</v>
      </c>
      <c r="K78" s="2">
        <v>119.9</v>
      </c>
      <c r="L78">
        <v>3</v>
      </c>
    </row>
    <row r="79" spans="2:12" x14ac:dyDescent="0.2">
      <c r="B79" s="2">
        <v>1</v>
      </c>
      <c r="C79">
        <v>29</v>
      </c>
      <c r="E79" s="2" t="s">
        <v>597</v>
      </c>
      <c r="F79">
        <v>11</v>
      </c>
      <c r="H79" s="2" t="s">
        <v>595</v>
      </c>
      <c r="I79">
        <v>13</v>
      </c>
      <c r="K79" s="2">
        <v>61.9</v>
      </c>
      <c r="L79">
        <v>2</v>
      </c>
    </row>
    <row r="80" spans="2:12" x14ac:dyDescent="0.2">
      <c r="B80" s="2" t="s">
        <v>1308</v>
      </c>
      <c r="C80">
        <v>57</v>
      </c>
      <c r="E80" s="2" t="s">
        <v>706</v>
      </c>
      <c r="F80">
        <v>1</v>
      </c>
      <c r="H80" s="2" t="s">
        <v>636</v>
      </c>
      <c r="I80">
        <v>10</v>
      </c>
      <c r="K80" s="2">
        <v>75</v>
      </c>
      <c r="L80">
        <v>2</v>
      </c>
    </row>
    <row r="81" spans="2:12" x14ac:dyDescent="0.2">
      <c r="E81" s="2" t="s">
        <v>1308</v>
      </c>
      <c r="F81">
        <v>57</v>
      </c>
      <c r="H81" s="2" t="s">
        <v>553</v>
      </c>
      <c r="I81">
        <v>9</v>
      </c>
      <c r="K81" s="2">
        <v>37.9</v>
      </c>
      <c r="L81">
        <v>2</v>
      </c>
    </row>
    <row r="82" spans="2:12" x14ac:dyDescent="0.2">
      <c r="B82" s="2"/>
      <c r="H82" s="2" t="s">
        <v>785</v>
      </c>
      <c r="I82">
        <v>3</v>
      </c>
      <c r="K82" s="2">
        <v>53.9</v>
      </c>
      <c r="L82">
        <v>2</v>
      </c>
    </row>
    <row r="83" spans="2:12" x14ac:dyDescent="0.2">
      <c r="B83" s="2"/>
      <c r="H83" s="2" t="s">
        <v>566</v>
      </c>
      <c r="I83">
        <v>3</v>
      </c>
      <c r="K83" s="2">
        <v>17.8</v>
      </c>
      <c r="L83">
        <v>2</v>
      </c>
    </row>
    <row r="84" spans="2:12" x14ac:dyDescent="0.2">
      <c r="B84" s="2"/>
      <c r="H84" s="2" t="s">
        <v>896</v>
      </c>
      <c r="I84">
        <v>3</v>
      </c>
      <c r="K84" s="2">
        <v>94.9</v>
      </c>
      <c r="L84">
        <v>2</v>
      </c>
    </row>
    <row r="85" spans="2:12" x14ac:dyDescent="0.2">
      <c r="B85" s="2"/>
      <c r="H85" s="2" t="s">
        <v>827</v>
      </c>
      <c r="I85">
        <v>2</v>
      </c>
      <c r="K85" s="2">
        <v>77</v>
      </c>
      <c r="L85">
        <v>2</v>
      </c>
    </row>
    <row r="86" spans="2:12" x14ac:dyDescent="0.2">
      <c r="B86" s="2"/>
      <c r="H86" s="2" t="s">
        <v>1308</v>
      </c>
      <c r="I86">
        <v>57</v>
      </c>
      <c r="K86" s="2">
        <v>251.1</v>
      </c>
      <c r="L86">
        <v>1</v>
      </c>
    </row>
    <row r="87" spans="2:12" x14ac:dyDescent="0.2">
      <c r="B87" s="2"/>
      <c r="K87" s="2">
        <v>52.1</v>
      </c>
      <c r="L87">
        <v>1</v>
      </c>
    </row>
    <row r="88" spans="2:12" x14ac:dyDescent="0.2">
      <c r="K88" s="2">
        <v>56</v>
      </c>
      <c r="L88">
        <v>1</v>
      </c>
    </row>
    <row r="89" spans="2:12" x14ac:dyDescent="0.2">
      <c r="B89" s="15" t="s">
        <v>1288</v>
      </c>
      <c r="C89" t="s">
        <v>41</v>
      </c>
      <c r="K89" s="2">
        <v>193.9</v>
      </c>
      <c r="L89">
        <v>1</v>
      </c>
    </row>
    <row r="90" spans="2:12" x14ac:dyDescent="0.2">
      <c r="K90" s="2">
        <v>52.9</v>
      </c>
      <c r="L90">
        <v>1</v>
      </c>
    </row>
    <row r="91" spans="2:12" x14ac:dyDescent="0.2">
      <c r="B91" s="15" t="s">
        <v>1307</v>
      </c>
      <c r="C91" t="s">
        <v>1312</v>
      </c>
      <c r="K91" s="2">
        <v>219.8</v>
      </c>
      <c r="L91">
        <v>1</v>
      </c>
    </row>
    <row r="92" spans="2:12" x14ac:dyDescent="0.2">
      <c r="B92" s="2">
        <v>0</v>
      </c>
      <c r="C92">
        <v>28</v>
      </c>
      <c r="K92" s="2">
        <v>59</v>
      </c>
      <c r="L92">
        <v>1</v>
      </c>
    </row>
    <row r="93" spans="2:12" x14ac:dyDescent="0.2">
      <c r="B93" s="25" t="s">
        <v>1362</v>
      </c>
      <c r="C93">
        <v>15</v>
      </c>
      <c r="K93" s="2">
        <v>125.9</v>
      </c>
      <c r="L93">
        <v>1</v>
      </c>
    </row>
    <row r="94" spans="2:12" x14ac:dyDescent="0.2">
      <c r="B94" s="25" t="s">
        <v>1361</v>
      </c>
      <c r="C94">
        <v>13</v>
      </c>
      <c r="K94" s="2">
        <v>416</v>
      </c>
      <c r="L94">
        <v>1</v>
      </c>
    </row>
    <row r="95" spans="2:12" x14ac:dyDescent="0.2">
      <c r="B95" s="2">
        <v>1</v>
      </c>
      <c r="C95">
        <v>29</v>
      </c>
      <c r="K95" s="2">
        <v>128.9</v>
      </c>
      <c r="L95">
        <v>1</v>
      </c>
    </row>
    <row r="96" spans="2:12" x14ac:dyDescent="0.2">
      <c r="B96" s="25" t="s">
        <v>1362</v>
      </c>
      <c r="C96">
        <v>17</v>
      </c>
      <c r="K96" s="2">
        <v>94.8</v>
      </c>
      <c r="L96">
        <v>1</v>
      </c>
    </row>
    <row r="97" spans="2:12" x14ac:dyDescent="0.2">
      <c r="B97" s="25" t="s">
        <v>1361</v>
      </c>
      <c r="C97">
        <v>12</v>
      </c>
      <c r="K97" s="2">
        <v>124.8</v>
      </c>
      <c r="L97">
        <v>1</v>
      </c>
    </row>
    <row r="98" spans="2:12" x14ac:dyDescent="0.2">
      <c r="B98" s="2" t="s">
        <v>1308</v>
      </c>
      <c r="C98">
        <v>57</v>
      </c>
      <c r="K98" s="2">
        <v>27.9</v>
      </c>
      <c r="L98">
        <v>1</v>
      </c>
    </row>
    <row r="99" spans="2:12" x14ac:dyDescent="0.2">
      <c r="K99" s="2">
        <v>80</v>
      </c>
      <c r="L99">
        <v>1</v>
      </c>
    </row>
    <row r="100" spans="2:12" x14ac:dyDescent="0.2">
      <c r="K100" s="2">
        <v>24.8</v>
      </c>
      <c r="L100">
        <v>1</v>
      </c>
    </row>
    <row r="101" spans="2:12" x14ac:dyDescent="0.2">
      <c r="K101" s="2">
        <v>103</v>
      </c>
      <c r="L101">
        <v>1</v>
      </c>
    </row>
    <row r="102" spans="2:12" x14ac:dyDescent="0.2">
      <c r="K102" s="2">
        <v>72.900000000000006</v>
      </c>
      <c r="L102">
        <v>1</v>
      </c>
    </row>
    <row r="103" spans="2:12" x14ac:dyDescent="0.2">
      <c r="K103" s="2">
        <v>101.9</v>
      </c>
      <c r="L103">
        <v>1</v>
      </c>
    </row>
    <row r="104" spans="2:12" x14ac:dyDescent="0.2">
      <c r="K104" s="2">
        <v>55</v>
      </c>
      <c r="L104">
        <v>1</v>
      </c>
    </row>
    <row r="105" spans="2:12" x14ac:dyDescent="0.2">
      <c r="K105" s="2">
        <v>95.8</v>
      </c>
      <c r="L105">
        <v>1</v>
      </c>
    </row>
    <row r="106" spans="2:12" x14ac:dyDescent="0.2">
      <c r="K106" s="2">
        <v>27</v>
      </c>
      <c r="L106">
        <v>1</v>
      </c>
    </row>
    <row r="107" spans="2:12" x14ac:dyDescent="0.2">
      <c r="K107" s="2">
        <v>62.1</v>
      </c>
      <c r="L107">
        <v>1</v>
      </c>
    </row>
    <row r="108" spans="2:12" x14ac:dyDescent="0.2">
      <c r="K108" s="2">
        <v>361.7</v>
      </c>
      <c r="L108">
        <v>1</v>
      </c>
    </row>
    <row r="109" spans="2:12" x14ac:dyDescent="0.2">
      <c r="K109" s="2">
        <v>97.9</v>
      </c>
      <c r="L109">
        <v>1</v>
      </c>
    </row>
    <row r="110" spans="2:12" x14ac:dyDescent="0.2">
      <c r="K110" s="2">
        <v>42</v>
      </c>
      <c r="L110">
        <v>1</v>
      </c>
    </row>
    <row r="111" spans="2:12" x14ac:dyDescent="0.2">
      <c r="K111" s="2">
        <v>44.9</v>
      </c>
      <c r="L111">
        <v>1</v>
      </c>
    </row>
    <row r="112" spans="2:12" x14ac:dyDescent="0.2">
      <c r="K112" s="2">
        <v>61.8</v>
      </c>
      <c r="L112">
        <v>1</v>
      </c>
    </row>
    <row r="113" spans="11:12" x14ac:dyDescent="0.2">
      <c r="K113" s="2">
        <v>30.8</v>
      </c>
      <c r="L113">
        <v>1</v>
      </c>
    </row>
    <row r="114" spans="11:12" x14ac:dyDescent="0.2">
      <c r="K114" s="2">
        <v>22.7</v>
      </c>
      <c r="L114">
        <v>1</v>
      </c>
    </row>
    <row r="115" spans="11:12" x14ac:dyDescent="0.2">
      <c r="K115" s="2">
        <v>37</v>
      </c>
      <c r="L115">
        <v>1</v>
      </c>
    </row>
    <row r="116" spans="11:12" x14ac:dyDescent="0.2">
      <c r="K116" s="2">
        <v>11.9</v>
      </c>
      <c r="L116">
        <v>1</v>
      </c>
    </row>
    <row r="117" spans="11:12" x14ac:dyDescent="0.2">
      <c r="K117" s="2">
        <v>28</v>
      </c>
      <c r="L117">
        <v>1</v>
      </c>
    </row>
    <row r="118" spans="11:12" x14ac:dyDescent="0.2">
      <c r="K118" s="2">
        <v>241.9</v>
      </c>
      <c r="L118">
        <v>1</v>
      </c>
    </row>
    <row r="119" spans="11:12" x14ac:dyDescent="0.2">
      <c r="K119" s="2">
        <v>60</v>
      </c>
      <c r="L119">
        <v>1</v>
      </c>
    </row>
    <row r="120" spans="11:12" x14ac:dyDescent="0.2">
      <c r="K120" s="2">
        <v>35</v>
      </c>
      <c r="L120">
        <v>1</v>
      </c>
    </row>
    <row r="121" spans="11:12" x14ac:dyDescent="0.2">
      <c r="K121" s="2">
        <v>80.8</v>
      </c>
      <c r="L121">
        <v>1</v>
      </c>
    </row>
    <row r="122" spans="11:12" x14ac:dyDescent="0.2">
      <c r="K122" s="2">
        <v>39</v>
      </c>
      <c r="L122">
        <v>1</v>
      </c>
    </row>
    <row r="123" spans="11:12" x14ac:dyDescent="0.2">
      <c r="K123" s="2">
        <v>79.099999999999994</v>
      </c>
      <c r="L123">
        <v>1</v>
      </c>
    </row>
    <row r="124" spans="11:12" x14ac:dyDescent="0.2">
      <c r="K124" s="2">
        <v>47</v>
      </c>
      <c r="L124">
        <v>1</v>
      </c>
    </row>
    <row r="125" spans="11:12" x14ac:dyDescent="0.2">
      <c r="K125" s="2">
        <v>74.8</v>
      </c>
      <c r="L125">
        <v>1</v>
      </c>
    </row>
    <row r="126" spans="11:12" x14ac:dyDescent="0.2">
      <c r="K126" s="2" t="s">
        <v>1308</v>
      </c>
      <c r="L126">
        <v>57</v>
      </c>
    </row>
  </sheetData>
  <mergeCells count="21">
    <mergeCell ref="B10:L10"/>
    <mergeCell ref="B8:L8"/>
    <mergeCell ref="B40:L40"/>
    <mergeCell ref="B72:L72"/>
    <mergeCell ref="B7:C7"/>
    <mergeCell ref="D7:E7"/>
    <mergeCell ref="J7:L7"/>
    <mergeCell ref="F7:I7"/>
    <mergeCell ref="B6:C6"/>
    <mergeCell ref="D6:E6"/>
    <mergeCell ref="J5:L5"/>
    <mergeCell ref="F6:G6"/>
    <mergeCell ref="H6:I6"/>
    <mergeCell ref="J6:L6"/>
    <mergeCell ref="B1:L1"/>
    <mergeCell ref="B2:L2"/>
    <mergeCell ref="B4:L4"/>
    <mergeCell ref="D5:E5"/>
    <mergeCell ref="F5:G5"/>
    <mergeCell ref="H5:I5"/>
    <mergeCell ref="B5:C5"/>
  </mergeCell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L37"/>
  <sheetViews>
    <sheetView topLeftCell="D1" workbookViewId="0">
      <selection activeCell="N7" sqref="N7"/>
    </sheetView>
  </sheetViews>
  <sheetFormatPr baseColWidth="10" defaultRowHeight="15" x14ac:dyDescent="0.2"/>
  <cols>
    <col min="1" max="1" width="19.33203125" bestFit="1" customWidth="1"/>
    <col min="2" max="2" width="15.33203125" bestFit="1" customWidth="1"/>
    <col min="6" max="6" width="24" bestFit="1" customWidth="1"/>
    <col min="7" max="7" width="15.6640625" bestFit="1" customWidth="1"/>
    <col min="11" max="11" width="21.83203125" bestFit="1" customWidth="1"/>
    <col min="12" max="12" width="24.33203125" bestFit="1" customWidth="1"/>
  </cols>
  <sheetData>
    <row r="1" spans="1:12" x14ac:dyDescent="0.2">
      <c r="A1" s="51" t="s">
        <v>1304</v>
      </c>
      <c r="B1" s="52"/>
      <c r="F1" s="51" t="s">
        <v>1311</v>
      </c>
      <c r="G1" s="52"/>
    </row>
    <row r="3" spans="1:12" x14ac:dyDescent="0.2">
      <c r="A3" s="15" t="s">
        <v>6</v>
      </c>
      <c r="B3" t="s">
        <v>539</v>
      </c>
      <c r="C3" s="14"/>
      <c r="F3" s="15" t="s">
        <v>6</v>
      </c>
      <c r="G3" t="s">
        <v>1306</v>
      </c>
      <c r="K3" s="15" t="s">
        <v>2324</v>
      </c>
      <c r="L3" s="2">
        <v>1</v>
      </c>
    </row>
    <row r="5" spans="1:12" x14ac:dyDescent="0.2">
      <c r="A5" s="15" t="s">
        <v>1307</v>
      </c>
      <c r="B5" t="s">
        <v>1309</v>
      </c>
      <c r="F5" s="15" t="s">
        <v>1307</v>
      </c>
      <c r="G5" t="s">
        <v>1312</v>
      </c>
      <c r="K5" s="15" t="s">
        <v>1307</v>
      </c>
      <c r="L5" t="s">
        <v>2342</v>
      </c>
    </row>
    <row r="6" spans="1:12" x14ac:dyDescent="0.2">
      <c r="A6" s="2" t="s">
        <v>557</v>
      </c>
      <c r="B6">
        <v>69</v>
      </c>
      <c r="F6" s="2" t="s">
        <v>46</v>
      </c>
      <c r="G6">
        <v>23</v>
      </c>
      <c r="K6" s="2" t="s">
        <v>1362</v>
      </c>
      <c r="L6">
        <v>81.309090909090912</v>
      </c>
    </row>
    <row r="7" spans="1:12" x14ac:dyDescent="0.2">
      <c r="A7" s="2" t="s">
        <v>597</v>
      </c>
      <c r="B7">
        <v>26</v>
      </c>
      <c r="F7" s="2" t="s">
        <v>34</v>
      </c>
      <c r="G7">
        <v>11</v>
      </c>
      <c r="K7" s="2" t="s">
        <v>1361</v>
      </c>
      <c r="L7">
        <v>137.66363636363639</v>
      </c>
    </row>
    <row r="8" spans="1:12" x14ac:dyDescent="0.2">
      <c r="A8" s="2" t="s">
        <v>683</v>
      </c>
      <c r="B8">
        <v>14</v>
      </c>
      <c r="F8" s="2" t="s">
        <v>56</v>
      </c>
      <c r="G8">
        <v>10</v>
      </c>
      <c r="K8" s="2" t="s">
        <v>1308</v>
      </c>
      <c r="L8">
        <v>109.48636363636365</v>
      </c>
    </row>
    <row r="9" spans="1:12" x14ac:dyDescent="0.2">
      <c r="A9" s="2" t="s">
        <v>568</v>
      </c>
      <c r="B9">
        <v>11</v>
      </c>
      <c r="F9" s="2" t="s">
        <v>104</v>
      </c>
      <c r="G9">
        <v>9</v>
      </c>
    </row>
    <row r="10" spans="1:12" x14ac:dyDescent="0.2">
      <c r="A10" s="2" t="s">
        <v>706</v>
      </c>
      <c r="B10">
        <v>6</v>
      </c>
      <c r="F10" s="2" t="s">
        <v>94</v>
      </c>
      <c r="G10">
        <v>7</v>
      </c>
    </row>
    <row r="11" spans="1:12" x14ac:dyDescent="0.2">
      <c r="A11" s="2" t="s">
        <v>918</v>
      </c>
      <c r="B11">
        <v>6</v>
      </c>
      <c r="F11" s="2" t="s">
        <v>256</v>
      </c>
      <c r="G11">
        <v>5</v>
      </c>
    </row>
    <row r="12" spans="1:12" x14ac:dyDescent="0.2">
      <c r="A12" s="2" t="s">
        <v>1067</v>
      </c>
      <c r="B12">
        <v>5</v>
      </c>
      <c r="F12" s="2" t="s">
        <v>290</v>
      </c>
      <c r="G12">
        <v>4</v>
      </c>
    </row>
    <row r="13" spans="1:12" x14ac:dyDescent="0.2">
      <c r="A13" s="2" t="s">
        <v>547</v>
      </c>
      <c r="B13">
        <v>4</v>
      </c>
      <c r="F13" s="2" t="s">
        <v>300</v>
      </c>
      <c r="G13">
        <v>3</v>
      </c>
    </row>
    <row r="14" spans="1:12" x14ac:dyDescent="0.2">
      <c r="A14" s="2" t="s">
        <v>591</v>
      </c>
      <c r="B14">
        <v>2</v>
      </c>
      <c r="F14" s="2" t="s">
        <v>76</v>
      </c>
      <c r="G14">
        <v>3</v>
      </c>
    </row>
    <row r="15" spans="1:12" x14ac:dyDescent="0.2">
      <c r="A15" s="2" t="s">
        <v>752</v>
      </c>
      <c r="B15">
        <v>2</v>
      </c>
      <c r="F15" s="2" t="s">
        <v>446</v>
      </c>
      <c r="G15">
        <v>3</v>
      </c>
    </row>
    <row r="16" spans="1:12" x14ac:dyDescent="0.2">
      <c r="A16" s="2" t="s">
        <v>638</v>
      </c>
      <c r="B16">
        <v>1</v>
      </c>
      <c r="F16" s="2" t="s">
        <v>85</v>
      </c>
      <c r="G16">
        <v>3</v>
      </c>
    </row>
    <row r="17" spans="1:7" x14ac:dyDescent="0.2">
      <c r="A17" s="2" t="s">
        <v>828</v>
      </c>
      <c r="B17">
        <v>1</v>
      </c>
      <c r="F17" s="2" t="s">
        <v>1782</v>
      </c>
      <c r="G17">
        <v>3</v>
      </c>
    </row>
    <row r="18" spans="1:7" x14ac:dyDescent="0.2">
      <c r="A18" s="2" t="s">
        <v>602</v>
      </c>
      <c r="B18">
        <v>1</v>
      </c>
      <c r="F18" s="2" t="s">
        <v>110</v>
      </c>
      <c r="G18">
        <v>2</v>
      </c>
    </row>
    <row r="19" spans="1:7" x14ac:dyDescent="0.2">
      <c r="A19" s="2" t="s">
        <v>1308</v>
      </c>
      <c r="B19">
        <v>148</v>
      </c>
      <c r="F19" s="2" t="s">
        <v>103</v>
      </c>
      <c r="G19">
        <v>2</v>
      </c>
    </row>
    <row r="20" spans="1:7" x14ac:dyDescent="0.2">
      <c r="F20" s="2" t="s">
        <v>1583</v>
      </c>
      <c r="G20">
        <v>2</v>
      </c>
    </row>
    <row r="21" spans="1:7" x14ac:dyDescent="0.2">
      <c r="F21" s="2" t="s">
        <v>63</v>
      </c>
      <c r="G21">
        <v>2</v>
      </c>
    </row>
    <row r="22" spans="1:7" x14ac:dyDescent="0.2">
      <c r="F22" s="2" t="s">
        <v>532</v>
      </c>
      <c r="G22">
        <v>1</v>
      </c>
    </row>
    <row r="23" spans="1:7" x14ac:dyDescent="0.2">
      <c r="F23" s="2" t="s">
        <v>395</v>
      </c>
      <c r="G23">
        <v>1</v>
      </c>
    </row>
    <row r="24" spans="1:7" x14ac:dyDescent="0.2">
      <c r="A24" s="15" t="s">
        <v>6</v>
      </c>
      <c r="B24" t="s">
        <v>539</v>
      </c>
      <c r="F24" s="2" t="s">
        <v>401</v>
      </c>
      <c r="G24">
        <v>1</v>
      </c>
    </row>
    <row r="25" spans="1:7" x14ac:dyDescent="0.2">
      <c r="F25" s="2" t="s">
        <v>319</v>
      </c>
      <c r="G25">
        <v>1</v>
      </c>
    </row>
    <row r="26" spans="1:7" x14ac:dyDescent="0.2">
      <c r="A26" s="15" t="s">
        <v>1307</v>
      </c>
      <c r="B26" t="s">
        <v>1309</v>
      </c>
      <c r="F26" s="2" t="s">
        <v>128</v>
      </c>
      <c r="G26">
        <v>1</v>
      </c>
    </row>
    <row r="27" spans="1:7" x14ac:dyDescent="0.2">
      <c r="A27" s="2" t="s">
        <v>541</v>
      </c>
      <c r="B27">
        <v>42</v>
      </c>
      <c r="F27" s="2" t="s">
        <v>475</v>
      </c>
      <c r="G27">
        <v>1</v>
      </c>
    </row>
    <row r="28" spans="1:7" x14ac:dyDescent="0.2">
      <c r="A28" s="2" t="s">
        <v>553</v>
      </c>
      <c r="B28">
        <v>21</v>
      </c>
      <c r="F28" s="2" t="s">
        <v>119</v>
      </c>
      <c r="G28">
        <v>1</v>
      </c>
    </row>
    <row r="29" spans="1:7" x14ac:dyDescent="0.2">
      <c r="A29" s="2" t="s">
        <v>595</v>
      </c>
      <c r="B29">
        <v>20</v>
      </c>
      <c r="F29" s="2" t="s">
        <v>182</v>
      </c>
      <c r="G29">
        <v>1</v>
      </c>
    </row>
    <row r="30" spans="1:7" x14ac:dyDescent="0.2">
      <c r="A30" s="2" t="s">
        <v>636</v>
      </c>
      <c r="B30">
        <v>17</v>
      </c>
      <c r="F30" s="2" t="s">
        <v>143</v>
      </c>
      <c r="G30">
        <v>1</v>
      </c>
    </row>
    <row r="31" spans="1:7" x14ac:dyDescent="0.2">
      <c r="A31" s="2" t="s">
        <v>785</v>
      </c>
      <c r="B31">
        <v>12</v>
      </c>
      <c r="F31" s="2" t="s">
        <v>301</v>
      </c>
      <c r="G31">
        <v>1</v>
      </c>
    </row>
    <row r="32" spans="1:7" x14ac:dyDescent="0.2">
      <c r="A32" s="2" t="s">
        <v>566</v>
      </c>
      <c r="B32">
        <v>11</v>
      </c>
      <c r="F32" s="2" t="s">
        <v>1308</v>
      </c>
      <c r="G32">
        <v>102</v>
      </c>
    </row>
    <row r="33" spans="1:2" x14ac:dyDescent="0.2">
      <c r="A33" s="2" t="s">
        <v>1042</v>
      </c>
      <c r="B33">
        <v>9</v>
      </c>
    </row>
    <row r="34" spans="1:2" x14ac:dyDescent="0.2">
      <c r="A34" s="2" t="s">
        <v>827</v>
      </c>
      <c r="B34">
        <v>8</v>
      </c>
    </row>
    <row r="35" spans="1:2" x14ac:dyDescent="0.2">
      <c r="A35" s="2" t="s">
        <v>896</v>
      </c>
      <c r="B35">
        <v>6</v>
      </c>
    </row>
    <row r="36" spans="1:2" x14ac:dyDescent="0.2">
      <c r="A36" s="2" t="s">
        <v>1333</v>
      </c>
      <c r="B36">
        <v>2</v>
      </c>
    </row>
    <row r="37" spans="1:2" x14ac:dyDescent="0.2">
      <c r="A37" s="2" t="s">
        <v>1308</v>
      </c>
      <c r="B37">
        <v>148</v>
      </c>
    </row>
  </sheetData>
  <mergeCells count="2">
    <mergeCell ref="A1:B1"/>
    <mergeCell ref="F1:G1"/>
  </mergeCells>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119B-47CF-5145-91D0-E1E292528047}">
  <sheetPr>
    <tabColor theme="8" tint="0.79998168889431442"/>
  </sheetPr>
  <dimension ref="A1:C58"/>
  <sheetViews>
    <sheetView workbookViewId="0">
      <selection sqref="A1:A1048576"/>
    </sheetView>
  </sheetViews>
  <sheetFormatPr baseColWidth="10" defaultRowHeight="15" x14ac:dyDescent="0.2"/>
  <sheetData>
    <row r="1" spans="1:3" x14ac:dyDescent="0.2">
      <c r="A1" s="11" t="s">
        <v>1610</v>
      </c>
      <c r="B1" s="11" t="s">
        <v>2</v>
      </c>
      <c r="C1" s="11" t="s">
        <v>2321</v>
      </c>
    </row>
    <row r="2" spans="1:3" x14ac:dyDescent="0.2">
      <c r="A2" t="s">
        <v>61</v>
      </c>
      <c r="B2" t="s">
        <v>62</v>
      </c>
      <c r="C2">
        <v>416</v>
      </c>
    </row>
    <row r="3" spans="1:3" x14ac:dyDescent="0.2">
      <c r="A3" t="s">
        <v>83</v>
      </c>
      <c r="B3" t="s">
        <v>84</v>
      </c>
      <c r="C3">
        <v>361.7</v>
      </c>
    </row>
    <row r="4" spans="1:3" x14ac:dyDescent="0.2">
      <c r="A4" t="s">
        <v>113</v>
      </c>
      <c r="B4" t="s">
        <v>114</v>
      </c>
      <c r="C4">
        <v>251.1</v>
      </c>
    </row>
    <row r="5" spans="1:3" x14ac:dyDescent="0.2">
      <c r="A5" t="s">
        <v>126</v>
      </c>
      <c r="B5" t="s">
        <v>127</v>
      </c>
      <c r="C5">
        <v>241.9</v>
      </c>
    </row>
    <row r="6" spans="1:3" x14ac:dyDescent="0.2">
      <c r="A6" t="s">
        <v>154</v>
      </c>
      <c r="B6" t="s">
        <v>155</v>
      </c>
      <c r="C6">
        <v>193.9</v>
      </c>
    </row>
    <row r="7" spans="1:3" x14ac:dyDescent="0.2">
      <c r="A7" t="s">
        <v>193</v>
      </c>
      <c r="B7" t="s">
        <v>194</v>
      </c>
      <c r="C7">
        <v>219.8</v>
      </c>
    </row>
    <row r="8" spans="1:3" x14ac:dyDescent="0.2">
      <c r="A8" t="s">
        <v>208</v>
      </c>
      <c r="B8" t="s">
        <v>209</v>
      </c>
      <c r="C8">
        <v>125.9</v>
      </c>
    </row>
    <row r="9" spans="1:3" x14ac:dyDescent="0.2">
      <c r="A9" t="s">
        <v>215</v>
      </c>
      <c r="B9" t="s">
        <v>216</v>
      </c>
      <c r="C9">
        <v>128.9</v>
      </c>
    </row>
    <row r="10" spans="1:3" x14ac:dyDescent="0.2">
      <c r="A10" t="s">
        <v>235</v>
      </c>
      <c r="B10" t="s">
        <v>236</v>
      </c>
      <c r="C10">
        <v>124.8</v>
      </c>
    </row>
    <row r="11" spans="1:3" x14ac:dyDescent="0.2">
      <c r="A11" t="s">
        <v>274</v>
      </c>
      <c r="B11" t="s">
        <v>275</v>
      </c>
      <c r="C11">
        <v>119.9</v>
      </c>
    </row>
    <row r="12" spans="1:3" x14ac:dyDescent="0.2">
      <c r="A12" t="s">
        <v>293</v>
      </c>
      <c r="B12" t="s">
        <v>812</v>
      </c>
      <c r="C12">
        <v>103</v>
      </c>
    </row>
    <row r="13" spans="1:3" x14ac:dyDescent="0.2">
      <c r="A13" t="s">
        <v>298</v>
      </c>
      <c r="B13" t="s">
        <v>299</v>
      </c>
      <c r="C13">
        <v>101.9</v>
      </c>
    </row>
    <row r="14" spans="1:3" x14ac:dyDescent="0.2">
      <c r="A14" t="s">
        <v>306</v>
      </c>
      <c r="B14" t="s">
        <v>307</v>
      </c>
      <c r="C14">
        <v>119.9</v>
      </c>
    </row>
    <row r="15" spans="1:3" x14ac:dyDescent="0.2">
      <c r="A15" t="s">
        <v>311</v>
      </c>
      <c r="B15" t="s">
        <v>312</v>
      </c>
      <c r="C15">
        <v>95.8</v>
      </c>
    </row>
    <row r="16" spans="1:3" x14ac:dyDescent="0.2">
      <c r="A16" t="s">
        <v>317</v>
      </c>
      <c r="B16" t="s">
        <v>318</v>
      </c>
      <c r="C16">
        <v>94.9</v>
      </c>
    </row>
    <row r="17" spans="1:3" x14ac:dyDescent="0.2">
      <c r="A17" t="s">
        <v>324</v>
      </c>
      <c r="B17" t="s">
        <v>325</v>
      </c>
      <c r="C17">
        <v>119.9</v>
      </c>
    </row>
    <row r="18" spans="1:3" x14ac:dyDescent="0.2">
      <c r="A18" t="s">
        <v>330</v>
      </c>
      <c r="B18" t="s">
        <v>331</v>
      </c>
      <c r="C18">
        <v>97.9</v>
      </c>
    </row>
    <row r="19" spans="1:3" x14ac:dyDescent="0.2">
      <c r="A19" t="s">
        <v>343</v>
      </c>
      <c r="B19" t="s">
        <v>344</v>
      </c>
      <c r="C19">
        <v>77</v>
      </c>
    </row>
    <row r="20" spans="1:3" x14ac:dyDescent="0.2">
      <c r="A20" t="s">
        <v>352</v>
      </c>
      <c r="B20" t="s">
        <v>1577</v>
      </c>
      <c r="C20">
        <v>80</v>
      </c>
    </row>
    <row r="21" spans="1:3" x14ac:dyDescent="0.2">
      <c r="A21" t="s">
        <v>371</v>
      </c>
      <c r="B21" t="s">
        <v>372</v>
      </c>
      <c r="C21">
        <v>80.8</v>
      </c>
    </row>
    <row r="22" spans="1:3" x14ac:dyDescent="0.2">
      <c r="A22" t="s">
        <v>376</v>
      </c>
      <c r="B22" t="s">
        <v>377</v>
      </c>
      <c r="C22">
        <v>79.099999999999994</v>
      </c>
    </row>
    <row r="23" spans="1:3" x14ac:dyDescent="0.2">
      <c r="A23" t="s">
        <v>381</v>
      </c>
      <c r="B23" t="s">
        <v>382</v>
      </c>
      <c r="C23">
        <v>74.8</v>
      </c>
    </row>
    <row r="24" spans="1:3" x14ac:dyDescent="0.2">
      <c r="A24" t="s">
        <v>387</v>
      </c>
      <c r="B24" t="s">
        <v>388</v>
      </c>
      <c r="C24">
        <v>61.9</v>
      </c>
    </row>
    <row r="25" spans="1:3" x14ac:dyDescent="0.2">
      <c r="A25" t="s">
        <v>393</v>
      </c>
      <c r="B25" t="s">
        <v>394</v>
      </c>
      <c r="C25">
        <v>59</v>
      </c>
    </row>
    <row r="26" spans="1:3" x14ac:dyDescent="0.2">
      <c r="A26" t="s">
        <v>411</v>
      </c>
      <c r="B26" t="s">
        <v>1580</v>
      </c>
      <c r="C26">
        <v>60</v>
      </c>
    </row>
    <row r="27" spans="1:3" x14ac:dyDescent="0.2">
      <c r="A27" t="s">
        <v>417</v>
      </c>
      <c r="B27" t="s">
        <v>418</v>
      </c>
      <c r="C27">
        <v>61.9</v>
      </c>
    </row>
    <row r="28" spans="1:3" x14ac:dyDescent="0.2">
      <c r="A28" t="s">
        <v>422</v>
      </c>
      <c r="B28" t="s">
        <v>423</v>
      </c>
      <c r="C28">
        <v>72.900000000000006</v>
      </c>
    </row>
    <row r="29" spans="1:3" x14ac:dyDescent="0.2">
      <c r="A29" t="s">
        <v>428</v>
      </c>
      <c r="B29" t="s">
        <v>429</v>
      </c>
      <c r="C29">
        <v>77</v>
      </c>
    </row>
    <row r="30" spans="1:3" x14ac:dyDescent="0.2">
      <c r="A30" t="s">
        <v>438</v>
      </c>
      <c r="B30" t="s">
        <v>439</v>
      </c>
      <c r="C30">
        <v>56</v>
      </c>
    </row>
    <row r="31" spans="1:3" x14ac:dyDescent="0.2">
      <c r="A31" t="s">
        <v>444</v>
      </c>
      <c r="B31" t="s">
        <v>445</v>
      </c>
      <c r="C31">
        <v>55</v>
      </c>
    </row>
    <row r="32" spans="1:3" x14ac:dyDescent="0.2">
      <c r="A32" t="s">
        <v>451</v>
      </c>
      <c r="B32" t="s">
        <v>452</v>
      </c>
      <c r="C32">
        <v>62.1</v>
      </c>
    </row>
    <row r="33" spans="1:3" x14ac:dyDescent="0.2">
      <c r="A33" t="s">
        <v>457</v>
      </c>
      <c r="B33" t="s">
        <v>458</v>
      </c>
      <c r="C33">
        <v>37.9</v>
      </c>
    </row>
    <row r="34" spans="1:3" x14ac:dyDescent="0.2">
      <c r="A34" t="s">
        <v>465</v>
      </c>
      <c r="B34" t="s">
        <v>466</v>
      </c>
      <c r="C34">
        <v>94.9</v>
      </c>
    </row>
    <row r="35" spans="1:3" x14ac:dyDescent="0.2">
      <c r="A35" t="s">
        <v>473</v>
      </c>
      <c r="B35" t="s">
        <v>474</v>
      </c>
      <c r="C35">
        <v>27</v>
      </c>
    </row>
    <row r="36" spans="1:3" x14ac:dyDescent="0.2">
      <c r="A36" t="s">
        <v>480</v>
      </c>
      <c r="B36" t="s">
        <v>1319</v>
      </c>
      <c r="C36">
        <v>52.1</v>
      </c>
    </row>
    <row r="37" spans="1:3" x14ac:dyDescent="0.2">
      <c r="A37" t="s">
        <v>485</v>
      </c>
      <c r="B37" t="s">
        <v>486</v>
      </c>
      <c r="C37">
        <v>37.9</v>
      </c>
    </row>
    <row r="38" spans="1:3" x14ac:dyDescent="0.2">
      <c r="A38" t="s">
        <v>491</v>
      </c>
      <c r="B38" t="s">
        <v>1581</v>
      </c>
      <c r="C38">
        <v>53.9</v>
      </c>
    </row>
    <row r="39" spans="1:3" x14ac:dyDescent="0.2">
      <c r="A39" t="s">
        <v>497</v>
      </c>
      <c r="B39" t="s">
        <v>498</v>
      </c>
      <c r="C39">
        <v>94.8</v>
      </c>
    </row>
    <row r="40" spans="1:3" x14ac:dyDescent="0.2">
      <c r="A40" t="s">
        <v>503</v>
      </c>
      <c r="B40" t="s">
        <v>1582</v>
      </c>
      <c r="C40">
        <v>53.9</v>
      </c>
    </row>
    <row r="41" spans="1:3" x14ac:dyDescent="0.2">
      <c r="A41" t="s">
        <v>509</v>
      </c>
      <c r="B41" t="s">
        <v>510</v>
      </c>
      <c r="C41">
        <v>42</v>
      </c>
    </row>
    <row r="42" spans="1:3" x14ac:dyDescent="0.2">
      <c r="A42" t="s">
        <v>517</v>
      </c>
      <c r="B42" t="s">
        <v>1318</v>
      </c>
      <c r="C42">
        <v>52.9</v>
      </c>
    </row>
    <row r="43" spans="1:3" x14ac:dyDescent="0.2">
      <c r="A43" t="s">
        <v>525</v>
      </c>
      <c r="B43" t="s">
        <v>526</v>
      </c>
      <c r="C43">
        <v>61.8</v>
      </c>
    </row>
    <row r="44" spans="1:3" x14ac:dyDescent="0.2">
      <c r="A44" t="s">
        <v>530</v>
      </c>
      <c r="B44" t="s">
        <v>531</v>
      </c>
      <c r="C44">
        <v>75</v>
      </c>
    </row>
    <row r="45" spans="1:3" x14ac:dyDescent="0.2">
      <c r="A45" t="s">
        <v>1046</v>
      </c>
      <c r="B45" t="s">
        <v>1045</v>
      </c>
      <c r="C45">
        <v>27.9</v>
      </c>
    </row>
    <row r="46" spans="1:3" x14ac:dyDescent="0.2">
      <c r="A46" t="s">
        <v>1062</v>
      </c>
      <c r="B46" t="s">
        <v>1061</v>
      </c>
      <c r="C46">
        <v>22.7</v>
      </c>
    </row>
    <row r="47" spans="1:3" x14ac:dyDescent="0.2">
      <c r="A47" t="s">
        <v>1089</v>
      </c>
      <c r="B47" t="s">
        <v>1087</v>
      </c>
      <c r="C47">
        <v>17.8</v>
      </c>
    </row>
    <row r="48" spans="1:3" x14ac:dyDescent="0.2">
      <c r="A48" t="s">
        <v>1442</v>
      </c>
      <c r="B48" t="s">
        <v>1443</v>
      </c>
      <c r="C48">
        <v>11.9</v>
      </c>
    </row>
    <row r="49" spans="1:3" x14ac:dyDescent="0.2">
      <c r="A49" t="s">
        <v>1055</v>
      </c>
      <c r="B49" t="s">
        <v>1054</v>
      </c>
      <c r="C49">
        <v>24.8</v>
      </c>
    </row>
    <row r="50" spans="1:3" x14ac:dyDescent="0.2">
      <c r="A50" t="s">
        <v>970</v>
      </c>
      <c r="B50" t="s">
        <v>969</v>
      </c>
      <c r="C50">
        <v>44.9</v>
      </c>
    </row>
    <row r="51" spans="1:3" x14ac:dyDescent="0.2">
      <c r="A51" t="s">
        <v>1036</v>
      </c>
      <c r="B51" t="s">
        <v>1035</v>
      </c>
      <c r="C51">
        <v>30.8</v>
      </c>
    </row>
    <row r="52" spans="1:3" x14ac:dyDescent="0.2">
      <c r="A52" t="s">
        <v>1010</v>
      </c>
      <c r="B52" t="s">
        <v>1347</v>
      </c>
      <c r="C52">
        <v>35</v>
      </c>
    </row>
    <row r="53" spans="1:3" x14ac:dyDescent="0.2">
      <c r="A53" t="s">
        <v>1005</v>
      </c>
      <c r="B53" t="s">
        <v>1004</v>
      </c>
      <c r="C53">
        <v>37</v>
      </c>
    </row>
    <row r="54" spans="1:3" x14ac:dyDescent="0.2">
      <c r="A54" t="s">
        <v>958</v>
      </c>
      <c r="B54" t="s">
        <v>957</v>
      </c>
      <c r="C54">
        <v>47</v>
      </c>
    </row>
    <row r="55" spans="1:3" x14ac:dyDescent="0.2">
      <c r="A55" t="s">
        <v>995</v>
      </c>
      <c r="B55" t="s">
        <v>994</v>
      </c>
      <c r="C55">
        <v>39</v>
      </c>
    </row>
    <row r="56" spans="1:3" x14ac:dyDescent="0.2">
      <c r="A56" t="s">
        <v>861</v>
      </c>
      <c r="B56" t="s">
        <v>860</v>
      </c>
      <c r="C56">
        <v>75</v>
      </c>
    </row>
    <row r="57" spans="1:3" x14ac:dyDescent="0.2">
      <c r="A57" t="s">
        <v>1044</v>
      </c>
      <c r="B57" t="s">
        <v>1043</v>
      </c>
      <c r="C57">
        <v>28</v>
      </c>
    </row>
    <row r="58" spans="1:3" x14ac:dyDescent="0.2">
      <c r="A58" t="s">
        <v>1085</v>
      </c>
      <c r="B58" t="s">
        <v>1084</v>
      </c>
      <c r="C58">
        <v>17.8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7994-8108-B146-9E19-417F9A22869D}">
  <sheetPr>
    <tabColor theme="8" tint="0.79998168889431442"/>
  </sheetPr>
  <dimension ref="A1:AT58"/>
  <sheetViews>
    <sheetView workbookViewId="0">
      <selection sqref="A1:XFD1048576"/>
    </sheetView>
  </sheetViews>
  <sheetFormatPr baseColWidth="10" defaultRowHeight="15" x14ac:dyDescent="0.2"/>
  <sheetData>
    <row r="1" spans="1:46" x14ac:dyDescent="0.2">
      <c r="A1" t="s">
        <v>2324</v>
      </c>
      <c r="B1" t="s">
        <v>2323</v>
      </c>
      <c r="C1" t="s">
        <v>1756</v>
      </c>
      <c r="D1" t="s">
        <v>1295</v>
      </c>
      <c r="E1" t="s">
        <v>1292</v>
      </c>
      <c r="F1" t="s">
        <v>1293</v>
      </c>
      <c r="G1" t="s">
        <v>1294</v>
      </c>
      <c r="H1" t="s">
        <v>1359</v>
      </c>
      <c r="I1" t="s">
        <v>1290</v>
      </c>
      <c r="J1" t="s">
        <v>0</v>
      </c>
      <c r="K1" t="s">
        <v>1</v>
      </c>
      <c r="L1" t="s">
        <v>1285</v>
      </c>
      <c r="M1" t="s">
        <v>1286</v>
      </c>
      <c r="N1" t="s">
        <v>1287</v>
      </c>
      <c r="O1" t="s">
        <v>7</v>
      </c>
      <c r="P1" t="s">
        <v>8</v>
      </c>
      <c r="Q1" t="s">
        <v>9</v>
      </c>
      <c r="R1" t="s">
        <v>10</v>
      </c>
      <c r="S1" t="s">
        <v>11</v>
      </c>
      <c r="T1" t="s">
        <v>12</v>
      </c>
      <c r="U1" t="s">
        <v>14</v>
      </c>
      <c r="V1" t="s">
        <v>15</v>
      </c>
      <c r="W1" t="s">
        <v>16</v>
      </c>
      <c r="X1" t="s">
        <v>17</v>
      </c>
      <c r="Y1" t="s">
        <v>19</v>
      </c>
      <c r="Z1" t="s">
        <v>20</v>
      </c>
      <c r="AA1" t="s">
        <v>21</v>
      </c>
      <c r="AB1" t="s">
        <v>22</v>
      </c>
      <c r="AC1" t="s">
        <v>1288</v>
      </c>
      <c r="AD1" t="s">
        <v>1107</v>
      </c>
      <c r="AE1" t="s">
        <v>1104</v>
      </c>
      <c r="AF1" t="s">
        <v>1102</v>
      </c>
      <c r="AG1" t="s">
        <v>1289</v>
      </c>
      <c r="AH1" t="s">
        <v>1251</v>
      </c>
      <c r="AI1" t="s">
        <v>1249</v>
      </c>
      <c r="AJ1" t="s">
        <v>1248</v>
      </c>
      <c r="AK1" t="s">
        <v>1247</v>
      </c>
      <c r="AL1" t="s">
        <v>1245</v>
      </c>
      <c r="AM1" t="s">
        <v>1242</v>
      </c>
      <c r="AN1" t="s">
        <v>1749</v>
      </c>
      <c r="AO1" t="s">
        <v>1750</v>
      </c>
      <c r="AP1" t="s">
        <v>1751</v>
      </c>
      <c r="AQ1" t="s">
        <v>1752</v>
      </c>
      <c r="AR1" t="s">
        <v>1753</v>
      </c>
      <c r="AS1" t="s">
        <v>1754</v>
      </c>
      <c r="AT1" t="s">
        <v>1755</v>
      </c>
    </row>
    <row r="2" spans="1:46" x14ac:dyDescent="0.2">
      <c r="A2">
        <v>1</v>
      </c>
      <c r="B2">
        <v>1</v>
      </c>
      <c r="D2" t="s">
        <v>2340</v>
      </c>
      <c r="F2">
        <v>414</v>
      </c>
      <c r="H2" t="s">
        <v>1361</v>
      </c>
      <c r="I2" t="s">
        <v>1366</v>
      </c>
      <c r="J2">
        <v>42938868</v>
      </c>
      <c r="K2" t="s">
        <v>61</v>
      </c>
      <c r="L2" t="s">
        <v>62</v>
      </c>
      <c r="M2" t="s">
        <v>611</v>
      </c>
      <c r="N2" t="s">
        <v>611</v>
      </c>
      <c r="O2" t="s">
        <v>46</v>
      </c>
      <c r="P2" t="s">
        <v>63</v>
      </c>
      <c r="Q2" t="s">
        <v>64</v>
      </c>
      <c r="R2" t="s">
        <v>48</v>
      </c>
      <c r="S2" t="s">
        <v>49</v>
      </c>
      <c r="T2" t="s">
        <v>50</v>
      </c>
      <c r="U2" t="s">
        <v>39</v>
      </c>
      <c r="V2" t="s">
        <v>39</v>
      </c>
      <c r="W2" t="s">
        <v>39</v>
      </c>
      <c r="X2" t="s">
        <v>41</v>
      </c>
      <c r="Y2" t="s">
        <v>41</v>
      </c>
      <c r="Z2" t="s">
        <v>39</v>
      </c>
      <c r="AA2" t="s">
        <v>39</v>
      </c>
      <c r="AB2" t="s">
        <v>40</v>
      </c>
      <c r="AC2" t="s">
        <v>41</v>
      </c>
      <c r="AD2" t="s">
        <v>557</v>
      </c>
      <c r="AE2" t="s">
        <v>543</v>
      </c>
      <c r="AF2" t="s">
        <v>541</v>
      </c>
      <c r="AG2" t="s">
        <v>1113</v>
      </c>
      <c r="AH2">
        <v>45539.418749999997</v>
      </c>
      <c r="AI2">
        <v>45534.418749999997</v>
      </c>
      <c r="AJ2">
        <v>416</v>
      </c>
      <c r="AK2">
        <v>0</v>
      </c>
      <c r="AL2" t="s">
        <v>1190</v>
      </c>
      <c r="AM2">
        <v>3</v>
      </c>
      <c r="AN2" t="s">
        <v>2097</v>
      </c>
      <c r="AO2" t="s">
        <v>2098</v>
      </c>
      <c r="AP2" t="s">
        <v>2099</v>
      </c>
      <c r="AQ2" t="s">
        <v>626</v>
      </c>
      <c r="AR2" t="s">
        <v>1647</v>
      </c>
      <c r="AS2" t="s">
        <v>1728</v>
      </c>
      <c r="AT2" t="s">
        <v>1638</v>
      </c>
    </row>
    <row r="3" spans="1:46" x14ac:dyDescent="0.2">
      <c r="A3">
        <v>0</v>
      </c>
      <c r="B3">
        <v>0</v>
      </c>
      <c r="F3">
        <v>359.7</v>
      </c>
      <c r="H3" t="s">
        <v>1361</v>
      </c>
      <c r="I3" t="s">
        <v>1366</v>
      </c>
      <c r="J3">
        <v>43635040</v>
      </c>
      <c r="K3" t="s">
        <v>83</v>
      </c>
      <c r="L3" t="s">
        <v>84</v>
      </c>
      <c r="M3" t="s">
        <v>84</v>
      </c>
      <c r="N3" t="s">
        <v>84</v>
      </c>
      <c r="O3" t="s">
        <v>85</v>
      </c>
      <c r="P3">
        <v>0</v>
      </c>
      <c r="Q3" t="s">
        <v>86</v>
      </c>
      <c r="R3" t="s">
        <v>48</v>
      </c>
      <c r="S3" t="s">
        <v>49</v>
      </c>
      <c r="T3" t="s">
        <v>87</v>
      </c>
      <c r="U3" t="s">
        <v>41</v>
      </c>
      <c r="V3" t="s">
        <v>39</v>
      </c>
      <c r="W3" t="s">
        <v>39</v>
      </c>
      <c r="X3" t="s">
        <v>41</v>
      </c>
      <c r="Y3" t="s">
        <v>41</v>
      </c>
      <c r="Z3" t="s">
        <v>39</v>
      </c>
      <c r="AA3" t="s">
        <v>39</v>
      </c>
      <c r="AB3" t="s">
        <v>40</v>
      </c>
      <c r="AC3" t="s">
        <v>41</v>
      </c>
      <c r="AD3" t="s">
        <v>557</v>
      </c>
      <c r="AE3" t="s">
        <v>167</v>
      </c>
      <c r="AF3" t="s">
        <v>595</v>
      </c>
      <c r="AG3" t="s">
        <v>1113</v>
      </c>
      <c r="AH3">
        <v>45593.788194444445</v>
      </c>
      <c r="AI3">
        <v>45588.788194444445</v>
      </c>
      <c r="AJ3">
        <v>361.7</v>
      </c>
      <c r="AK3">
        <v>0</v>
      </c>
      <c r="AL3" t="s">
        <v>1185</v>
      </c>
      <c r="AM3">
        <v>3</v>
      </c>
      <c r="AN3" t="s">
        <v>2297</v>
      </c>
      <c r="AO3" t="s">
        <v>2298</v>
      </c>
      <c r="AP3" t="s">
        <v>2299</v>
      </c>
      <c r="AQ3" t="s">
        <v>647</v>
      </c>
      <c r="AR3" t="s">
        <v>1670</v>
      </c>
      <c r="AS3" t="s">
        <v>2300</v>
      </c>
      <c r="AT3" t="s">
        <v>1715</v>
      </c>
    </row>
    <row r="4" spans="1:46" x14ac:dyDescent="0.2">
      <c r="A4">
        <v>0</v>
      </c>
      <c r="B4">
        <v>0</v>
      </c>
      <c r="F4">
        <v>249.1</v>
      </c>
      <c r="H4" t="s">
        <v>1361</v>
      </c>
      <c r="I4" t="s">
        <v>1366</v>
      </c>
      <c r="J4">
        <v>44475813</v>
      </c>
      <c r="K4" t="s">
        <v>113</v>
      </c>
      <c r="L4" t="s">
        <v>114</v>
      </c>
      <c r="M4" t="s">
        <v>114</v>
      </c>
      <c r="N4" t="s">
        <v>114</v>
      </c>
      <c r="O4" t="s">
        <v>56</v>
      </c>
      <c r="P4" t="s">
        <v>46</v>
      </c>
      <c r="Q4" t="s">
        <v>96</v>
      </c>
      <c r="R4" t="s">
        <v>48</v>
      </c>
      <c r="S4" t="s">
        <v>49</v>
      </c>
      <c r="T4" t="s">
        <v>87</v>
      </c>
      <c r="U4" t="s">
        <v>39</v>
      </c>
      <c r="V4" t="s">
        <v>39</v>
      </c>
      <c r="W4" t="s">
        <v>39</v>
      </c>
      <c r="X4" t="s">
        <v>41</v>
      </c>
      <c r="Y4" t="s">
        <v>41</v>
      </c>
      <c r="Z4" t="s">
        <v>39</v>
      </c>
      <c r="AA4" t="s">
        <v>39</v>
      </c>
      <c r="AB4" t="s">
        <v>40</v>
      </c>
      <c r="AC4" t="s">
        <v>41</v>
      </c>
      <c r="AD4" t="s">
        <v>557</v>
      </c>
      <c r="AE4" t="s">
        <v>576</v>
      </c>
      <c r="AF4" t="s">
        <v>595</v>
      </c>
      <c r="AG4" t="s">
        <v>1113</v>
      </c>
      <c r="AH4">
        <v>45704.376388888886</v>
      </c>
      <c r="AI4">
        <v>45699.376388888886</v>
      </c>
      <c r="AJ4">
        <v>251.1</v>
      </c>
      <c r="AK4">
        <v>0</v>
      </c>
      <c r="AL4" t="s">
        <v>1195</v>
      </c>
      <c r="AM4">
        <v>3</v>
      </c>
      <c r="AN4" t="s">
        <v>1626</v>
      </c>
      <c r="AO4" t="s">
        <v>2282</v>
      </c>
      <c r="AP4" t="s">
        <v>2283</v>
      </c>
      <c r="AQ4" t="s">
        <v>630</v>
      </c>
      <c r="AR4" t="s">
        <v>1731</v>
      </c>
      <c r="AS4" t="s">
        <v>2275</v>
      </c>
      <c r="AT4" t="s">
        <v>1715</v>
      </c>
    </row>
    <row r="5" spans="1:46" x14ac:dyDescent="0.2">
      <c r="A5">
        <v>1</v>
      </c>
      <c r="B5">
        <v>1</v>
      </c>
      <c r="D5" t="s">
        <v>2338</v>
      </c>
      <c r="F5">
        <v>239.9</v>
      </c>
      <c r="H5" t="s">
        <v>1361</v>
      </c>
      <c r="I5" t="s">
        <v>1366</v>
      </c>
      <c r="J5">
        <v>44937909</v>
      </c>
      <c r="K5" t="s">
        <v>126</v>
      </c>
      <c r="L5" t="s">
        <v>127</v>
      </c>
      <c r="M5" t="s">
        <v>127</v>
      </c>
      <c r="N5" t="s">
        <v>127</v>
      </c>
      <c r="O5" t="s">
        <v>128</v>
      </c>
      <c r="P5">
        <v>0</v>
      </c>
      <c r="Q5" t="s">
        <v>129</v>
      </c>
      <c r="R5" t="s">
        <v>48</v>
      </c>
      <c r="S5" t="s">
        <v>49</v>
      </c>
      <c r="T5" t="s">
        <v>87</v>
      </c>
      <c r="U5" t="s">
        <v>39</v>
      </c>
      <c r="V5" t="s">
        <v>39</v>
      </c>
      <c r="W5" t="s">
        <v>39</v>
      </c>
      <c r="X5" t="s">
        <v>41</v>
      </c>
      <c r="Y5" t="s">
        <v>41</v>
      </c>
      <c r="Z5" t="s">
        <v>39</v>
      </c>
      <c r="AA5" t="s">
        <v>39</v>
      </c>
      <c r="AB5" t="s">
        <v>40</v>
      </c>
      <c r="AC5" t="s">
        <v>41</v>
      </c>
      <c r="AD5" t="s">
        <v>557</v>
      </c>
      <c r="AE5" t="s">
        <v>129</v>
      </c>
      <c r="AF5" t="s">
        <v>595</v>
      </c>
      <c r="AG5" t="s">
        <v>1186</v>
      </c>
      <c r="AH5">
        <v>0</v>
      </c>
      <c r="AI5">
        <v>45708.541666666664</v>
      </c>
      <c r="AJ5">
        <v>241.9</v>
      </c>
      <c r="AK5">
        <v>0</v>
      </c>
      <c r="AL5" t="s">
        <v>1174</v>
      </c>
      <c r="AM5">
        <v>3</v>
      </c>
      <c r="AN5" t="s">
        <v>2156</v>
      </c>
      <c r="AO5" t="s">
        <v>1633</v>
      </c>
      <c r="AP5" t="s">
        <v>2157</v>
      </c>
      <c r="AQ5" t="s">
        <v>552</v>
      </c>
      <c r="AR5" t="s">
        <v>1690</v>
      </c>
      <c r="AS5" t="s">
        <v>1714</v>
      </c>
      <c r="AT5" t="s">
        <v>2158</v>
      </c>
    </row>
    <row r="6" spans="1:46" x14ac:dyDescent="0.2">
      <c r="A6">
        <v>1</v>
      </c>
      <c r="B6">
        <v>1</v>
      </c>
      <c r="D6" t="s">
        <v>2337</v>
      </c>
      <c r="F6">
        <v>191.9</v>
      </c>
      <c r="H6" t="s">
        <v>1361</v>
      </c>
      <c r="I6" t="s">
        <v>1366</v>
      </c>
      <c r="J6">
        <v>44938825</v>
      </c>
      <c r="K6" t="s">
        <v>154</v>
      </c>
      <c r="L6" t="s">
        <v>155</v>
      </c>
      <c r="M6" t="s">
        <v>155</v>
      </c>
      <c r="N6" t="s">
        <v>155</v>
      </c>
      <c r="O6" t="s">
        <v>46</v>
      </c>
      <c r="P6">
        <v>0</v>
      </c>
      <c r="Q6" t="s">
        <v>96</v>
      </c>
      <c r="R6" t="s">
        <v>36</v>
      </c>
      <c r="S6" t="s">
        <v>49</v>
      </c>
      <c r="T6" t="s">
        <v>50</v>
      </c>
      <c r="U6" t="s">
        <v>39</v>
      </c>
      <c r="V6" t="s">
        <v>39</v>
      </c>
      <c r="W6" t="s">
        <v>39</v>
      </c>
      <c r="X6" t="s">
        <v>41</v>
      </c>
      <c r="Y6" t="s">
        <v>41</v>
      </c>
      <c r="Z6" t="s">
        <v>39</v>
      </c>
      <c r="AA6" t="s">
        <v>39</v>
      </c>
      <c r="AB6" t="s">
        <v>40</v>
      </c>
      <c r="AC6" t="s">
        <v>41</v>
      </c>
      <c r="AD6" t="s">
        <v>557</v>
      </c>
      <c r="AE6" t="s">
        <v>573</v>
      </c>
      <c r="AF6" t="s">
        <v>595</v>
      </c>
      <c r="AG6" t="s">
        <v>1113</v>
      </c>
      <c r="AH6">
        <v>45761.606249999997</v>
      </c>
      <c r="AI6">
        <v>45756.606249999997</v>
      </c>
      <c r="AJ6">
        <v>193.9</v>
      </c>
      <c r="AK6">
        <v>0</v>
      </c>
      <c r="AL6" t="s">
        <v>1144</v>
      </c>
      <c r="AM6">
        <v>3</v>
      </c>
      <c r="AN6" t="s">
        <v>2130</v>
      </c>
      <c r="AO6" t="s">
        <v>2211</v>
      </c>
      <c r="AP6" t="s">
        <v>2212</v>
      </c>
      <c r="AQ6" t="s">
        <v>774</v>
      </c>
      <c r="AR6" t="s">
        <v>1740</v>
      </c>
      <c r="AS6" t="s">
        <v>1722</v>
      </c>
      <c r="AT6" t="s">
        <v>1667</v>
      </c>
    </row>
    <row r="7" spans="1:46" x14ac:dyDescent="0.2">
      <c r="A7">
        <v>1</v>
      </c>
      <c r="B7">
        <v>1</v>
      </c>
      <c r="D7" t="s">
        <v>2330</v>
      </c>
      <c r="F7">
        <v>217.8</v>
      </c>
      <c r="H7" t="s">
        <v>1361</v>
      </c>
      <c r="I7" t="s">
        <v>1366</v>
      </c>
      <c r="J7">
        <v>44937929</v>
      </c>
      <c r="K7" t="s">
        <v>193</v>
      </c>
      <c r="L7" t="s">
        <v>194</v>
      </c>
      <c r="M7" t="s">
        <v>633</v>
      </c>
      <c r="N7" t="s">
        <v>633</v>
      </c>
      <c r="O7" t="s">
        <v>56</v>
      </c>
      <c r="P7" t="s">
        <v>46</v>
      </c>
      <c r="Q7" t="s">
        <v>183</v>
      </c>
      <c r="R7" t="s">
        <v>36</v>
      </c>
      <c r="S7" t="s">
        <v>49</v>
      </c>
      <c r="T7" t="s">
        <v>50</v>
      </c>
      <c r="U7" t="s">
        <v>39</v>
      </c>
      <c r="V7" t="s">
        <v>39</v>
      </c>
      <c r="W7" t="s">
        <v>39</v>
      </c>
      <c r="X7" t="s">
        <v>41</v>
      </c>
      <c r="Y7" t="s">
        <v>41</v>
      </c>
      <c r="Z7" t="s">
        <v>39</v>
      </c>
      <c r="AA7" t="s">
        <v>39</v>
      </c>
      <c r="AB7" t="s">
        <v>40</v>
      </c>
      <c r="AC7" t="s">
        <v>41</v>
      </c>
      <c r="AD7" t="s">
        <v>557</v>
      </c>
      <c r="AE7" t="s">
        <v>167</v>
      </c>
      <c r="AF7" t="s">
        <v>541</v>
      </c>
      <c r="AG7" t="s">
        <v>1150</v>
      </c>
      <c r="AH7">
        <v>45735.629861111112</v>
      </c>
      <c r="AI7">
        <v>45730.629861111112</v>
      </c>
      <c r="AJ7">
        <v>219.8</v>
      </c>
      <c r="AK7">
        <v>0</v>
      </c>
      <c r="AL7" t="s">
        <v>1190</v>
      </c>
      <c r="AM7">
        <v>3</v>
      </c>
      <c r="AN7" t="s">
        <v>1661</v>
      </c>
      <c r="AO7" t="s">
        <v>2319</v>
      </c>
      <c r="AP7" t="s">
        <v>2320</v>
      </c>
      <c r="AQ7" t="s">
        <v>594</v>
      </c>
      <c r="AR7" t="s">
        <v>1691</v>
      </c>
      <c r="AS7" t="s">
        <v>1673</v>
      </c>
      <c r="AT7" t="s">
        <v>1616</v>
      </c>
    </row>
    <row r="8" spans="1:46" x14ac:dyDescent="0.2">
      <c r="A8">
        <v>0</v>
      </c>
      <c r="B8">
        <v>0</v>
      </c>
      <c r="F8">
        <v>123.9</v>
      </c>
      <c r="H8" t="s">
        <v>1361</v>
      </c>
      <c r="I8" t="s">
        <v>1366</v>
      </c>
      <c r="J8">
        <v>45190855</v>
      </c>
      <c r="K8" t="s">
        <v>208</v>
      </c>
      <c r="L8" t="s">
        <v>209</v>
      </c>
      <c r="M8" t="s">
        <v>209</v>
      </c>
      <c r="N8" t="s">
        <v>209</v>
      </c>
      <c r="O8" t="s">
        <v>56</v>
      </c>
      <c r="P8" t="s">
        <v>210</v>
      </c>
      <c r="Q8" t="s">
        <v>77</v>
      </c>
      <c r="R8" t="s">
        <v>36</v>
      </c>
      <c r="S8" t="s">
        <v>49</v>
      </c>
      <c r="T8" t="s">
        <v>87</v>
      </c>
      <c r="U8" t="s">
        <v>39</v>
      </c>
      <c r="V8" t="s">
        <v>39</v>
      </c>
      <c r="W8" t="s">
        <v>39</v>
      </c>
      <c r="X8" t="s">
        <v>41</v>
      </c>
      <c r="Y8" t="s">
        <v>41</v>
      </c>
      <c r="Z8" t="s">
        <v>39</v>
      </c>
      <c r="AA8" t="s">
        <v>39</v>
      </c>
      <c r="AB8" t="s">
        <v>40</v>
      </c>
      <c r="AC8" t="s">
        <v>41</v>
      </c>
      <c r="AD8" t="s">
        <v>557</v>
      </c>
      <c r="AE8" t="s">
        <v>543</v>
      </c>
      <c r="AF8" t="s">
        <v>595</v>
      </c>
      <c r="AG8" t="s">
        <v>1193</v>
      </c>
      <c r="AH8">
        <v>45829.554166666669</v>
      </c>
      <c r="AI8">
        <v>45824.554166666669</v>
      </c>
      <c r="AJ8">
        <v>125.9</v>
      </c>
      <c r="AK8">
        <v>0</v>
      </c>
      <c r="AL8" t="s">
        <v>1192</v>
      </c>
      <c r="AM8">
        <v>3</v>
      </c>
      <c r="AN8" t="s">
        <v>2124</v>
      </c>
      <c r="AO8" t="s">
        <v>2125</v>
      </c>
      <c r="AP8" t="s">
        <v>2126</v>
      </c>
      <c r="AQ8" t="s">
        <v>1691</v>
      </c>
      <c r="AR8" t="s">
        <v>2127</v>
      </c>
      <c r="AS8" t="s">
        <v>1673</v>
      </c>
      <c r="AT8" t="s">
        <v>2107</v>
      </c>
    </row>
    <row r="9" spans="1:46" x14ac:dyDescent="0.2">
      <c r="A9">
        <v>1</v>
      </c>
      <c r="B9">
        <v>1</v>
      </c>
      <c r="D9" t="s">
        <v>2339</v>
      </c>
      <c r="F9">
        <v>126.9</v>
      </c>
      <c r="H9" t="s">
        <v>1362</v>
      </c>
      <c r="I9" t="s">
        <v>1366</v>
      </c>
      <c r="J9">
        <v>45190845</v>
      </c>
      <c r="K9" t="s">
        <v>215</v>
      </c>
      <c r="L9" t="s">
        <v>216</v>
      </c>
      <c r="M9" t="s">
        <v>773</v>
      </c>
      <c r="N9" t="s">
        <v>773</v>
      </c>
      <c r="O9" t="s">
        <v>104</v>
      </c>
      <c r="P9" t="s">
        <v>110</v>
      </c>
      <c r="Q9" t="s">
        <v>167</v>
      </c>
      <c r="R9" t="s">
        <v>48</v>
      </c>
      <c r="S9" t="s">
        <v>37</v>
      </c>
      <c r="T9" t="s">
        <v>50</v>
      </c>
      <c r="U9" t="s">
        <v>39</v>
      </c>
      <c r="V9" t="s">
        <v>39</v>
      </c>
      <c r="W9" t="s">
        <v>39</v>
      </c>
      <c r="X9" t="s">
        <v>41</v>
      </c>
      <c r="Y9" t="s">
        <v>41</v>
      </c>
      <c r="Z9" t="s">
        <v>39</v>
      </c>
      <c r="AA9" t="s">
        <v>39</v>
      </c>
      <c r="AB9" t="s">
        <v>39</v>
      </c>
      <c r="AC9" t="s">
        <v>41</v>
      </c>
      <c r="AD9" t="s">
        <v>557</v>
      </c>
      <c r="AE9" t="s">
        <v>167</v>
      </c>
      <c r="AF9" t="s">
        <v>541</v>
      </c>
      <c r="AG9" t="s">
        <v>1150</v>
      </c>
      <c r="AH9">
        <v>45826.588194444441</v>
      </c>
      <c r="AI9">
        <v>45821.588194444441</v>
      </c>
      <c r="AJ9">
        <v>128.9</v>
      </c>
      <c r="AK9">
        <v>0</v>
      </c>
      <c r="AL9" t="s">
        <v>1216</v>
      </c>
      <c r="AM9">
        <v>3</v>
      </c>
      <c r="AN9" t="s">
        <v>1677</v>
      </c>
      <c r="AO9" t="s">
        <v>2100</v>
      </c>
      <c r="AP9" t="s">
        <v>2101</v>
      </c>
      <c r="AQ9" t="s">
        <v>1625</v>
      </c>
      <c r="AR9" t="s">
        <v>1736</v>
      </c>
      <c r="AS9" t="s">
        <v>2102</v>
      </c>
      <c r="AT9" t="s">
        <v>2103</v>
      </c>
    </row>
    <row r="10" spans="1:46" x14ac:dyDescent="0.2">
      <c r="A10">
        <v>1</v>
      </c>
      <c r="B10">
        <v>1</v>
      </c>
      <c r="D10" t="s">
        <v>2325</v>
      </c>
      <c r="F10">
        <v>122.8</v>
      </c>
      <c r="H10" t="s">
        <v>1362</v>
      </c>
      <c r="I10" t="s">
        <v>1366</v>
      </c>
      <c r="J10">
        <v>45190901</v>
      </c>
      <c r="K10" t="s">
        <v>235</v>
      </c>
      <c r="L10" t="s">
        <v>236</v>
      </c>
      <c r="M10" t="s">
        <v>236</v>
      </c>
      <c r="N10" t="s">
        <v>236</v>
      </c>
      <c r="O10" t="s">
        <v>104</v>
      </c>
      <c r="P10" t="s">
        <v>46</v>
      </c>
      <c r="Q10" t="s">
        <v>167</v>
      </c>
      <c r="R10" t="s">
        <v>36</v>
      </c>
      <c r="S10" t="s">
        <v>49</v>
      </c>
      <c r="T10" t="s">
        <v>50</v>
      </c>
      <c r="U10" t="s">
        <v>39</v>
      </c>
      <c r="V10" t="s">
        <v>39</v>
      </c>
      <c r="W10" t="s">
        <v>39</v>
      </c>
      <c r="X10" t="s">
        <v>41</v>
      </c>
      <c r="Y10" t="s">
        <v>41</v>
      </c>
      <c r="Z10" t="s">
        <v>39</v>
      </c>
      <c r="AA10" t="s">
        <v>39</v>
      </c>
      <c r="AB10" t="s">
        <v>40</v>
      </c>
      <c r="AC10" t="s">
        <v>41</v>
      </c>
      <c r="AD10" t="s">
        <v>557</v>
      </c>
      <c r="AE10" t="s">
        <v>167</v>
      </c>
      <c r="AF10" t="s">
        <v>636</v>
      </c>
      <c r="AG10" t="s">
        <v>1167</v>
      </c>
      <c r="AH10">
        <v>45830.703472222223</v>
      </c>
      <c r="AI10">
        <v>45825.703472222223</v>
      </c>
      <c r="AJ10">
        <v>124.8</v>
      </c>
      <c r="AK10">
        <v>0</v>
      </c>
      <c r="AL10" t="s">
        <v>1133</v>
      </c>
      <c r="AM10">
        <v>3</v>
      </c>
      <c r="AN10" t="s">
        <v>2208</v>
      </c>
      <c r="AO10" t="s">
        <v>2209</v>
      </c>
      <c r="AP10" t="s">
        <v>2210</v>
      </c>
      <c r="AQ10" t="s">
        <v>635</v>
      </c>
      <c r="AR10" t="s">
        <v>1647</v>
      </c>
      <c r="AS10" t="s">
        <v>2149</v>
      </c>
      <c r="AT10" t="s">
        <v>1730</v>
      </c>
    </row>
    <row r="11" spans="1:46" x14ac:dyDescent="0.2">
      <c r="A11">
        <v>0</v>
      </c>
      <c r="B11">
        <v>0</v>
      </c>
      <c r="F11">
        <v>117.9</v>
      </c>
      <c r="H11" t="s">
        <v>1362</v>
      </c>
      <c r="I11" t="s">
        <v>1366</v>
      </c>
      <c r="J11">
        <v>45346221</v>
      </c>
      <c r="K11" t="s">
        <v>274</v>
      </c>
      <c r="L11" t="s">
        <v>275</v>
      </c>
      <c r="M11" t="s">
        <v>275</v>
      </c>
      <c r="N11" t="s">
        <v>275</v>
      </c>
      <c r="O11" t="s">
        <v>94</v>
      </c>
      <c r="P11" t="s">
        <v>104</v>
      </c>
      <c r="Q11" t="s">
        <v>112</v>
      </c>
      <c r="R11" t="s">
        <v>36</v>
      </c>
      <c r="S11" t="s">
        <v>276</v>
      </c>
      <c r="T11" t="s">
        <v>50</v>
      </c>
      <c r="U11" t="s">
        <v>39</v>
      </c>
      <c r="V11" t="s">
        <v>39</v>
      </c>
      <c r="W11" t="s">
        <v>39</v>
      </c>
      <c r="X11" t="s">
        <v>41</v>
      </c>
      <c r="Y11" t="s">
        <v>41</v>
      </c>
      <c r="Z11" t="s">
        <v>39</v>
      </c>
      <c r="AA11" t="s">
        <v>39</v>
      </c>
      <c r="AB11" t="s">
        <v>40</v>
      </c>
      <c r="AC11" t="s">
        <v>41</v>
      </c>
      <c r="AD11" t="s">
        <v>557</v>
      </c>
      <c r="AE11" t="s">
        <v>644</v>
      </c>
      <c r="AF11" t="s">
        <v>553</v>
      </c>
      <c r="AG11" t="s">
        <v>1124</v>
      </c>
      <c r="AH11">
        <v>0</v>
      </c>
      <c r="AI11">
        <v>45830.552777777775</v>
      </c>
      <c r="AJ11">
        <v>119.9</v>
      </c>
      <c r="AK11">
        <v>0</v>
      </c>
      <c r="AL11" t="s">
        <v>1126</v>
      </c>
      <c r="AM11">
        <v>3</v>
      </c>
      <c r="AN11" t="s">
        <v>1702</v>
      </c>
      <c r="AO11" t="s">
        <v>2304</v>
      </c>
      <c r="AP11" t="s">
        <v>2305</v>
      </c>
      <c r="AQ11" t="s">
        <v>563</v>
      </c>
      <c r="AR11" t="s">
        <v>1712</v>
      </c>
      <c r="AS11" t="s">
        <v>2306</v>
      </c>
      <c r="AT11" t="s">
        <v>2115</v>
      </c>
    </row>
    <row r="12" spans="1:46" x14ac:dyDescent="0.2">
      <c r="A12">
        <v>0</v>
      </c>
      <c r="B12">
        <v>0</v>
      </c>
      <c r="D12" t="s">
        <v>2325</v>
      </c>
      <c r="F12">
        <v>101</v>
      </c>
      <c r="H12" t="s">
        <v>1361</v>
      </c>
      <c r="I12" t="s">
        <v>1366</v>
      </c>
      <c r="J12">
        <v>45472786</v>
      </c>
      <c r="K12" t="s">
        <v>293</v>
      </c>
      <c r="L12" t="s">
        <v>812</v>
      </c>
      <c r="M12" t="s">
        <v>812</v>
      </c>
      <c r="N12" t="s">
        <v>812</v>
      </c>
      <c r="O12" t="s">
        <v>46</v>
      </c>
      <c r="P12" t="s">
        <v>56</v>
      </c>
      <c r="Q12" t="s">
        <v>96</v>
      </c>
      <c r="R12" t="s">
        <v>36</v>
      </c>
      <c r="S12" t="s">
        <v>37</v>
      </c>
      <c r="T12" t="s">
        <v>50</v>
      </c>
      <c r="U12" t="s">
        <v>39</v>
      </c>
      <c r="V12" t="s">
        <v>39</v>
      </c>
      <c r="W12" t="s">
        <v>39</v>
      </c>
      <c r="X12" t="s">
        <v>41</v>
      </c>
      <c r="Y12" t="s">
        <v>41</v>
      </c>
      <c r="Z12" t="s">
        <v>39</v>
      </c>
      <c r="AA12" t="s">
        <v>39</v>
      </c>
      <c r="AB12" t="s">
        <v>40</v>
      </c>
      <c r="AC12" t="s">
        <v>41</v>
      </c>
      <c r="AD12" t="s">
        <v>557</v>
      </c>
      <c r="AE12" t="s">
        <v>576</v>
      </c>
      <c r="AF12" t="s">
        <v>595</v>
      </c>
      <c r="AG12" t="s">
        <v>1150</v>
      </c>
      <c r="AH12">
        <v>45852.512499999997</v>
      </c>
      <c r="AI12">
        <v>45847.512499999997</v>
      </c>
      <c r="AJ12">
        <v>103</v>
      </c>
      <c r="AK12" t="s">
        <v>1225</v>
      </c>
      <c r="AL12" t="s">
        <v>1164</v>
      </c>
      <c r="AM12">
        <v>1</v>
      </c>
      <c r="AN12" t="s">
        <v>1714</v>
      </c>
      <c r="AO12" t="s">
        <v>2159</v>
      </c>
      <c r="AP12" t="s">
        <v>2160</v>
      </c>
      <c r="AQ12" t="s">
        <v>630</v>
      </c>
      <c r="AR12" t="s">
        <v>1731</v>
      </c>
      <c r="AS12" t="s">
        <v>2161</v>
      </c>
      <c r="AT12" t="s">
        <v>2111</v>
      </c>
    </row>
    <row r="13" spans="1:46" x14ac:dyDescent="0.2">
      <c r="A13">
        <v>0</v>
      </c>
      <c r="B13">
        <v>0</v>
      </c>
      <c r="F13">
        <v>99.9</v>
      </c>
      <c r="H13" t="s">
        <v>1362</v>
      </c>
      <c r="I13" t="s">
        <v>1366</v>
      </c>
      <c r="J13">
        <v>45472762</v>
      </c>
      <c r="K13" t="s">
        <v>298</v>
      </c>
      <c r="L13" t="s">
        <v>299</v>
      </c>
      <c r="M13" t="s">
        <v>816</v>
      </c>
      <c r="N13" t="s">
        <v>816</v>
      </c>
      <c r="O13" t="s">
        <v>300</v>
      </c>
      <c r="P13" t="s">
        <v>301</v>
      </c>
      <c r="Q13" t="s">
        <v>302</v>
      </c>
      <c r="R13" t="s">
        <v>48</v>
      </c>
      <c r="S13" t="s">
        <v>49</v>
      </c>
      <c r="T13" t="s">
        <v>87</v>
      </c>
      <c r="U13" t="s">
        <v>39</v>
      </c>
      <c r="V13" t="s">
        <v>39</v>
      </c>
      <c r="W13" t="s">
        <v>39</v>
      </c>
      <c r="X13" t="s">
        <v>41</v>
      </c>
      <c r="Y13" t="s">
        <v>41</v>
      </c>
      <c r="Z13" t="s">
        <v>39</v>
      </c>
      <c r="AA13" t="s">
        <v>39</v>
      </c>
      <c r="AB13" t="s">
        <v>39</v>
      </c>
      <c r="AC13" t="s">
        <v>41</v>
      </c>
      <c r="AD13" t="s">
        <v>557</v>
      </c>
      <c r="AE13" t="s">
        <v>167</v>
      </c>
      <c r="AF13" t="s">
        <v>541</v>
      </c>
      <c r="AG13" t="s">
        <v>1150</v>
      </c>
      <c r="AH13">
        <v>45853.550694444442</v>
      </c>
      <c r="AI13">
        <v>45848.550694444442</v>
      </c>
      <c r="AJ13">
        <v>101.9</v>
      </c>
      <c r="AK13">
        <v>0</v>
      </c>
      <c r="AL13" t="s">
        <v>1210</v>
      </c>
      <c r="AM13">
        <v>1</v>
      </c>
      <c r="AN13" t="s">
        <v>1707</v>
      </c>
      <c r="AO13" t="s">
        <v>2171</v>
      </c>
      <c r="AP13" t="s">
        <v>2172</v>
      </c>
      <c r="AQ13" t="s">
        <v>822</v>
      </c>
      <c r="AR13" t="s">
        <v>1631</v>
      </c>
      <c r="AS13" t="s">
        <v>2173</v>
      </c>
      <c r="AT13" t="s">
        <v>2170</v>
      </c>
    </row>
    <row r="14" spans="1:46" x14ac:dyDescent="0.2">
      <c r="A14">
        <v>1</v>
      </c>
      <c r="B14">
        <v>1</v>
      </c>
      <c r="D14" t="s">
        <v>2326</v>
      </c>
      <c r="F14">
        <v>117.9</v>
      </c>
      <c r="H14" t="s">
        <v>1361</v>
      </c>
      <c r="I14" t="s">
        <v>1366</v>
      </c>
      <c r="J14">
        <v>45472546</v>
      </c>
      <c r="K14" t="s">
        <v>306</v>
      </c>
      <c r="L14" t="s">
        <v>307</v>
      </c>
      <c r="M14" t="s">
        <v>307</v>
      </c>
      <c r="N14" t="s">
        <v>307</v>
      </c>
      <c r="O14" t="s">
        <v>85</v>
      </c>
      <c r="P14" t="s">
        <v>210</v>
      </c>
      <c r="Q14" t="s">
        <v>57</v>
      </c>
      <c r="R14" t="s">
        <v>48</v>
      </c>
      <c r="S14" t="s">
        <v>49</v>
      </c>
      <c r="T14" t="s">
        <v>87</v>
      </c>
      <c r="U14" t="s">
        <v>39</v>
      </c>
      <c r="V14" t="s">
        <v>39</v>
      </c>
      <c r="W14" t="s">
        <v>39</v>
      </c>
      <c r="X14" t="s">
        <v>41</v>
      </c>
      <c r="Y14" t="s">
        <v>41</v>
      </c>
      <c r="Z14" t="s">
        <v>39</v>
      </c>
      <c r="AA14" t="s">
        <v>39</v>
      </c>
      <c r="AB14" t="s">
        <v>40</v>
      </c>
      <c r="AC14" t="s">
        <v>41</v>
      </c>
      <c r="AD14" t="s">
        <v>557</v>
      </c>
      <c r="AE14" t="s">
        <v>576</v>
      </c>
      <c r="AF14" t="s">
        <v>553</v>
      </c>
      <c r="AG14" t="s">
        <v>1124</v>
      </c>
      <c r="AH14">
        <v>0</v>
      </c>
      <c r="AI14">
        <v>45830.546527777777</v>
      </c>
      <c r="AJ14">
        <v>119.9</v>
      </c>
      <c r="AK14">
        <v>0</v>
      </c>
      <c r="AL14" t="s">
        <v>1234</v>
      </c>
      <c r="AM14">
        <v>3</v>
      </c>
      <c r="AN14" t="s">
        <v>2236</v>
      </c>
      <c r="AO14" t="s">
        <v>2237</v>
      </c>
      <c r="AP14" t="s">
        <v>1693</v>
      </c>
      <c r="AQ14" t="s">
        <v>1647</v>
      </c>
      <c r="AR14" t="s">
        <v>1648</v>
      </c>
      <c r="AS14" t="s">
        <v>2238</v>
      </c>
      <c r="AT14" t="s">
        <v>1637</v>
      </c>
    </row>
    <row r="15" spans="1:46" x14ac:dyDescent="0.2">
      <c r="A15">
        <v>0</v>
      </c>
      <c r="B15">
        <v>0</v>
      </c>
      <c r="F15">
        <v>93.8</v>
      </c>
      <c r="H15" t="s">
        <v>1362</v>
      </c>
      <c r="I15" t="s">
        <v>1366</v>
      </c>
      <c r="J15">
        <v>45472971</v>
      </c>
      <c r="K15" t="s">
        <v>311</v>
      </c>
      <c r="L15" t="s">
        <v>312</v>
      </c>
      <c r="M15" t="s">
        <v>312</v>
      </c>
      <c r="N15" t="s">
        <v>312</v>
      </c>
      <c r="O15" t="s">
        <v>76</v>
      </c>
      <c r="P15" t="s">
        <v>46</v>
      </c>
      <c r="Q15" t="s">
        <v>64</v>
      </c>
      <c r="R15" t="s">
        <v>48</v>
      </c>
      <c r="S15" t="s">
        <v>49</v>
      </c>
      <c r="T15" t="s">
        <v>50</v>
      </c>
      <c r="U15" t="s">
        <v>39</v>
      </c>
      <c r="V15" t="s">
        <v>39</v>
      </c>
      <c r="W15" t="s">
        <v>39</v>
      </c>
      <c r="X15" t="s">
        <v>41</v>
      </c>
      <c r="Y15" t="s">
        <v>41</v>
      </c>
      <c r="Z15" t="s">
        <v>39</v>
      </c>
      <c r="AA15" t="s">
        <v>39</v>
      </c>
      <c r="AB15" t="s">
        <v>40</v>
      </c>
      <c r="AC15" t="s">
        <v>41</v>
      </c>
      <c r="AD15" t="s">
        <v>557</v>
      </c>
      <c r="AE15" t="s">
        <v>824</v>
      </c>
      <c r="AF15" t="s">
        <v>595</v>
      </c>
      <c r="AG15" t="s">
        <v>1113</v>
      </c>
      <c r="AH15">
        <v>45859.652083333334</v>
      </c>
      <c r="AI15">
        <v>45854.652083333334</v>
      </c>
      <c r="AJ15">
        <v>95.8</v>
      </c>
      <c r="AK15">
        <v>0</v>
      </c>
      <c r="AL15" t="s">
        <v>1190</v>
      </c>
      <c r="AM15">
        <v>3</v>
      </c>
      <c r="AN15" t="s">
        <v>1735</v>
      </c>
      <c r="AO15" t="s">
        <v>2213</v>
      </c>
      <c r="AP15" t="s">
        <v>2214</v>
      </c>
      <c r="AQ15" t="s">
        <v>563</v>
      </c>
      <c r="AR15" t="s">
        <v>1717</v>
      </c>
      <c r="AS15" t="s">
        <v>2184</v>
      </c>
      <c r="AT15" t="s">
        <v>1652</v>
      </c>
    </row>
    <row r="16" spans="1:46" x14ac:dyDescent="0.2">
      <c r="A16">
        <v>1</v>
      </c>
      <c r="B16">
        <v>1</v>
      </c>
      <c r="D16" t="s">
        <v>2334</v>
      </c>
      <c r="F16">
        <v>92.9</v>
      </c>
      <c r="H16" t="s">
        <v>1362</v>
      </c>
      <c r="I16" t="s">
        <v>1366</v>
      </c>
      <c r="J16">
        <v>45472996</v>
      </c>
      <c r="K16" t="s">
        <v>317</v>
      </c>
      <c r="L16" t="s">
        <v>318</v>
      </c>
      <c r="M16" t="s">
        <v>318</v>
      </c>
      <c r="N16" t="s">
        <v>318</v>
      </c>
      <c r="O16" t="s">
        <v>319</v>
      </c>
      <c r="P16" t="s">
        <v>104</v>
      </c>
      <c r="Q16" t="s">
        <v>69</v>
      </c>
      <c r="R16" t="s">
        <v>48</v>
      </c>
      <c r="S16" t="s">
        <v>49</v>
      </c>
      <c r="T16" t="s">
        <v>50</v>
      </c>
      <c r="U16" t="s">
        <v>39</v>
      </c>
      <c r="V16" t="s">
        <v>39</v>
      </c>
      <c r="W16" t="s">
        <v>39</v>
      </c>
      <c r="X16" t="s">
        <v>41</v>
      </c>
      <c r="Y16" t="s">
        <v>41</v>
      </c>
      <c r="Z16" t="s">
        <v>39</v>
      </c>
      <c r="AA16" t="s">
        <v>39</v>
      </c>
      <c r="AB16" t="s">
        <v>40</v>
      </c>
      <c r="AC16" t="s">
        <v>41</v>
      </c>
      <c r="AD16" t="s">
        <v>557</v>
      </c>
      <c r="AE16" t="s">
        <v>338</v>
      </c>
      <c r="AF16" t="s">
        <v>553</v>
      </c>
      <c r="AG16" t="s">
        <v>1113</v>
      </c>
      <c r="AH16">
        <v>45860.586805555555</v>
      </c>
      <c r="AI16">
        <v>45855.586805555555</v>
      </c>
      <c r="AJ16">
        <v>94.9</v>
      </c>
      <c r="AK16">
        <v>0</v>
      </c>
      <c r="AL16" t="s">
        <v>1132</v>
      </c>
      <c r="AM16">
        <v>3</v>
      </c>
      <c r="AN16" t="s">
        <v>2267</v>
      </c>
      <c r="AO16" t="s">
        <v>2268</v>
      </c>
      <c r="AP16" t="s">
        <v>2269</v>
      </c>
      <c r="AQ16" t="s">
        <v>1644</v>
      </c>
      <c r="AR16" t="s">
        <v>1650</v>
      </c>
      <c r="AS16" t="s">
        <v>2087</v>
      </c>
      <c r="AT16" t="s">
        <v>1682</v>
      </c>
    </row>
    <row r="17" spans="1:46" x14ac:dyDescent="0.2">
      <c r="A17">
        <v>1</v>
      </c>
      <c r="B17">
        <v>1</v>
      </c>
      <c r="D17" t="s">
        <v>2331</v>
      </c>
      <c r="F17">
        <v>117.9</v>
      </c>
      <c r="H17" t="s">
        <v>1362</v>
      </c>
      <c r="I17" t="s">
        <v>1366</v>
      </c>
      <c r="J17">
        <v>45472654</v>
      </c>
      <c r="K17" t="s">
        <v>324</v>
      </c>
      <c r="L17" t="s">
        <v>325</v>
      </c>
      <c r="M17" t="s">
        <v>325</v>
      </c>
      <c r="N17" t="s">
        <v>325</v>
      </c>
      <c r="O17" t="s">
        <v>104</v>
      </c>
      <c r="P17">
        <v>0</v>
      </c>
      <c r="Q17" t="s">
        <v>167</v>
      </c>
      <c r="R17" t="s">
        <v>48</v>
      </c>
      <c r="S17" t="s">
        <v>49</v>
      </c>
      <c r="T17" t="s">
        <v>87</v>
      </c>
      <c r="U17" t="s">
        <v>39</v>
      </c>
      <c r="V17" t="s">
        <v>39</v>
      </c>
      <c r="W17" t="s">
        <v>39</v>
      </c>
      <c r="X17" t="s">
        <v>41</v>
      </c>
      <c r="Y17" t="s">
        <v>41</v>
      </c>
      <c r="Z17" t="s">
        <v>39</v>
      </c>
      <c r="AA17" t="s">
        <v>39</v>
      </c>
      <c r="AB17" t="s">
        <v>40</v>
      </c>
      <c r="AC17" t="s">
        <v>41</v>
      </c>
      <c r="AD17" t="s">
        <v>557</v>
      </c>
      <c r="AE17" t="s">
        <v>167</v>
      </c>
      <c r="AF17" t="s">
        <v>553</v>
      </c>
      <c r="AG17" t="s">
        <v>1124</v>
      </c>
      <c r="AH17">
        <v>0</v>
      </c>
      <c r="AI17">
        <v>45830.554861111108</v>
      </c>
      <c r="AJ17">
        <v>119.9</v>
      </c>
      <c r="AK17">
        <v>0</v>
      </c>
      <c r="AL17" t="s">
        <v>1123</v>
      </c>
      <c r="AM17">
        <v>1</v>
      </c>
      <c r="AN17" t="s">
        <v>2279</v>
      </c>
      <c r="AO17" t="s">
        <v>2280</v>
      </c>
      <c r="AP17" t="s">
        <v>2281</v>
      </c>
      <c r="AQ17" t="s">
        <v>774</v>
      </c>
      <c r="AR17" t="s">
        <v>1725</v>
      </c>
      <c r="AS17" t="s">
        <v>1623</v>
      </c>
      <c r="AT17" t="s">
        <v>1624</v>
      </c>
    </row>
    <row r="18" spans="1:46" x14ac:dyDescent="0.2">
      <c r="A18">
        <v>0</v>
      </c>
      <c r="B18">
        <v>0</v>
      </c>
      <c r="F18">
        <v>95.9</v>
      </c>
      <c r="H18" t="s">
        <v>1361</v>
      </c>
      <c r="I18" t="s">
        <v>1366</v>
      </c>
      <c r="J18">
        <v>45472979</v>
      </c>
      <c r="K18" t="s">
        <v>330</v>
      </c>
      <c r="L18" t="s">
        <v>331</v>
      </c>
      <c r="M18" t="s">
        <v>821</v>
      </c>
      <c r="N18" t="s">
        <v>821</v>
      </c>
      <c r="O18" t="s">
        <v>85</v>
      </c>
      <c r="P18" t="s">
        <v>104</v>
      </c>
      <c r="Q18" t="s">
        <v>249</v>
      </c>
      <c r="R18" t="s">
        <v>36</v>
      </c>
      <c r="S18" t="s">
        <v>37</v>
      </c>
      <c r="T18" t="s">
        <v>50</v>
      </c>
      <c r="U18" t="s">
        <v>39</v>
      </c>
      <c r="V18" t="s">
        <v>39</v>
      </c>
      <c r="W18" t="s">
        <v>39</v>
      </c>
      <c r="X18" t="s">
        <v>41</v>
      </c>
      <c r="Y18" t="s">
        <v>41</v>
      </c>
      <c r="Z18" t="s">
        <v>39</v>
      </c>
      <c r="AA18" t="s">
        <v>39</v>
      </c>
      <c r="AB18" t="s">
        <v>40</v>
      </c>
      <c r="AC18" t="s">
        <v>41</v>
      </c>
      <c r="AD18" t="s">
        <v>557</v>
      </c>
      <c r="AE18" t="s">
        <v>167</v>
      </c>
      <c r="AF18" t="s">
        <v>541</v>
      </c>
      <c r="AG18" t="s">
        <v>1113</v>
      </c>
      <c r="AH18">
        <v>45857.543749999997</v>
      </c>
      <c r="AI18">
        <v>45852.543749999997</v>
      </c>
      <c r="AJ18">
        <v>97.9</v>
      </c>
      <c r="AK18">
        <v>0</v>
      </c>
      <c r="AL18" t="s">
        <v>1143</v>
      </c>
      <c r="AM18">
        <v>1</v>
      </c>
      <c r="AN18" t="s">
        <v>2314</v>
      </c>
      <c r="AO18" t="s">
        <v>2315</v>
      </c>
      <c r="AP18" t="s">
        <v>2316</v>
      </c>
      <c r="AQ18" t="s">
        <v>552</v>
      </c>
      <c r="AR18" t="s">
        <v>1683</v>
      </c>
      <c r="AS18" t="s">
        <v>1657</v>
      </c>
      <c r="AT18" t="s">
        <v>1642</v>
      </c>
    </row>
    <row r="19" spans="1:46" x14ac:dyDescent="0.2">
      <c r="A19">
        <v>0</v>
      </c>
      <c r="B19">
        <v>0</v>
      </c>
      <c r="F19">
        <v>75</v>
      </c>
      <c r="H19" t="s">
        <v>1361</v>
      </c>
      <c r="I19" t="s">
        <v>1366</v>
      </c>
      <c r="J19">
        <v>45606391</v>
      </c>
      <c r="K19" t="s">
        <v>343</v>
      </c>
      <c r="L19" t="s">
        <v>344</v>
      </c>
      <c r="M19" t="s">
        <v>344</v>
      </c>
      <c r="N19" t="s">
        <v>344</v>
      </c>
      <c r="O19" t="s">
        <v>56</v>
      </c>
      <c r="P19" t="s">
        <v>103</v>
      </c>
      <c r="Q19" t="s">
        <v>57</v>
      </c>
      <c r="R19" t="s">
        <v>48</v>
      </c>
      <c r="S19" t="s">
        <v>37</v>
      </c>
      <c r="T19" t="s">
        <v>345</v>
      </c>
      <c r="U19" t="s">
        <v>39</v>
      </c>
      <c r="V19" t="s">
        <v>39</v>
      </c>
      <c r="W19" t="s">
        <v>39</v>
      </c>
      <c r="X19" t="s">
        <v>41</v>
      </c>
      <c r="Y19" t="s">
        <v>41</v>
      </c>
      <c r="Z19" t="s">
        <v>39</v>
      </c>
      <c r="AA19" t="s">
        <v>39</v>
      </c>
      <c r="AB19" t="s">
        <v>40</v>
      </c>
      <c r="AC19" t="s">
        <v>41</v>
      </c>
      <c r="AD19" t="s">
        <v>557</v>
      </c>
      <c r="AE19" t="s">
        <v>576</v>
      </c>
      <c r="AF19" t="s">
        <v>553</v>
      </c>
      <c r="AG19" t="s">
        <v>1113</v>
      </c>
      <c r="AH19">
        <v>45878.51458333333</v>
      </c>
      <c r="AI19">
        <v>45873.51458333333</v>
      </c>
      <c r="AJ19">
        <v>77</v>
      </c>
      <c r="AK19">
        <v>0</v>
      </c>
      <c r="AL19" t="s">
        <v>1159</v>
      </c>
      <c r="AM19">
        <v>3</v>
      </c>
      <c r="AN19" t="s">
        <v>2082</v>
      </c>
      <c r="AO19" t="s">
        <v>2083</v>
      </c>
      <c r="AP19" t="s">
        <v>2084</v>
      </c>
      <c r="AQ19" t="s">
        <v>1660</v>
      </c>
      <c r="AR19" t="s">
        <v>1717</v>
      </c>
      <c r="AS19" t="s">
        <v>2085</v>
      </c>
      <c r="AT19" t="s">
        <v>2086</v>
      </c>
    </row>
    <row r="20" spans="1:46" x14ac:dyDescent="0.2">
      <c r="A20">
        <v>1</v>
      </c>
      <c r="B20">
        <v>1</v>
      </c>
      <c r="D20" t="s">
        <v>2336</v>
      </c>
      <c r="F20">
        <v>75</v>
      </c>
      <c r="H20" t="s">
        <v>1361</v>
      </c>
      <c r="I20" t="s">
        <v>1366</v>
      </c>
      <c r="J20">
        <v>45606729</v>
      </c>
      <c r="K20" t="s">
        <v>352</v>
      </c>
      <c r="L20" t="s">
        <v>1577</v>
      </c>
      <c r="M20" t="s">
        <v>850</v>
      </c>
      <c r="N20" t="s">
        <v>850</v>
      </c>
      <c r="O20" t="s">
        <v>56</v>
      </c>
      <c r="P20">
        <v>0</v>
      </c>
      <c r="Q20" t="s">
        <v>175</v>
      </c>
      <c r="R20" t="s">
        <v>48</v>
      </c>
      <c r="S20" t="s">
        <v>37</v>
      </c>
      <c r="T20" t="s">
        <v>50</v>
      </c>
      <c r="U20" t="s">
        <v>39</v>
      </c>
      <c r="V20" t="s">
        <v>39</v>
      </c>
      <c r="W20" t="s">
        <v>39</v>
      </c>
      <c r="X20" t="s">
        <v>41</v>
      </c>
      <c r="Y20" t="s">
        <v>41</v>
      </c>
      <c r="Z20" t="s">
        <v>39</v>
      </c>
      <c r="AA20" t="s">
        <v>39</v>
      </c>
      <c r="AB20" t="s">
        <v>40</v>
      </c>
      <c r="AC20" t="s">
        <v>41</v>
      </c>
      <c r="AD20" t="s">
        <v>557</v>
      </c>
      <c r="AE20" t="s">
        <v>543</v>
      </c>
      <c r="AF20" t="s">
        <v>541</v>
      </c>
      <c r="AG20" t="s">
        <v>1150</v>
      </c>
      <c r="AH20">
        <v>45875.531944444447</v>
      </c>
      <c r="AI20">
        <v>45870.531944444447</v>
      </c>
      <c r="AJ20">
        <v>80</v>
      </c>
      <c r="AK20">
        <v>0</v>
      </c>
      <c r="AL20" t="s">
        <v>1209</v>
      </c>
      <c r="AM20">
        <v>3</v>
      </c>
      <c r="AN20" t="s">
        <v>1728</v>
      </c>
      <c r="AO20" t="s">
        <v>2216</v>
      </c>
      <c r="AP20" t="s">
        <v>2217</v>
      </c>
      <c r="AQ20" t="s">
        <v>563</v>
      </c>
      <c r="AR20" t="s">
        <v>1645</v>
      </c>
      <c r="AS20" t="s">
        <v>2218</v>
      </c>
      <c r="AT20" t="s">
        <v>2120</v>
      </c>
    </row>
    <row r="21" spans="1:46" x14ac:dyDescent="0.2">
      <c r="A21">
        <v>1</v>
      </c>
      <c r="B21">
        <v>1</v>
      </c>
      <c r="F21">
        <v>78</v>
      </c>
      <c r="H21" t="s">
        <v>1362</v>
      </c>
      <c r="I21" t="s">
        <v>1366</v>
      </c>
      <c r="J21">
        <v>45763896</v>
      </c>
      <c r="K21" t="s">
        <v>371</v>
      </c>
      <c r="L21" t="s">
        <v>372</v>
      </c>
      <c r="M21" t="s">
        <v>372</v>
      </c>
      <c r="N21" t="s">
        <v>372</v>
      </c>
      <c r="O21" t="s">
        <v>76</v>
      </c>
      <c r="P21" t="s">
        <v>63</v>
      </c>
      <c r="Q21" t="s">
        <v>167</v>
      </c>
      <c r="R21" t="s">
        <v>48</v>
      </c>
      <c r="S21" t="s">
        <v>49</v>
      </c>
      <c r="T21" t="s">
        <v>50</v>
      </c>
      <c r="U21" t="s">
        <v>39</v>
      </c>
      <c r="V21" t="s">
        <v>39</v>
      </c>
      <c r="W21" t="s">
        <v>39</v>
      </c>
      <c r="X21" t="s">
        <v>41</v>
      </c>
      <c r="Y21" t="s">
        <v>41</v>
      </c>
      <c r="Z21" t="s">
        <v>39</v>
      </c>
      <c r="AA21" t="s">
        <v>39</v>
      </c>
      <c r="AB21" t="s">
        <v>40</v>
      </c>
      <c r="AC21" t="s">
        <v>41</v>
      </c>
      <c r="AD21" t="s">
        <v>557</v>
      </c>
      <c r="AE21" t="s">
        <v>167</v>
      </c>
      <c r="AF21" t="s">
        <v>595</v>
      </c>
      <c r="AG21" t="s">
        <v>1113</v>
      </c>
      <c r="AH21">
        <v>45874.686805555553</v>
      </c>
      <c r="AI21">
        <v>45869.686805555553</v>
      </c>
      <c r="AJ21">
        <v>80.8</v>
      </c>
      <c r="AK21">
        <v>0</v>
      </c>
      <c r="AL21" t="s">
        <v>1189</v>
      </c>
      <c r="AM21">
        <v>3</v>
      </c>
      <c r="AN21" t="s">
        <v>2140</v>
      </c>
      <c r="AO21" t="s">
        <v>2141</v>
      </c>
      <c r="AP21" t="s">
        <v>2142</v>
      </c>
      <c r="AQ21" t="s">
        <v>571</v>
      </c>
      <c r="AR21" t="s">
        <v>1731</v>
      </c>
      <c r="AS21" t="s">
        <v>1664</v>
      </c>
      <c r="AT21" t="s">
        <v>1705</v>
      </c>
    </row>
    <row r="22" spans="1:46" x14ac:dyDescent="0.2">
      <c r="A22">
        <v>1</v>
      </c>
      <c r="B22">
        <v>1</v>
      </c>
      <c r="F22">
        <v>78.8</v>
      </c>
      <c r="H22" t="s">
        <v>1362</v>
      </c>
      <c r="I22" t="s">
        <v>1366</v>
      </c>
      <c r="J22">
        <v>45763997</v>
      </c>
      <c r="K22" t="s">
        <v>376</v>
      </c>
      <c r="L22" t="s">
        <v>377</v>
      </c>
      <c r="M22" t="s">
        <v>852</v>
      </c>
      <c r="N22" t="s">
        <v>852</v>
      </c>
      <c r="O22" t="s">
        <v>110</v>
      </c>
      <c r="P22" t="s">
        <v>143</v>
      </c>
      <c r="Q22" t="s">
        <v>144</v>
      </c>
      <c r="R22" t="s">
        <v>48</v>
      </c>
      <c r="S22" t="s">
        <v>37</v>
      </c>
      <c r="T22" t="s">
        <v>50</v>
      </c>
      <c r="U22" t="s">
        <v>39</v>
      </c>
      <c r="V22" t="s">
        <v>39</v>
      </c>
      <c r="W22" t="s">
        <v>39</v>
      </c>
      <c r="X22" t="s">
        <v>41</v>
      </c>
      <c r="Y22" t="s">
        <v>41</v>
      </c>
      <c r="Z22" t="s">
        <v>39</v>
      </c>
      <c r="AA22" t="s">
        <v>39</v>
      </c>
      <c r="AB22" t="s">
        <v>40</v>
      </c>
      <c r="AC22" t="s">
        <v>41</v>
      </c>
      <c r="AD22" t="s">
        <v>557</v>
      </c>
      <c r="AE22" t="s">
        <v>543</v>
      </c>
      <c r="AF22" t="s">
        <v>541</v>
      </c>
      <c r="AG22" t="s">
        <v>1113</v>
      </c>
      <c r="AH22">
        <v>45876.414583333331</v>
      </c>
      <c r="AI22">
        <v>45871.414583333331</v>
      </c>
      <c r="AJ22">
        <v>79.099999999999994</v>
      </c>
      <c r="AK22">
        <v>0</v>
      </c>
      <c r="AL22" t="s">
        <v>1183</v>
      </c>
      <c r="AM22">
        <v>3</v>
      </c>
      <c r="AN22" t="s">
        <v>2135</v>
      </c>
      <c r="AO22" t="s">
        <v>1711</v>
      </c>
      <c r="AP22" t="s">
        <v>2094</v>
      </c>
      <c r="AQ22" t="s">
        <v>571</v>
      </c>
      <c r="AR22" t="s">
        <v>1738</v>
      </c>
      <c r="AS22" t="s">
        <v>2143</v>
      </c>
      <c r="AT22" t="s">
        <v>1710</v>
      </c>
    </row>
    <row r="23" spans="1:46" x14ac:dyDescent="0.2">
      <c r="A23">
        <v>0</v>
      </c>
      <c r="B23">
        <v>0</v>
      </c>
      <c r="F23">
        <v>77.099999999999994</v>
      </c>
      <c r="H23" t="s">
        <v>1361</v>
      </c>
      <c r="I23" t="s">
        <v>1366</v>
      </c>
      <c r="J23">
        <v>45764004</v>
      </c>
      <c r="K23" t="s">
        <v>381</v>
      </c>
      <c r="L23" t="s">
        <v>382</v>
      </c>
      <c r="M23" t="s">
        <v>382</v>
      </c>
      <c r="N23" t="s">
        <v>382</v>
      </c>
      <c r="O23" t="s">
        <v>56</v>
      </c>
      <c r="P23" t="s">
        <v>46</v>
      </c>
      <c r="Q23" t="s">
        <v>64</v>
      </c>
      <c r="R23" t="s">
        <v>48</v>
      </c>
      <c r="S23" t="s">
        <v>49</v>
      </c>
      <c r="T23" t="s">
        <v>50</v>
      </c>
      <c r="U23" t="s">
        <v>39</v>
      </c>
      <c r="V23" t="s">
        <v>39</v>
      </c>
      <c r="W23" t="s">
        <v>39</v>
      </c>
      <c r="X23" t="s">
        <v>41</v>
      </c>
      <c r="Y23" t="s">
        <v>41</v>
      </c>
      <c r="Z23" t="s">
        <v>39</v>
      </c>
      <c r="AA23" t="s">
        <v>39</v>
      </c>
      <c r="AB23" t="s">
        <v>39</v>
      </c>
      <c r="AC23" t="s">
        <v>41</v>
      </c>
      <c r="AD23" t="s">
        <v>557</v>
      </c>
      <c r="AE23" t="s">
        <v>543</v>
      </c>
      <c r="AF23" t="s">
        <v>595</v>
      </c>
      <c r="AG23" t="s">
        <v>1113</v>
      </c>
      <c r="AH23">
        <v>45880.637499999997</v>
      </c>
      <c r="AI23">
        <v>45875.637499999997</v>
      </c>
      <c r="AJ23">
        <v>74.8</v>
      </c>
      <c r="AK23">
        <v>0</v>
      </c>
      <c r="AL23" t="s">
        <v>1184</v>
      </c>
      <c r="AM23">
        <v>3</v>
      </c>
      <c r="AN23" t="s">
        <v>1675</v>
      </c>
      <c r="AO23" t="s">
        <v>2112</v>
      </c>
      <c r="AP23" t="s">
        <v>2113</v>
      </c>
      <c r="AQ23" t="s">
        <v>571</v>
      </c>
      <c r="AR23" t="s">
        <v>1622</v>
      </c>
      <c r="AS23" t="s">
        <v>2114</v>
      </c>
      <c r="AT23" t="s">
        <v>2115</v>
      </c>
    </row>
    <row r="24" spans="1:46" x14ac:dyDescent="0.2">
      <c r="A24">
        <v>0</v>
      </c>
      <c r="B24">
        <v>0</v>
      </c>
      <c r="F24">
        <v>72.8</v>
      </c>
      <c r="H24" t="s">
        <v>1362</v>
      </c>
      <c r="I24" t="s">
        <v>1366</v>
      </c>
      <c r="J24">
        <v>45764020</v>
      </c>
      <c r="K24" t="s">
        <v>387</v>
      </c>
      <c r="L24" t="s">
        <v>388</v>
      </c>
      <c r="M24" t="s">
        <v>388</v>
      </c>
      <c r="N24" t="s">
        <v>388</v>
      </c>
      <c r="O24" t="s">
        <v>301</v>
      </c>
      <c r="P24" t="s">
        <v>300</v>
      </c>
      <c r="Q24" t="s">
        <v>302</v>
      </c>
      <c r="R24" t="s">
        <v>48</v>
      </c>
      <c r="S24" t="s">
        <v>49</v>
      </c>
      <c r="T24" t="s">
        <v>50</v>
      </c>
      <c r="U24" t="s">
        <v>39</v>
      </c>
      <c r="V24" t="s">
        <v>39</v>
      </c>
      <c r="W24" t="s">
        <v>39</v>
      </c>
      <c r="X24" t="s">
        <v>41</v>
      </c>
      <c r="Y24" t="s">
        <v>41</v>
      </c>
      <c r="Z24" t="s">
        <v>39</v>
      </c>
      <c r="AA24" t="s">
        <v>39</v>
      </c>
      <c r="AB24" t="s">
        <v>40</v>
      </c>
      <c r="AC24" t="s">
        <v>41</v>
      </c>
      <c r="AD24" t="s">
        <v>557</v>
      </c>
      <c r="AE24" t="s">
        <v>167</v>
      </c>
      <c r="AF24" t="s">
        <v>595</v>
      </c>
      <c r="AG24" t="s">
        <v>1113</v>
      </c>
      <c r="AH24">
        <v>45893.589583333334</v>
      </c>
      <c r="AI24">
        <v>45888.589583333334</v>
      </c>
      <c r="AJ24">
        <v>61.9</v>
      </c>
      <c r="AK24">
        <v>0</v>
      </c>
      <c r="AL24" t="s">
        <v>1187</v>
      </c>
      <c r="AM24">
        <v>3</v>
      </c>
      <c r="AN24" t="s">
        <v>2146</v>
      </c>
      <c r="AO24" t="s">
        <v>2147</v>
      </c>
      <c r="AP24" t="s">
        <v>2148</v>
      </c>
      <c r="AQ24" t="s">
        <v>1692</v>
      </c>
      <c r="AR24" t="s">
        <v>2143</v>
      </c>
      <c r="AS24" t="s">
        <v>2149</v>
      </c>
      <c r="AT24" t="s">
        <v>2150</v>
      </c>
    </row>
    <row r="25" spans="1:46" x14ac:dyDescent="0.2">
      <c r="A25">
        <v>0</v>
      </c>
      <c r="B25">
        <v>0</v>
      </c>
      <c r="F25">
        <v>59.9</v>
      </c>
      <c r="H25" t="s">
        <v>1362</v>
      </c>
      <c r="I25" t="s">
        <v>1366</v>
      </c>
      <c r="J25">
        <v>45764028</v>
      </c>
      <c r="K25" t="s">
        <v>393</v>
      </c>
      <c r="L25" t="s">
        <v>394</v>
      </c>
      <c r="M25" t="s">
        <v>394</v>
      </c>
      <c r="N25" t="s">
        <v>394</v>
      </c>
      <c r="O25" t="s">
        <v>395</v>
      </c>
      <c r="P25" t="s">
        <v>396</v>
      </c>
      <c r="Q25" t="s">
        <v>136</v>
      </c>
      <c r="R25" t="s">
        <v>48</v>
      </c>
      <c r="S25" t="s">
        <v>49</v>
      </c>
      <c r="T25" t="s">
        <v>50</v>
      </c>
      <c r="U25" t="s">
        <v>39</v>
      </c>
      <c r="V25" t="s">
        <v>39</v>
      </c>
      <c r="W25" t="s">
        <v>39</v>
      </c>
      <c r="X25" t="s">
        <v>41</v>
      </c>
      <c r="Y25" t="s">
        <v>41</v>
      </c>
      <c r="Z25" t="s">
        <v>39</v>
      </c>
      <c r="AA25" t="s">
        <v>39</v>
      </c>
      <c r="AB25" t="s">
        <v>40</v>
      </c>
      <c r="AC25" t="s">
        <v>41</v>
      </c>
      <c r="AD25" t="s">
        <v>557</v>
      </c>
      <c r="AE25" t="s">
        <v>902</v>
      </c>
      <c r="AF25" t="s">
        <v>595</v>
      </c>
      <c r="AG25" t="s">
        <v>1150</v>
      </c>
      <c r="AH25">
        <v>45896.468055555553</v>
      </c>
      <c r="AI25">
        <v>45891.468055555553</v>
      </c>
      <c r="AJ25">
        <v>59</v>
      </c>
      <c r="AK25">
        <v>0</v>
      </c>
      <c r="AL25" t="s">
        <v>1147</v>
      </c>
      <c r="AM25">
        <v>3</v>
      </c>
      <c r="AN25" t="s">
        <v>2124</v>
      </c>
      <c r="AO25" t="s">
        <v>2189</v>
      </c>
      <c r="AP25" t="s">
        <v>2190</v>
      </c>
      <c r="AQ25" t="s">
        <v>552</v>
      </c>
      <c r="AR25" t="s">
        <v>1620</v>
      </c>
      <c r="AS25" t="s">
        <v>2191</v>
      </c>
      <c r="AT25" t="s">
        <v>1615</v>
      </c>
    </row>
    <row r="26" spans="1:46" x14ac:dyDescent="0.2">
      <c r="A26">
        <v>0</v>
      </c>
      <c r="B26">
        <v>0</v>
      </c>
      <c r="F26">
        <v>57</v>
      </c>
      <c r="H26" t="s">
        <v>1362</v>
      </c>
      <c r="I26" t="s">
        <v>1366</v>
      </c>
      <c r="J26">
        <v>45764063</v>
      </c>
      <c r="K26" t="s">
        <v>411</v>
      </c>
      <c r="L26" t="s">
        <v>1580</v>
      </c>
      <c r="M26" t="s">
        <v>1501</v>
      </c>
      <c r="N26" t="s">
        <v>1501</v>
      </c>
      <c r="O26" t="s">
        <v>104</v>
      </c>
      <c r="P26" t="s">
        <v>110</v>
      </c>
      <c r="Q26" t="s">
        <v>144</v>
      </c>
      <c r="R26" t="s">
        <v>36</v>
      </c>
      <c r="S26" t="s">
        <v>49</v>
      </c>
      <c r="T26" t="s">
        <v>87</v>
      </c>
      <c r="U26" t="s">
        <v>39</v>
      </c>
      <c r="V26" t="s">
        <v>39</v>
      </c>
      <c r="W26" t="s">
        <v>39</v>
      </c>
      <c r="X26" t="s">
        <v>41</v>
      </c>
      <c r="Y26" t="s">
        <v>41</v>
      </c>
      <c r="Z26" t="s">
        <v>39</v>
      </c>
      <c r="AA26" t="s">
        <v>39</v>
      </c>
      <c r="AB26" t="s">
        <v>40</v>
      </c>
      <c r="AC26" t="s">
        <v>41</v>
      </c>
      <c r="AD26" t="s">
        <v>557</v>
      </c>
      <c r="AE26" t="s">
        <v>543</v>
      </c>
      <c r="AF26" t="s">
        <v>541</v>
      </c>
      <c r="AG26" t="s">
        <v>1150</v>
      </c>
      <c r="AH26">
        <v>45895.481944444444</v>
      </c>
      <c r="AI26">
        <v>45890.481944444444</v>
      </c>
      <c r="AJ26">
        <v>60</v>
      </c>
      <c r="AK26">
        <v>0</v>
      </c>
      <c r="AL26" t="s">
        <v>1235</v>
      </c>
      <c r="AM26">
        <v>2</v>
      </c>
      <c r="AN26" t="s">
        <v>1656</v>
      </c>
      <c r="AO26" t="s">
        <v>2151</v>
      </c>
      <c r="AP26" t="s">
        <v>2262</v>
      </c>
      <c r="AQ26" t="s">
        <v>617</v>
      </c>
      <c r="AR26" t="s">
        <v>2263</v>
      </c>
      <c r="AS26" t="s">
        <v>2264</v>
      </c>
      <c r="AT26" t="s">
        <v>2265</v>
      </c>
    </row>
    <row r="27" spans="1:46" x14ac:dyDescent="0.2">
      <c r="A27">
        <v>1</v>
      </c>
      <c r="B27">
        <v>1</v>
      </c>
      <c r="D27" t="s">
        <v>2333</v>
      </c>
      <c r="F27">
        <v>58</v>
      </c>
      <c r="H27" t="s">
        <v>1361</v>
      </c>
      <c r="I27" t="s">
        <v>1366</v>
      </c>
      <c r="J27">
        <v>45764075</v>
      </c>
      <c r="K27" t="s">
        <v>417</v>
      </c>
      <c r="L27" t="s">
        <v>418</v>
      </c>
      <c r="M27" t="s">
        <v>418</v>
      </c>
      <c r="N27" t="s">
        <v>418</v>
      </c>
      <c r="O27" t="s">
        <v>56</v>
      </c>
      <c r="P27" t="s">
        <v>46</v>
      </c>
      <c r="Q27" t="s">
        <v>367</v>
      </c>
      <c r="R27" t="s">
        <v>36</v>
      </c>
      <c r="S27" t="s">
        <v>49</v>
      </c>
      <c r="T27" t="s">
        <v>50</v>
      </c>
      <c r="U27" t="s">
        <v>39</v>
      </c>
      <c r="V27" t="s">
        <v>41</v>
      </c>
      <c r="W27" t="s">
        <v>39</v>
      </c>
      <c r="X27" t="s">
        <v>41</v>
      </c>
      <c r="Y27" t="s">
        <v>41</v>
      </c>
      <c r="Z27" t="s">
        <v>39</v>
      </c>
      <c r="AA27" t="s">
        <v>39</v>
      </c>
      <c r="AB27" t="s">
        <v>40</v>
      </c>
      <c r="AC27" t="s">
        <v>41</v>
      </c>
      <c r="AD27" t="s">
        <v>557</v>
      </c>
      <c r="AE27" t="s">
        <v>338</v>
      </c>
      <c r="AF27" t="s">
        <v>553</v>
      </c>
      <c r="AG27" t="s">
        <v>1113</v>
      </c>
      <c r="AH27">
        <v>45893.593055555553</v>
      </c>
      <c r="AI27">
        <v>45888.593055555553</v>
      </c>
      <c r="AJ27">
        <v>61.9</v>
      </c>
      <c r="AK27">
        <v>0</v>
      </c>
      <c r="AL27" t="s">
        <v>2032</v>
      </c>
      <c r="AM27">
        <v>2</v>
      </c>
      <c r="AN27" t="s">
        <v>2270</v>
      </c>
      <c r="AO27" t="s">
        <v>1686</v>
      </c>
      <c r="AP27" t="s">
        <v>2271</v>
      </c>
      <c r="AQ27" t="s">
        <v>630</v>
      </c>
      <c r="AR27" t="s">
        <v>2127</v>
      </c>
      <c r="AS27" t="s">
        <v>1643</v>
      </c>
      <c r="AT27" t="s">
        <v>1715</v>
      </c>
    </row>
    <row r="28" spans="1:46" x14ac:dyDescent="0.2">
      <c r="A28">
        <v>0</v>
      </c>
      <c r="B28">
        <v>0</v>
      </c>
      <c r="F28">
        <v>59.9</v>
      </c>
      <c r="H28" t="s">
        <v>1361</v>
      </c>
      <c r="I28" t="s">
        <v>1366</v>
      </c>
      <c r="J28">
        <v>45764080</v>
      </c>
      <c r="K28" t="s">
        <v>422</v>
      </c>
      <c r="L28" t="s">
        <v>423</v>
      </c>
      <c r="M28" t="s">
        <v>423</v>
      </c>
      <c r="N28" t="s">
        <v>423</v>
      </c>
      <c r="O28" t="s">
        <v>46</v>
      </c>
      <c r="P28" t="s">
        <v>56</v>
      </c>
      <c r="Q28" t="s">
        <v>162</v>
      </c>
      <c r="R28" t="s">
        <v>36</v>
      </c>
      <c r="S28" t="s">
        <v>49</v>
      </c>
      <c r="T28" t="s">
        <v>50</v>
      </c>
      <c r="U28" t="s">
        <v>39</v>
      </c>
      <c r="V28" t="s">
        <v>39</v>
      </c>
      <c r="W28" t="s">
        <v>39</v>
      </c>
      <c r="X28" t="s">
        <v>41</v>
      </c>
      <c r="Y28" t="s">
        <v>41</v>
      </c>
      <c r="Z28" t="s">
        <v>39</v>
      </c>
      <c r="AA28" t="s">
        <v>39</v>
      </c>
      <c r="AB28" t="s">
        <v>40</v>
      </c>
      <c r="AC28" t="s">
        <v>41</v>
      </c>
      <c r="AD28" t="s">
        <v>557</v>
      </c>
      <c r="AE28" t="s">
        <v>644</v>
      </c>
      <c r="AF28" t="s">
        <v>553</v>
      </c>
      <c r="AG28" t="s">
        <v>1150</v>
      </c>
      <c r="AH28">
        <v>45882.565972222219</v>
      </c>
      <c r="AI28">
        <v>45877.565972222219</v>
      </c>
      <c r="AJ28">
        <v>72.900000000000006</v>
      </c>
      <c r="AK28">
        <v>0</v>
      </c>
      <c r="AL28" t="s">
        <v>1231</v>
      </c>
      <c r="AM28">
        <v>3</v>
      </c>
      <c r="AN28" t="s">
        <v>1675</v>
      </c>
      <c r="AO28" t="s">
        <v>2295</v>
      </c>
      <c r="AP28" t="s">
        <v>2296</v>
      </c>
      <c r="AQ28" t="s">
        <v>630</v>
      </c>
      <c r="AR28" t="s">
        <v>801</v>
      </c>
      <c r="AS28" t="s">
        <v>1631</v>
      </c>
      <c r="AT28" t="s">
        <v>1630</v>
      </c>
    </row>
    <row r="29" spans="1:46" x14ac:dyDescent="0.2">
      <c r="A29">
        <v>1</v>
      </c>
      <c r="B29">
        <v>1</v>
      </c>
      <c r="D29" t="s">
        <v>2328</v>
      </c>
      <c r="F29">
        <v>70.900000000000006</v>
      </c>
      <c r="H29" t="s">
        <v>1361</v>
      </c>
      <c r="I29" t="s">
        <v>1366</v>
      </c>
      <c r="J29">
        <v>45793976</v>
      </c>
      <c r="K29" t="s">
        <v>428</v>
      </c>
      <c r="L29" t="s">
        <v>429</v>
      </c>
      <c r="M29" t="s">
        <v>429</v>
      </c>
      <c r="N29" t="s">
        <v>429</v>
      </c>
      <c r="O29" t="s">
        <v>46</v>
      </c>
      <c r="P29" t="s">
        <v>119</v>
      </c>
      <c r="Q29" t="s">
        <v>129</v>
      </c>
      <c r="R29" t="s">
        <v>48</v>
      </c>
      <c r="S29" t="s">
        <v>37</v>
      </c>
      <c r="T29" t="s">
        <v>50</v>
      </c>
      <c r="U29" t="s">
        <v>39</v>
      </c>
      <c r="V29" t="s">
        <v>39</v>
      </c>
      <c r="W29" t="s">
        <v>39</v>
      </c>
      <c r="X29" t="s">
        <v>41</v>
      </c>
      <c r="Y29" t="s">
        <v>41</v>
      </c>
      <c r="Z29" t="s">
        <v>39</v>
      </c>
      <c r="AA29" t="s">
        <v>39</v>
      </c>
      <c r="AB29" t="s">
        <v>40</v>
      </c>
      <c r="AC29" t="s">
        <v>41</v>
      </c>
      <c r="AD29" t="s">
        <v>557</v>
      </c>
      <c r="AE29" t="s">
        <v>129</v>
      </c>
      <c r="AF29" t="s">
        <v>595</v>
      </c>
      <c r="AG29" t="s">
        <v>1113</v>
      </c>
      <c r="AH29">
        <v>45878.518750000003</v>
      </c>
      <c r="AI29">
        <v>45873.518750000003</v>
      </c>
      <c r="AJ29">
        <v>77</v>
      </c>
      <c r="AK29">
        <v>0</v>
      </c>
      <c r="AL29" t="s">
        <v>1196</v>
      </c>
      <c r="AM29">
        <v>3</v>
      </c>
      <c r="AN29" t="s">
        <v>1729</v>
      </c>
      <c r="AO29" t="s">
        <v>2104</v>
      </c>
      <c r="AP29" t="s">
        <v>2105</v>
      </c>
      <c r="AQ29" t="s">
        <v>844</v>
      </c>
      <c r="AR29" t="s">
        <v>1737</v>
      </c>
      <c r="AS29" t="s">
        <v>2106</v>
      </c>
      <c r="AT29" t="s">
        <v>2107</v>
      </c>
    </row>
    <row r="30" spans="1:46" x14ac:dyDescent="0.2">
      <c r="A30">
        <v>1</v>
      </c>
      <c r="B30">
        <v>1</v>
      </c>
      <c r="D30" t="s">
        <v>2341</v>
      </c>
      <c r="F30">
        <v>75</v>
      </c>
      <c r="H30" t="s">
        <v>1362</v>
      </c>
      <c r="I30" t="s">
        <v>1366</v>
      </c>
      <c r="J30">
        <v>45968241</v>
      </c>
      <c r="K30" t="s">
        <v>438</v>
      </c>
      <c r="L30" t="s">
        <v>439</v>
      </c>
      <c r="M30" t="s">
        <v>907</v>
      </c>
      <c r="N30" t="s">
        <v>907</v>
      </c>
      <c r="O30" t="s">
        <v>401</v>
      </c>
      <c r="P30" t="s">
        <v>440</v>
      </c>
      <c r="Q30" t="s">
        <v>47</v>
      </c>
      <c r="R30" t="s">
        <v>48</v>
      </c>
      <c r="S30" t="s">
        <v>37</v>
      </c>
      <c r="T30" t="s">
        <v>50</v>
      </c>
      <c r="U30" t="s">
        <v>39</v>
      </c>
      <c r="V30" t="s">
        <v>39</v>
      </c>
      <c r="W30" t="s">
        <v>39</v>
      </c>
      <c r="X30" t="s">
        <v>41</v>
      </c>
      <c r="Y30" t="s">
        <v>41</v>
      </c>
      <c r="Z30" t="s">
        <v>39</v>
      </c>
      <c r="AA30" t="s">
        <v>39</v>
      </c>
      <c r="AB30" t="s">
        <v>40</v>
      </c>
      <c r="AC30" t="s">
        <v>41</v>
      </c>
      <c r="AD30" t="s">
        <v>557</v>
      </c>
      <c r="AE30" t="s">
        <v>906</v>
      </c>
      <c r="AF30" t="s">
        <v>541</v>
      </c>
      <c r="AG30" t="s">
        <v>1150</v>
      </c>
      <c r="AH30">
        <v>45899.490277777775</v>
      </c>
      <c r="AI30">
        <v>45894.490277777775</v>
      </c>
      <c r="AJ30">
        <v>56</v>
      </c>
      <c r="AK30">
        <v>0</v>
      </c>
      <c r="AL30" t="s">
        <v>1169</v>
      </c>
      <c r="AM30">
        <v>3</v>
      </c>
      <c r="AN30" t="s">
        <v>2093</v>
      </c>
      <c r="AO30" t="s">
        <v>2094</v>
      </c>
      <c r="AP30" t="s">
        <v>2094</v>
      </c>
      <c r="AQ30" t="s">
        <v>1737</v>
      </c>
      <c r="AR30" t="s">
        <v>2095</v>
      </c>
      <c r="AS30" t="s">
        <v>2095</v>
      </c>
      <c r="AT30" t="s">
        <v>2096</v>
      </c>
    </row>
    <row r="31" spans="1:46" x14ac:dyDescent="0.2">
      <c r="A31">
        <v>1</v>
      </c>
      <c r="B31" t="e">
        <v>#N/A</v>
      </c>
      <c r="D31" t="s">
        <v>2327</v>
      </c>
      <c r="F31">
        <v>54</v>
      </c>
      <c r="H31" t="s">
        <v>1362</v>
      </c>
      <c r="I31" t="s">
        <v>1366</v>
      </c>
      <c r="J31">
        <v>45970439</v>
      </c>
      <c r="K31" t="s">
        <v>444</v>
      </c>
      <c r="L31" t="s">
        <v>445</v>
      </c>
      <c r="M31" t="s">
        <v>445</v>
      </c>
      <c r="N31" t="s">
        <v>445</v>
      </c>
      <c r="O31" t="s">
        <v>446</v>
      </c>
      <c r="P31" t="s">
        <v>56</v>
      </c>
      <c r="Q31" t="s">
        <v>112</v>
      </c>
      <c r="R31" t="s">
        <v>48</v>
      </c>
      <c r="S31" t="s">
        <v>37</v>
      </c>
      <c r="T31" t="s">
        <v>50</v>
      </c>
      <c r="U31" t="s">
        <v>39</v>
      </c>
      <c r="V31" t="s">
        <v>39</v>
      </c>
      <c r="W31" t="s">
        <v>39</v>
      </c>
      <c r="X31" t="s">
        <v>41</v>
      </c>
      <c r="Y31" t="s">
        <v>41</v>
      </c>
      <c r="Z31" t="s">
        <v>39</v>
      </c>
      <c r="AA31" t="s">
        <v>39</v>
      </c>
      <c r="AB31" t="s">
        <v>40</v>
      </c>
      <c r="AC31" t="s">
        <v>41</v>
      </c>
      <c r="AD31" t="s">
        <v>557</v>
      </c>
      <c r="AE31" t="s">
        <v>644</v>
      </c>
      <c r="AF31" t="s">
        <v>896</v>
      </c>
      <c r="AG31" t="s">
        <v>1113</v>
      </c>
      <c r="AH31">
        <v>45900.475694444445</v>
      </c>
      <c r="AI31">
        <v>45895.475694444445</v>
      </c>
      <c r="AJ31">
        <v>55</v>
      </c>
      <c r="AK31">
        <v>0</v>
      </c>
      <c r="AL31" t="s">
        <v>1147</v>
      </c>
      <c r="AM31">
        <v>3</v>
      </c>
      <c r="AN31" t="s">
        <v>1726</v>
      </c>
      <c r="AO31" t="s">
        <v>2134</v>
      </c>
      <c r="AP31" t="s">
        <v>2134</v>
      </c>
      <c r="AQ31" t="s">
        <v>822</v>
      </c>
      <c r="AR31" t="s">
        <v>1690</v>
      </c>
      <c r="AS31" t="s">
        <v>1690</v>
      </c>
      <c r="AT31" t="s">
        <v>1679</v>
      </c>
    </row>
    <row r="32" spans="1:46" x14ac:dyDescent="0.2">
      <c r="A32">
        <v>1</v>
      </c>
      <c r="B32">
        <v>1</v>
      </c>
      <c r="D32" t="s">
        <v>2329</v>
      </c>
      <c r="F32">
        <v>53</v>
      </c>
      <c r="H32" t="s">
        <v>1361</v>
      </c>
      <c r="I32" t="s">
        <v>1366</v>
      </c>
      <c r="J32">
        <v>45968065</v>
      </c>
      <c r="K32" t="s">
        <v>451</v>
      </c>
      <c r="L32" t="s">
        <v>452</v>
      </c>
      <c r="M32" t="s">
        <v>452</v>
      </c>
      <c r="N32" t="s">
        <v>452</v>
      </c>
      <c r="O32" t="s">
        <v>46</v>
      </c>
      <c r="P32" t="s">
        <v>104</v>
      </c>
      <c r="Q32" t="s">
        <v>136</v>
      </c>
      <c r="R32" t="s">
        <v>36</v>
      </c>
      <c r="S32" t="s">
        <v>37</v>
      </c>
      <c r="T32" t="s">
        <v>50</v>
      </c>
      <c r="U32" t="s">
        <v>39</v>
      </c>
      <c r="V32" t="s">
        <v>39</v>
      </c>
      <c r="W32" t="s">
        <v>39</v>
      </c>
      <c r="X32" t="s">
        <v>41</v>
      </c>
      <c r="Y32" t="s">
        <v>41</v>
      </c>
      <c r="Z32" t="s">
        <v>39</v>
      </c>
      <c r="AA32" t="s">
        <v>39</v>
      </c>
      <c r="AB32" t="s">
        <v>40</v>
      </c>
      <c r="AC32" t="s">
        <v>41</v>
      </c>
      <c r="AD32" t="s">
        <v>557</v>
      </c>
      <c r="AE32" t="s">
        <v>543</v>
      </c>
      <c r="AF32" t="s">
        <v>636</v>
      </c>
      <c r="AG32" t="s">
        <v>1113</v>
      </c>
      <c r="AH32">
        <v>45893.373611111114</v>
      </c>
      <c r="AI32">
        <v>45888.373611111114</v>
      </c>
      <c r="AJ32">
        <v>62.1</v>
      </c>
      <c r="AK32">
        <v>0</v>
      </c>
      <c r="AL32" t="s">
        <v>1169</v>
      </c>
      <c r="AM32">
        <v>3</v>
      </c>
      <c r="AN32" t="s">
        <v>2135</v>
      </c>
      <c r="AO32" t="s">
        <v>2136</v>
      </c>
      <c r="AP32" t="s">
        <v>2136</v>
      </c>
      <c r="AQ32" t="s">
        <v>837</v>
      </c>
      <c r="AR32" t="s">
        <v>1664</v>
      </c>
      <c r="AS32" t="s">
        <v>1664</v>
      </c>
      <c r="AT32" t="s">
        <v>2137</v>
      </c>
    </row>
    <row r="33" spans="1:46" x14ac:dyDescent="0.2">
      <c r="A33">
        <v>0</v>
      </c>
      <c r="B33">
        <v>0</v>
      </c>
      <c r="F33">
        <v>60.1</v>
      </c>
      <c r="H33" t="s">
        <v>1362</v>
      </c>
      <c r="I33" t="s">
        <v>1366</v>
      </c>
      <c r="J33">
        <v>45970275</v>
      </c>
      <c r="K33" t="s">
        <v>457</v>
      </c>
      <c r="L33" t="s">
        <v>458</v>
      </c>
      <c r="M33" t="s">
        <v>458</v>
      </c>
      <c r="N33" t="s">
        <v>458</v>
      </c>
      <c r="O33" t="s">
        <v>446</v>
      </c>
      <c r="P33" t="s">
        <v>459</v>
      </c>
      <c r="Q33" t="s">
        <v>112</v>
      </c>
      <c r="R33" t="s">
        <v>48</v>
      </c>
      <c r="S33" t="s">
        <v>460</v>
      </c>
      <c r="T33" t="s">
        <v>50</v>
      </c>
      <c r="U33" t="s">
        <v>39</v>
      </c>
      <c r="V33" t="s">
        <v>39</v>
      </c>
      <c r="W33" t="s">
        <v>39</v>
      </c>
      <c r="X33" t="s">
        <v>41</v>
      </c>
      <c r="Y33" t="s">
        <v>41</v>
      </c>
      <c r="Z33" t="s">
        <v>39</v>
      </c>
      <c r="AA33" t="s">
        <v>39</v>
      </c>
      <c r="AB33" t="s">
        <v>39</v>
      </c>
      <c r="AC33" t="s">
        <v>41</v>
      </c>
      <c r="AD33" t="s">
        <v>557</v>
      </c>
      <c r="AE33" t="s">
        <v>543</v>
      </c>
      <c r="AF33" t="s">
        <v>636</v>
      </c>
      <c r="AG33" t="s">
        <v>1113</v>
      </c>
      <c r="AH33">
        <v>45917.61041666667</v>
      </c>
      <c r="AI33">
        <v>45912.61041666667</v>
      </c>
      <c r="AJ33">
        <v>37.9</v>
      </c>
      <c r="AK33">
        <v>0</v>
      </c>
      <c r="AL33" t="s">
        <v>1173</v>
      </c>
      <c r="AM33">
        <v>3</v>
      </c>
      <c r="AN33" t="s">
        <v>1721</v>
      </c>
      <c r="AO33" t="s">
        <v>2196</v>
      </c>
      <c r="AP33" t="s">
        <v>2196</v>
      </c>
      <c r="AQ33" t="s">
        <v>1691</v>
      </c>
      <c r="AR33" t="s">
        <v>1668</v>
      </c>
      <c r="AS33" t="s">
        <v>1668</v>
      </c>
      <c r="AT33" t="s">
        <v>2197</v>
      </c>
    </row>
    <row r="34" spans="1:46" x14ac:dyDescent="0.2">
      <c r="A34">
        <v>0</v>
      </c>
      <c r="B34">
        <v>0</v>
      </c>
      <c r="F34">
        <v>35.9</v>
      </c>
      <c r="H34" t="s">
        <v>1362</v>
      </c>
      <c r="I34" t="s">
        <v>1366</v>
      </c>
      <c r="J34">
        <v>45968028</v>
      </c>
      <c r="K34" t="s">
        <v>465</v>
      </c>
      <c r="L34" t="s">
        <v>466</v>
      </c>
      <c r="M34" t="s">
        <v>466</v>
      </c>
      <c r="N34" t="s">
        <v>466</v>
      </c>
      <c r="O34" t="s">
        <v>94</v>
      </c>
      <c r="P34">
        <v>0</v>
      </c>
      <c r="Q34" t="s">
        <v>249</v>
      </c>
      <c r="R34" t="s">
        <v>36</v>
      </c>
      <c r="S34" t="s">
        <v>49</v>
      </c>
      <c r="T34" t="s">
        <v>50</v>
      </c>
      <c r="U34" t="s">
        <v>39</v>
      </c>
      <c r="V34" t="s">
        <v>41</v>
      </c>
      <c r="W34" t="s">
        <v>39</v>
      </c>
      <c r="X34" t="s">
        <v>41</v>
      </c>
      <c r="Y34" t="s">
        <v>41</v>
      </c>
      <c r="Z34" t="s">
        <v>39</v>
      </c>
      <c r="AA34" t="s">
        <v>39</v>
      </c>
      <c r="AB34" t="s">
        <v>40</v>
      </c>
      <c r="AC34" t="s">
        <v>41</v>
      </c>
      <c r="AD34" t="s">
        <v>597</v>
      </c>
      <c r="AE34" t="s">
        <v>167</v>
      </c>
      <c r="AF34" t="s">
        <v>827</v>
      </c>
      <c r="AG34" t="s">
        <v>1113</v>
      </c>
      <c r="AH34">
        <v>45860.586805555555</v>
      </c>
      <c r="AI34">
        <v>45855.586805555555</v>
      </c>
      <c r="AJ34">
        <v>94.9</v>
      </c>
      <c r="AK34">
        <v>0</v>
      </c>
      <c r="AL34" t="s">
        <v>1143</v>
      </c>
      <c r="AM34">
        <v>1</v>
      </c>
      <c r="AN34" t="s">
        <v>2202</v>
      </c>
      <c r="AO34" t="s">
        <v>1634</v>
      </c>
      <c r="AP34" t="s">
        <v>1634</v>
      </c>
      <c r="AQ34" t="s">
        <v>768</v>
      </c>
      <c r="AR34" t="s">
        <v>1617</v>
      </c>
      <c r="AS34" t="s">
        <v>1617</v>
      </c>
      <c r="AT34" t="s">
        <v>1618</v>
      </c>
    </row>
    <row r="35" spans="1:46" x14ac:dyDescent="0.2">
      <c r="A35">
        <v>0</v>
      </c>
      <c r="B35">
        <v>0</v>
      </c>
      <c r="F35">
        <v>92.9</v>
      </c>
      <c r="H35" t="s">
        <v>1362</v>
      </c>
      <c r="I35" t="s">
        <v>1366</v>
      </c>
      <c r="J35">
        <v>45969286</v>
      </c>
      <c r="K35" t="s">
        <v>473</v>
      </c>
      <c r="L35" t="s">
        <v>474</v>
      </c>
      <c r="M35" t="s">
        <v>809</v>
      </c>
      <c r="N35" t="s">
        <v>809</v>
      </c>
      <c r="O35" t="s">
        <v>475</v>
      </c>
      <c r="P35" t="s">
        <v>476</v>
      </c>
      <c r="Q35" t="s">
        <v>162</v>
      </c>
      <c r="R35" t="s">
        <v>48</v>
      </c>
      <c r="S35" t="s">
        <v>49</v>
      </c>
      <c r="T35" t="s">
        <v>50</v>
      </c>
      <c r="U35" t="s">
        <v>39</v>
      </c>
      <c r="V35" t="s">
        <v>39</v>
      </c>
      <c r="W35" t="s">
        <v>39</v>
      </c>
      <c r="X35" t="s">
        <v>41</v>
      </c>
      <c r="Y35" t="s">
        <v>41</v>
      </c>
      <c r="Z35" t="s">
        <v>39</v>
      </c>
      <c r="AA35" t="s">
        <v>39</v>
      </c>
      <c r="AB35" t="s">
        <v>40</v>
      </c>
      <c r="AC35" t="s">
        <v>41</v>
      </c>
      <c r="AD35" t="s">
        <v>557</v>
      </c>
      <c r="AE35" t="s">
        <v>808</v>
      </c>
      <c r="AF35" t="s">
        <v>541</v>
      </c>
      <c r="AG35" t="s">
        <v>1130</v>
      </c>
      <c r="AH35">
        <v>0</v>
      </c>
      <c r="AI35">
        <v>45923.441666666666</v>
      </c>
      <c r="AJ35">
        <v>27</v>
      </c>
      <c r="AK35">
        <v>0</v>
      </c>
      <c r="AL35" t="s">
        <v>1161</v>
      </c>
      <c r="AM35">
        <v>2</v>
      </c>
      <c r="AN35" t="s">
        <v>2241</v>
      </c>
      <c r="AO35" t="s">
        <v>2242</v>
      </c>
      <c r="AP35" t="s">
        <v>2242</v>
      </c>
      <c r="AQ35" t="s">
        <v>647</v>
      </c>
      <c r="AR35" t="s">
        <v>2243</v>
      </c>
      <c r="AS35" t="s">
        <v>2243</v>
      </c>
      <c r="AT35" t="s">
        <v>2244</v>
      </c>
    </row>
    <row r="36" spans="1:46" x14ac:dyDescent="0.2">
      <c r="A36">
        <v>1</v>
      </c>
      <c r="B36">
        <v>1</v>
      </c>
      <c r="D36" t="s">
        <v>2335</v>
      </c>
      <c r="F36">
        <v>25</v>
      </c>
      <c r="H36" t="s">
        <v>1362</v>
      </c>
      <c r="I36" t="s">
        <v>1366</v>
      </c>
      <c r="J36">
        <v>45969536</v>
      </c>
      <c r="K36" t="s">
        <v>480</v>
      </c>
      <c r="L36" t="s">
        <v>1319</v>
      </c>
      <c r="M36" t="s">
        <v>949</v>
      </c>
      <c r="N36" t="s">
        <v>949</v>
      </c>
      <c r="O36" t="s">
        <v>63</v>
      </c>
      <c r="P36" t="s">
        <v>56</v>
      </c>
      <c r="Q36" t="s">
        <v>183</v>
      </c>
      <c r="R36" t="s">
        <v>36</v>
      </c>
      <c r="S36" t="s">
        <v>49</v>
      </c>
      <c r="T36" t="s">
        <v>50</v>
      </c>
      <c r="U36" t="s">
        <v>39</v>
      </c>
      <c r="V36" t="s">
        <v>41</v>
      </c>
      <c r="W36" t="s">
        <v>39</v>
      </c>
      <c r="X36" t="s">
        <v>41</v>
      </c>
      <c r="Y36" t="s">
        <v>41</v>
      </c>
      <c r="Z36" t="s">
        <v>39</v>
      </c>
      <c r="AA36" t="s">
        <v>39</v>
      </c>
      <c r="AB36" t="s">
        <v>40</v>
      </c>
      <c r="AC36" t="s">
        <v>41</v>
      </c>
      <c r="AD36" t="s">
        <v>597</v>
      </c>
      <c r="AE36" t="s">
        <v>167</v>
      </c>
      <c r="AF36" t="s">
        <v>541</v>
      </c>
      <c r="AG36" t="s">
        <v>1113</v>
      </c>
      <c r="AH36">
        <v>45903.352777777778</v>
      </c>
      <c r="AI36">
        <v>45898.352777777778</v>
      </c>
      <c r="AJ36">
        <v>52.1</v>
      </c>
      <c r="AK36">
        <v>0</v>
      </c>
      <c r="AL36" t="s">
        <v>1132</v>
      </c>
      <c r="AM36">
        <v>1</v>
      </c>
      <c r="AN36" t="s">
        <v>2169</v>
      </c>
      <c r="AO36" t="s">
        <v>1713</v>
      </c>
      <c r="AP36" t="s">
        <v>1713</v>
      </c>
      <c r="AQ36" t="s">
        <v>594</v>
      </c>
      <c r="AR36" t="s">
        <v>2114</v>
      </c>
      <c r="AS36" t="s">
        <v>2114</v>
      </c>
      <c r="AT36" t="s">
        <v>2120</v>
      </c>
    </row>
    <row r="37" spans="1:46" x14ac:dyDescent="0.2">
      <c r="A37">
        <v>1</v>
      </c>
      <c r="B37">
        <v>1</v>
      </c>
      <c r="F37">
        <v>50.1</v>
      </c>
      <c r="H37" t="s">
        <v>1362</v>
      </c>
      <c r="I37" t="s">
        <v>1366</v>
      </c>
      <c r="J37">
        <v>45970242</v>
      </c>
      <c r="K37" t="s">
        <v>485</v>
      </c>
      <c r="L37" t="s">
        <v>486</v>
      </c>
      <c r="M37" t="s">
        <v>486</v>
      </c>
      <c r="N37" t="s">
        <v>486</v>
      </c>
      <c r="O37" t="s">
        <v>446</v>
      </c>
      <c r="P37" t="s">
        <v>459</v>
      </c>
      <c r="Q37" t="s">
        <v>112</v>
      </c>
      <c r="R37" t="s">
        <v>48</v>
      </c>
      <c r="S37" t="s">
        <v>460</v>
      </c>
      <c r="T37" t="s">
        <v>50</v>
      </c>
      <c r="U37" t="s">
        <v>39</v>
      </c>
      <c r="V37" t="s">
        <v>39</v>
      </c>
      <c r="W37" t="s">
        <v>39</v>
      </c>
      <c r="X37" t="s">
        <v>41</v>
      </c>
      <c r="Y37" t="s">
        <v>41</v>
      </c>
      <c r="Z37" t="s">
        <v>39</v>
      </c>
      <c r="AA37" t="s">
        <v>39</v>
      </c>
      <c r="AB37" t="s">
        <v>39</v>
      </c>
      <c r="AC37" t="s">
        <v>41</v>
      </c>
      <c r="AD37" t="s">
        <v>557</v>
      </c>
      <c r="AE37" t="s">
        <v>543</v>
      </c>
      <c r="AF37" t="s">
        <v>636</v>
      </c>
      <c r="AG37" t="s">
        <v>1113</v>
      </c>
      <c r="AH37">
        <v>45917.61041666667</v>
      </c>
      <c r="AI37">
        <v>45912.61041666667</v>
      </c>
      <c r="AJ37">
        <v>37.9</v>
      </c>
      <c r="AK37">
        <v>0</v>
      </c>
      <c r="AL37" t="s">
        <v>1149</v>
      </c>
      <c r="AM37">
        <v>3</v>
      </c>
      <c r="AN37" t="s">
        <v>1721</v>
      </c>
      <c r="AO37" t="s">
        <v>2245</v>
      </c>
      <c r="AP37" t="s">
        <v>2245</v>
      </c>
      <c r="AQ37" t="s">
        <v>613</v>
      </c>
      <c r="AR37" t="s">
        <v>2243</v>
      </c>
      <c r="AS37" t="s">
        <v>2243</v>
      </c>
      <c r="AT37" t="s">
        <v>2246</v>
      </c>
    </row>
    <row r="38" spans="1:46" x14ac:dyDescent="0.2">
      <c r="A38">
        <v>1</v>
      </c>
      <c r="B38">
        <v>1</v>
      </c>
      <c r="F38">
        <v>35.9</v>
      </c>
      <c r="H38" t="s">
        <v>1361</v>
      </c>
      <c r="I38" t="s">
        <v>1366</v>
      </c>
      <c r="J38">
        <v>45969485</v>
      </c>
      <c r="K38" t="s">
        <v>491</v>
      </c>
      <c r="L38" t="s">
        <v>1581</v>
      </c>
      <c r="M38" t="s">
        <v>1496</v>
      </c>
      <c r="N38" t="s">
        <v>1496</v>
      </c>
      <c r="O38" t="s">
        <v>46</v>
      </c>
      <c r="P38" t="s">
        <v>56</v>
      </c>
      <c r="Q38" t="s">
        <v>338</v>
      </c>
      <c r="R38" t="s">
        <v>36</v>
      </c>
      <c r="S38" t="s">
        <v>37</v>
      </c>
      <c r="T38" t="s">
        <v>50</v>
      </c>
      <c r="U38" t="s">
        <v>39</v>
      </c>
      <c r="V38" t="s">
        <v>41</v>
      </c>
      <c r="W38" t="s">
        <v>39</v>
      </c>
      <c r="X38" t="s">
        <v>41</v>
      </c>
      <c r="Y38" t="s">
        <v>41</v>
      </c>
      <c r="Z38" t="s">
        <v>39</v>
      </c>
      <c r="AA38" t="s">
        <v>39</v>
      </c>
      <c r="AB38" t="s">
        <v>39</v>
      </c>
      <c r="AC38" t="s">
        <v>41</v>
      </c>
      <c r="AD38" t="s">
        <v>597</v>
      </c>
      <c r="AE38" t="s">
        <v>338</v>
      </c>
      <c r="AF38" t="s">
        <v>541</v>
      </c>
      <c r="AG38" t="s">
        <v>1113</v>
      </c>
      <c r="AH38">
        <v>45901.598611111112</v>
      </c>
      <c r="AI38">
        <v>45896.598611111112</v>
      </c>
      <c r="AJ38">
        <v>53.9</v>
      </c>
      <c r="AK38">
        <v>0</v>
      </c>
      <c r="AL38" t="s">
        <v>1137</v>
      </c>
      <c r="AM38">
        <v>1</v>
      </c>
      <c r="AN38" t="s">
        <v>2247</v>
      </c>
      <c r="AO38" t="s">
        <v>2248</v>
      </c>
      <c r="AP38" t="s">
        <v>2248</v>
      </c>
      <c r="AQ38" t="s">
        <v>801</v>
      </c>
      <c r="AR38" t="s">
        <v>1653</v>
      </c>
      <c r="AS38" t="s">
        <v>1653</v>
      </c>
      <c r="AT38" t="s">
        <v>1687</v>
      </c>
    </row>
    <row r="39" spans="1:46" x14ac:dyDescent="0.2">
      <c r="A39">
        <v>0</v>
      </c>
      <c r="B39">
        <v>0</v>
      </c>
      <c r="F39">
        <v>51.9</v>
      </c>
      <c r="H39" t="s">
        <v>1362</v>
      </c>
      <c r="I39" t="s">
        <v>1366</v>
      </c>
      <c r="J39">
        <v>45968036</v>
      </c>
      <c r="K39" t="s">
        <v>497</v>
      </c>
      <c r="L39" t="s">
        <v>498</v>
      </c>
      <c r="M39" t="s">
        <v>498</v>
      </c>
      <c r="N39" t="s">
        <v>498</v>
      </c>
      <c r="O39" t="s">
        <v>94</v>
      </c>
      <c r="P39" t="s">
        <v>85</v>
      </c>
      <c r="Q39" t="s">
        <v>249</v>
      </c>
      <c r="R39" t="s">
        <v>48</v>
      </c>
      <c r="S39" t="s">
        <v>49</v>
      </c>
      <c r="T39" t="s">
        <v>87</v>
      </c>
      <c r="U39" t="s">
        <v>39</v>
      </c>
      <c r="V39" t="s">
        <v>39</v>
      </c>
      <c r="W39" t="s">
        <v>39</v>
      </c>
      <c r="X39" t="s">
        <v>41</v>
      </c>
      <c r="Y39" t="s">
        <v>41</v>
      </c>
      <c r="Z39" t="s">
        <v>39</v>
      </c>
      <c r="AA39" t="s">
        <v>39</v>
      </c>
      <c r="AB39" t="s">
        <v>40</v>
      </c>
      <c r="AC39" t="s">
        <v>41</v>
      </c>
      <c r="AD39" t="s">
        <v>557</v>
      </c>
      <c r="AE39" t="s">
        <v>167</v>
      </c>
      <c r="AF39" t="s">
        <v>827</v>
      </c>
      <c r="AG39" t="s">
        <v>1113</v>
      </c>
      <c r="AH39">
        <v>45860.632638888892</v>
      </c>
      <c r="AI39">
        <v>45855.632638888892</v>
      </c>
      <c r="AJ39">
        <v>94.8</v>
      </c>
      <c r="AK39">
        <v>0</v>
      </c>
      <c r="AL39" t="s">
        <v>1562</v>
      </c>
      <c r="AM39">
        <v>1</v>
      </c>
      <c r="AN39" t="s">
        <v>1696</v>
      </c>
      <c r="AO39" t="s">
        <v>2124</v>
      </c>
      <c r="AP39" t="s">
        <v>2124</v>
      </c>
      <c r="AQ39" t="s">
        <v>628</v>
      </c>
      <c r="AR39" t="s">
        <v>1669</v>
      </c>
      <c r="AS39" t="s">
        <v>1669</v>
      </c>
      <c r="AT39" t="s">
        <v>1718</v>
      </c>
    </row>
    <row r="40" spans="1:46" x14ac:dyDescent="0.2">
      <c r="A40">
        <v>0</v>
      </c>
      <c r="B40">
        <v>0</v>
      </c>
      <c r="F40">
        <v>92.8</v>
      </c>
      <c r="H40" t="s">
        <v>1361</v>
      </c>
      <c r="I40" t="s">
        <v>1366</v>
      </c>
      <c r="J40">
        <v>45969340</v>
      </c>
      <c r="K40" t="s">
        <v>503</v>
      </c>
      <c r="L40" t="s">
        <v>1582</v>
      </c>
      <c r="M40" t="s">
        <v>1497</v>
      </c>
      <c r="N40" t="s">
        <v>1497</v>
      </c>
      <c r="O40" t="s">
        <v>46</v>
      </c>
      <c r="P40" t="s">
        <v>56</v>
      </c>
      <c r="Q40" t="s">
        <v>77</v>
      </c>
      <c r="R40" t="s">
        <v>36</v>
      </c>
      <c r="S40" t="s">
        <v>37</v>
      </c>
      <c r="T40" t="s">
        <v>50</v>
      </c>
      <c r="U40" t="s">
        <v>39</v>
      </c>
      <c r="V40" t="s">
        <v>41</v>
      </c>
      <c r="W40" t="s">
        <v>39</v>
      </c>
      <c r="X40" t="s">
        <v>41</v>
      </c>
      <c r="Y40" t="s">
        <v>41</v>
      </c>
      <c r="Z40" t="s">
        <v>39</v>
      </c>
      <c r="AA40" t="s">
        <v>39</v>
      </c>
      <c r="AB40" t="s">
        <v>39</v>
      </c>
      <c r="AC40" t="s">
        <v>41</v>
      </c>
      <c r="AD40" t="s">
        <v>706</v>
      </c>
      <c r="AE40" t="s">
        <v>129</v>
      </c>
      <c r="AF40" t="s">
        <v>541</v>
      </c>
      <c r="AG40" t="s">
        <v>1113</v>
      </c>
      <c r="AH40">
        <v>45901.598611111112</v>
      </c>
      <c r="AI40">
        <v>45896.598611111112</v>
      </c>
      <c r="AJ40">
        <v>53.9</v>
      </c>
      <c r="AK40">
        <v>0</v>
      </c>
      <c r="AL40" t="s">
        <v>1137</v>
      </c>
      <c r="AM40">
        <v>2</v>
      </c>
      <c r="AN40" t="s">
        <v>2227</v>
      </c>
      <c r="AO40" t="s">
        <v>2228</v>
      </c>
      <c r="AP40" t="s">
        <v>2228</v>
      </c>
      <c r="AQ40" t="s">
        <v>647</v>
      </c>
      <c r="AR40" t="s">
        <v>1725</v>
      </c>
      <c r="AS40" t="s">
        <v>1725</v>
      </c>
      <c r="AT40" t="s">
        <v>1716</v>
      </c>
    </row>
    <row r="41" spans="1:46" x14ac:dyDescent="0.2">
      <c r="A41">
        <v>0</v>
      </c>
      <c r="B41">
        <v>0</v>
      </c>
      <c r="F41">
        <v>51.9</v>
      </c>
      <c r="H41" t="s">
        <v>1362</v>
      </c>
      <c r="I41" t="s">
        <v>1366</v>
      </c>
      <c r="J41">
        <v>45970198</v>
      </c>
      <c r="K41" t="s">
        <v>509</v>
      </c>
      <c r="L41" t="s">
        <v>510</v>
      </c>
      <c r="M41" t="s">
        <v>510</v>
      </c>
      <c r="N41" t="s">
        <v>510</v>
      </c>
      <c r="O41" t="s">
        <v>300</v>
      </c>
      <c r="P41" t="s">
        <v>246</v>
      </c>
      <c r="Q41" t="s">
        <v>249</v>
      </c>
      <c r="R41" t="s">
        <v>48</v>
      </c>
      <c r="S41" t="s">
        <v>49</v>
      </c>
      <c r="T41" t="s">
        <v>50</v>
      </c>
      <c r="U41" t="s">
        <v>39</v>
      </c>
      <c r="V41" t="s">
        <v>39</v>
      </c>
      <c r="W41" t="s">
        <v>39</v>
      </c>
      <c r="X41" t="s">
        <v>41</v>
      </c>
      <c r="Y41" t="s">
        <v>41</v>
      </c>
      <c r="Z41" t="s">
        <v>39</v>
      </c>
      <c r="AA41" t="s">
        <v>39</v>
      </c>
      <c r="AB41" t="s">
        <v>40</v>
      </c>
      <c r="AC41" t="s">
        <v>41</v>
      </c>
      <c r="AD41" t="s">
        <v>557</v>
      </c>
      <c r="AE41" t="s">
        <v>167</v>
      </c>
      <c r="AF41" t="s">
        <v>553</v>
      </c>
      <c r="AG41" t="s">
        <v>1150</v>
      </c>
      <c r="AH41">
        <v>45913.538888888892</v>
      </c>
      <c r="AI41">
        <v>45908.538888888892</v>
      </c>
      <c r="AJ41">
        <v>42</v>
      </c>
      <c r="AK41">
        <v>0</v>
      </c>
      <c r="AL41" t="s">
        <v>1147</v>
      </c>
      <c r="AM41">
        <v>2</v>
      </c>
      <c r="AN41" t="s">
        <v>1697</v>
      </c>
      <c r="AO41" t="s">
        <v>2294</v>
      </c>
      <c r="AP41" t="s">
        <v>2294</v>
      </c>
      <c r="AQ41" t="s">
        <v>1712</v>
      </c>
      <c r="AR41" t="s">
        <v>1704</v>
      </c>
      <c r="AS41" t="s">
        <v>1704</v>
      </c>
      <c r="AT41" t="s">
        <v>2266</v>
      </c>
    </row>
    <row r="42" spans="1:46" x14ac:dyDescent="0.2">
      <c r="A42">
        <v>1</v>
      </c>
      <c r="B42">
        <v>1</v>
      </c>
      <c r="D42" t="s">
        <v>2332</v>
      </c>
      <c r="F42">
        <v>40</v>
      </c>
      <c r="H42" t="s">
        <v>1361</v>
      </c>
      <c r="I42" t="s">
        <v>1366</v>
      </c>
      <c r="J42">
        <v>45969530</v>
      </c>
      <c r="K42" t="s">
        <v>517</v>
      </c>
      <c r="L42" t="s">
        <v>1318</v>
      </c>
      <c r="M42" t="s">
        <v>945</v>
      </c>
      <c r="N42" t="s">
        <v>945</v>
      </c>
      <c r="O42" t="s">
        <v>56</v>
      </c>
      <c r="P42">
        <v>0</v>
      </c>
      <c r="Q42" t="s">
        <v>47</v>
      </c>
      <c r="R42" t="s">
        <v>36</v>
      </c>
      <c r="S42" t="s">
        <v>49</v>
      </c>
      <c r="T42" t="s">
        <v>50</v>
      </c>
      <c r="U42" t="s">
        <v>39</v>
      </c>
      <c r="V42" t="s">
        <v>41</v>
      </c>
      <c r="W42" t="s">
        <v>39</v>
      </c>
      <c r="X42" t="s">
        <v>41</v>
      </c>
      <c r="Y42" t="s">
        <v>41</v>
      </c>
      <c r="Z42" t="s">
        <v>39</v>
      </c>
      <c r="AA42" t="s">
        <v>39</v>
      </c>
      <c r="AB42" t="s">
        <v>40</v>
      </c>
      <c r="AC42" t="s">
        <v>41</v>
      </c>
      <c r="AD42" t="s">
        <v>597</v>
      </c>
      <c r="AE42" t="s">
        <v>543</v>
      </c>
      <c r="AF42" t="s">
        <v>541</v>
      </c>
      <c r="AG42" t="s">
        <v>1150</v>
      </c>
      <c r="AH42">
        <v>45902.581250000003</v>
      </c>
      <c r="AI42">
        <v>45897.581250000003</v>
      </c>
      <c r="AJ42">
        <v>52.9</v>
      </c>
      <c r="AK42">
        <v>0</v>
      </c>
      <c r="AL42" t="s">
        <v>1205</v>
      </c>
      <c r="AM42">
        <v>3</v>
      </c>
      <c r="AN42" t="s">
        <v>2301</v>
      </c>
      <c r="AO42" t="s">
        <v>2302</v>
      </c>
      <c r="AP42" t="s">
        <v>2302</v>
      </c>
      <c r="AQ42" t="s">
        <v>635</v>
      </c>
      <c r="AR42" t="s">
        <v>2303</v>
      </c>
      <c r="AS42" t="s">
        <v>2303</v>
      </c>
      <c r="AT42" t="s">
        <v>1730</v>
      </c>
    </row>
    <row r="43" spans="1:46" x14ac:dyDescent="0.2">
      <c r="A43">
        <v>0</v>
      </c>
      <c r="B43">
        <v>0</v>
      </c>
      <c r="F43">
        <v>50.9</v>
      </c>
      <c r="H43" t="s">
        <v>1361</v>
      </c>
      <c r="I43" t="s">
        <v>1366</v>
      </c>
      <c r="J43">
        <v>45968103</v>
      </c>
      <c r="K43" t="s">
        <v>525</v>
      </c>
      <c r="L43" t="s">
        <v>526</v>
      </c>
      <c r="M43" t="s">
        <v>526</v>
      </c>
      <c r="N43" t="s">
        <v>526</v>
      </c>
      <c r="O43" t="s">
        <v>46</v>
      </c>
      <c r="P43">
        <v>0</v>
      </c>
      <c r="Q43" t="s">
        <v>167</v>
      </c>
      <c r="R43" t="s">
        <v>48</v>
      </c>
      <c r="S43" t="s">
        <v>49</v>
      </c>
      <c r="T43" t="s">
        <v>50</v>
      </c>
      <c r="U43" t="s">
        <v>39</v>
      </c>
      <c r="V43" t="s">
        <v>39</v>
      </c>
      <c r="W43" t="s">
        <v>39</v>
      </c>
      <c r="X43" t="s">
        <v>41</v>
      </c>
      <c r="Y43" t="s">
        <v>41</v>
      </c>
      <c r="Z43" t="s">
        <v>39</v>
      </c>
      <c r="AA43" t="s">
        <v>39</v>
      </c>
      <c r="AB43" t="s">
        <v>40</v>
      </c>
      <c r="AC43" t="s">
        <v>41</v>
      </c>
      <c r="AD43" t="s">
        <v>557</v>
      </c>
      <c r="AE43" t="s">
        <v>167</v>
      </c>
      <c r="AF43" t="s">
        <v>636</v>
      </c>
      <c r="AG43" t="s">
        <v>1113</v>
      </c>
      <c r="AH43">
        <v>45893.703472222223</v>
      </c>
      <c r="AI43">
        <v>45888.703472222223</v>
      </c>
      <c r="AJ43">
        <v>61.8</v>
      </c>
      <c r="AK43">
        <v>0</v>
      </c>
      <c r="AL43" t="s">
        <v>1156</v>
      </c>
      <c r="AM43">
        <v>3</v>
      </c>
      <c r="AN43" t="s">
        <v>2307</v>
      </c>
      <c r="AO43" t="s">
        <v>2308</v>
      </c>
      <c r="AP43" t="s">
        <v>2308</v>
      </c>
      <c r="AQ43" t="s">
        <v>628</v>
      </c>
      <c r="AR43" t="s">
        <v>1672</v>
      </c>
      <c r="AS43" t="s">
        <v>1672</v>
      </c>
      <c r="AT43" t="s">
        <v>2309</v>
      </c>
    </row>
    <row r="44" spans="1:46" x14ac:dyDescent="0.2">
      <c r="A44">
        <v>0</v>
      </c>
      <c r="B44">
        <v>0</v>
      </c>
      <c r="F44">
        <v>59.8</v>
      </c>
      <c r="H44" t="s">
        <v>1362</v>
      </c>
      <c r="I44" t="s">
        <v>1366</v>
      </c>
      <c r="J44">
        <v>45968075</v>
      </c>
      <c r="K44" t="s">
        <v>530</v>
      </c>
      <c r="L44" t="s">
        <v>531</v>
      </c>
      <c r="M44" t="s">
        <v>531</v>
      </c>
      <c r="N44" t="s">
        <v>531</v>
      </c>
      <c r="O44" t="s">
        <v>532</v>
      </c>
      <c r="P44" t="s">
        <v>410</v>
      </c>
      <c r="Q44" t="s">
        <v>338</v>
      </c>
      <c r="R44" t="s">
        <v>36</v>
      </c>
      <c r="S44" t="s">
        <v>37</v>
      </c>
      <c r="T44" t="s">
        <v>50</v>
      </c>
      <c r="U44" t="s">
        <v>39</v>
      </c>
      <c r="V44" t="s">
        <v>41</v>
      </c>
      <c r="W44" t="s">
        <v>39</v>
      </c>
      <c r="X44" t="s">
        <v>41</v>
      </c>
      <c r="Y44" t="s">
        <v>41</v>
      </c>
      <c r="Z44" t="s">
        <v>39</v>
      </c>
      <c r="AA44" t="s">
        <v>39</v>
      </c>
      <c r="AB44" t="s">
        <v>40</v>
      </c>
      <c r="AC44" t="s">
        <v>41</v>
      </c>
      <c r="AD44" t="s">
        <v>597</v>
      </c>
      <c r="AE44" t="s">
        <v>338</v>
      </c>
      <c r="AF44" t="s">
        <v>566</v>
      </c>
      <c r="AG44" t="s">
        <v>1121</v>
      </c>
      <c r="AH44">
        <v>0</v>
      </c>
      <c r="AI44">
        <v>45875.455555555556</v>
      </c>
      <c r="AJ44">
        <v>75</v>
      </c>
      <c r="AK44">
        <v>0</v>
      </c>
      <c r="AL44" t="s">
        <v>1183</v>
      </c>
      <c r="AM44">
        <v>2</v>
      </c>
      <c r="AN44" t="s">
        <v>2311</v>
      </c>
      <c r="AO44" t="s">
        <v>2312</v>
      </c>
      <c r="AP44" t="s">
        <v>2312</v>
      </c>
      <c r="AQ44" t="s">
        <v>822</v>
      </c>
      <c r="AR44" t="s">
        <v>2313</v>
      </c>
      <c r="AS44" t="s">
        <v>2313</v>
      </c>
      <c r="AT44" t="s">
        <v>1662</v>
      </c>
    </row>
    <row r="45" spans="1:46" x14ac:dyDescent="0.2">
      <c r="A45">
        <v>1</v>
      </c>
      <c r="B45" t="e">
        <v>#N/A</v>
      </c>
      <c r="F45">
        <v>73</v>
      </c>
      <c r="H45" t="s">
        <v>1362</v>
      </c>
      <c r="I45" t="s">
        <v>1366</v>
      </c>
      <c r="J45">
        <v>46184776</v>
      </c>
      <c r="K45" t="s">
        <v>1046</v>
      </c>
      <c r="L45" t="s">
        <v>1045</v>
      </c>
      <c r="M45" t="s">
        <v>1045</v>
      </c>
      <c r="N45" t="s">
        <v>1045</v>
      </c>
      <c r="O45" t="s">
        <v>76</v>
      </c>
      <c r="P45" t="s">
        <v>63</v>
      </c>
      <c r="Q45" t="s">
        <v>162</v>
      </c>
      <c r="R45" t="s">
        <v>48</v>
      </c>
      <c r="S45" t="s">
        <v>49</v>
      </c>
      <c r="T45" t="s">
        <v>50</v>
      </c>
      <c r="U45" t="s">
        <v>39</v>
      </c>
      <c r="V45" t="s">
        <v>41</v>
      </c>
      <c r="W45" t="s">
        <v>39</v>
      </c>
      <c r="X45" t="s">
        <v>41</v>
      </c>
      <c r="Y45" t="s">
        <v>41</v>
      </c>
      <c r="Z45" t="s">
        <v>39</v>
      </c>
      <c r="AA45" t="s">
        <v>39</v>
      </c>
      <c r="AB45" t="s">
        <v>40</v>
      </c>
      <c r="AC45" t="s">
        <v>41</v>
      </c>
      <c r="AD45" t="s">
        <v>597</v>
      </c>
      <c r="AE45" t="s">
        <v>644</v>
      </c>
      <c r="AF45" t="s">
        <v>566</v>
      </c>
      <c r="AG45" t="s">
        <v>1113</v>
      </c>
      <c r="AH45">
        <v>45927.55972222222</v>
      </c>
      <c r="AI45">
        <v>45922.55972222222</v>
      </c>
      <c r="AJ45">
        <v>27.9</v>
      </c>
      <c r="AK45">
        <v>0</v>
      </c>
      <c r="AL45" t="s">
        <v>1147</v>
      </c>
      <c r="AM45">
        <v>2</v>
      </c>
      <c r="AN45" t="s">
        <v>2091</v>
      </c>
      <c r="AO45" t="s">
        <v>2091</v>
      </c>
      <c r="AP45" t="s">
        <v>2091</v>
      </c>
      <c r="AQ45" t="s">
        <v>2091</v>
      </c>
      <c r="AR45" t="s">
        <v>2091</v>
      </c>
      <c r="AS45" t="s">
        <v>2091</v>
      </c>
      <c r="AT45" t="s">
        <v>2092</v>
      </c>
    </row>
    <row r="46" spans="1:46" x14ac:dyDescent="0.2">
      <c r="A46">
        <v>1</v>
      </c>
      <c r="B46" t="e">
        <v>#N/A</v>
      </c>
      <c r="H46" t="s">
        <v>1362</v>
      </c>
      <c r="I46" t="s">
        <v>1366</v>
      </c>
      <c r="J46">
        <v>46184787</v>
      </c>
      <c r="K46" t="s">
        <v>1062</v>
      </c>
      <c r="L46" t="s">
        <v>1061</v>
      </c>
      <c r="M46" t="s">
        <v>1061</v>
      </c>
      <c r="N46" t="s">
        <v>1061</v>
      </c>
      <c r="O46" t="s">
        <v>103</v>
      </c>
      <c r="P46" t="s">
        <v>104</v>
      </c>
      <c r="Q46" t="s">
        <v>47</v>
      </c>
      <c r="R46" t="s">
        <v>48</v>
      </c>
      <c r="S46" t="s">
        <v>49</v>
      </c>
      <c r="T46" t="s">
        <v>87</v>
      </c>
      <c r="U46" t="s">
        <v>39</v>
      </c>
      <c r="V46" t="s">
        <v>41</v>
      </c>
      <c r="W46" t="s">
        <v>39</v>
      </c>
      <c r="X46" t="s">
        <v>41</v>
      </c>
      <c r="Y46" t="s">
        <v>41</v>
      </c>
      <c r="Z46" t="s">
        <v>39</v>
      </c>
      <c r="AA46" t="s">
        <v>39</v>
      </c>
      <c r="AB46" t="s">
        <v>40</v>
      </c>
      <c r="AC46" t="s">
        <v>41</v>
      </c>
      <c r="AD46" t="s">
        <v>597</v>
      </c>
      <c r="AE46" t="s">
        <v>576</v>
      </c>
      <c r="AF46" t="s">
        <v>785</v>
      </c>
      <c r="AG46" t="s">
        <v>1113</v>
      </c>
      <c r="AH46">
        <v>45932.762499999997</v>
      </c>
      <c r="AI46">
        <v>45927.762499999997</v>
      </c>
      <c r="AJ46">
        <v>22.7</v>
      </c>
      <c r="AK46">
        <v>0</v>
      </c>
      <c r="AL46" t="s">
        <v>1119</v>
      </c>
      <c r="AM46">
        <v>1</v>
      </c>
      <c r="AN46" t="s">
        <v>2091</v>
      </c>
      <c r="AO46" t="s">
        <v>2091</v>
      </c>
      <c r="AP46" t="s">
        <v>2091</v>
      </c>
      <c r="AQ46" t="s">
        <v>2091</v>
      </c>
      <c r="AR46" t="s">
        <v>2091</v>
      </c>
      <c r="AS46" t="s">
        <v>2091</v>
      </c>
      <c r="AT46" t="s">
        <v>2092</v>
      </c>
    </row>
    <row r="47" spans="1:46" x14ac:dyDescent="0.2">
      <c r="A47">
        <v>0</v>
      </c>
      <c r="B47" t="e">
        <v>#N/A</v>
      </c>
      <c r="H47" t="s">
        <v>1362</v>
      </c>
      <c r="I47" t="s">
        <v>1366</v>
      </c>
      <c r="J47">
        <v>46184800</v>
      </c>
      <c r="K47" t="s">
        <v>1089</v>
      </c>
      <c r="L47" t="s">
        <v>1087</v>
      </c>
      <c r="M47" t="s">
        <v>1087</v>
      </c>
      <c r="N47" t="s">
        <v>1087</v>
      </c>
      <c r="O47" t="s">
        <v>1782</v>
      </c>
      <c r="P47" t="s">
        <v>1783</v>
      </c>
      <c r="Q47" t="s">
        <v>183</v>
      </c>
      <c r="R47" t="s">
        <v>48</v>
      </c>
      <c r="S47" t="s">
        <v>49</v>
      </c>
      <c r="T47" t="s">
        <v>87</v>
      </c>
      <c r="U47" t="s">
        <v>39</v>
      </c>
      <c r="V47" t="s">
        <v>39</v>
      </c>
      <c r="W47" t="s">
        <v>39</v>
      </c>
      <c r="X47" t="s">
        <v>41</v>
      </c>
      <c r="Y47" t="s">
        <v>41</v>
      </c>
      <c r="Z47" t="s">
        <v>39</v>
      </c>
      <c r="AA47" t="s">
        <v>39</v>
      </c>
      <c r="AB47" t="s">
        <v>40</v>
      </c>
      <c r="AC47" t="s">
        <v>41</v>
      </c>
      <c r="AD47" t="s">
        <v>557</v>
      </c>
      <c r="AE47" t="s">
        <v>167</v>
      </c>
      <c r="AF47" t="s">
        <v>785</v>
      </c>
      <c r="AG47" t="s">
        <v>1130</v>
      </c>
      <c r="AH47">
        <v>0</v>
      </c>
      <c r="AI47">
        <v>45932.661805555559</v>
      </c>
      <c r="AJ47">
        <v>17.8</v>
      </c>
      <c r="AK47">
        <v>0</v>
      </c>
      <c r="AL47" t="s">
        <v>1128</v>
      </c>
      <c r="AM47">
        <v>2</v>
      </c>
      <c r="AN47" t="s">
        <v>2091</v>
      </c>
      <c r="AO47" t="s">
        <v>2091</v>
      </c>
      <c r="AP47" t="s">
        <v>2091</v>
      </c>
      <c r="AQ47" t="s">
        <v>2091</v>
      </c>
      <c r="AR47" t="s">
        <v>2091</v>
      </c>
      <c r="AS47" t="s">
        <v>2091</v>
      </c>
      <c r="AT47" t="s">
        <v>2092</v>
      </c>
    </row>
    <row r="48" spans="1:46" x14ac:dyDescent="0.2">
      <c r="A48">
        <v>1</v>
      </c>
      <c r="B48" t="e">
        <v>#N/A</v>
      </c>
      <c r="H48" t="s">
        <v>1362</v>
      </c>
      <c r="I48" t="s">
        <v>1366</v>
      </c>
      <c r="J48">
        <v>46184805</v>
      </c>
      <c r="K48" t="s">
        <v>1442</v>
      </c>
      <c r="L48" t="s">
        <v>1443</v>
      </c>
      <c r="M48" t="s">
        <v>1443</v>
      </c>
      <c r="N48" t="s">
        <v>1443</v>
      </c>
      <c r="O48" t="s">
        <v>300</v>
      </c>
      <c r="P48" t="s">
        <v>301</v>
      </c>
      <c r="Q48" t="s">
        <v>302</v>
      </c>
      <c r="R48" t="s">
        <v>36</v>
      </c>
      <c r="S48" t="s">
        <v>49</v>
      </c>
      <c r="T48" t="s">
        <v>50</v>
      </c>
      <c r="U48" t="s">
        <v>39</v>
      </c>
      <c r="V48" t="s">
        <v>41</v>
      </c>
      <c r="W48" t="s">
        <v>39</v>
      </c>
      <c r="X48" t="s">
        <v>41</v>
      </c>
      <c r="Y48" t="s">
        <v>41</v>
      </c>
      <c r="Z48" t="s">
        <v>39</v>
      </c>
      <c r="AA48" t="s">
        <v>39</v>
      </c>
      <c r="AB48" t="s">
        <v>40</v>
      </c>
      <c r="AC48" t="s">
        <v>41</v>
      </c>
      <c r="AD48" t="s">
        <v>597</v>
      </c>
      <c r="AE48" t="s">
        <v>644</v>
      </c>
      <c r="AF48" t="s">
        <v>566</v>
      </c>
      <c r="AG48" t="s">
        <v>1113</v>
      </c>
      <c r="AH48">
        <v>45943.580555555556</v>
      </c>
      <c r="AI48">
        <v>45938.580555555556</v>
      </c>
      <c r="AJ48">
        <v>11.9</v>
      </c>
      <c r="AK48">
        <v>0</v>
      </c>
      <c r="AL48" t="s">
        <v>1542</v>
      </c>
      <c r="AM48">
        <v>1</v>
      </c>
      <c r="AN48" t="s">
        <v>2091</v>
      </c>
      <c r="AO48" t="s">
        <v>2091</v>
      </c>
      <c r="AP48" t="s">
        <v>2091</v>
      </c>
      <c r="AQ48" t="s">
        <v>2091</v>
      </c>
      <c r="AR48" t="s">
        <v>2091</v>
      </c>
      <c r="AS48" t="s">
        <v>2091</v>
      </c>
      <c r="AT48" t="s">
        <v>2092</v>
      </c>
    </row>
    <row r="49" spans="1:46" x14ac:dyDescent="0.2">
      <c r="A49">
        <v>0</v>
      </c>
      <c r="B49" t="e">
        <v>#N/A</v>
      </c>
      <c r="H49" t="s">
        <v>1362</v>
      </c>
      <c r="I49" t="s">
        <v>1366</v>
      </c>
      <c r="J49">
        <v>46184679</v>
      </c>
      <c r="K49" t="s">
        <v>1055</v>
      </c>
      <c r="L49" t="s">
        <v>1054</v>
      </c>
      <c r="M49" t="s">
        <v>1054</v>
      </c>
      <c r="N49" t="s">
        <v>1054</v>
      </c>
      <c r="O49" t="s">
        <v>104</v>
      </c>
      <c r="P49" t="s">
        <v>1453</v>
      </c>
      <c r="Q49" t="s">
        <v>183</v>
      </c>
      <c r="R49" t="s">
        <v>48</v>
      </c>
      <c r="S49" t="s">
        <v>37</v>
      </c>
      <c r="T49" t="s">
        <v>50</v>
      </c>
      <c r="U49" t="s">
        <v>39</v>
      </c>
      <c r="V49" t="s">
        <v>41</v>
      </c>
      <c r="W49" t="s">
        <v>39</v>
      </c>
      <c r="X49" t="s">
        <v>41</v>
      </c>
      <c r="Y49" t="s">
        <v>41</v>
      </c>
      <c r="Z49" t="s">
        <v>39</v>
      </c>
      <c r="AA49" t="s">
        <v>39</v>
      </c>
      <c r="AB49" t="s">
        <v>40</v>
      </c>
      <c r="AC49" t="s">
        <v>41</v>
      </c>
      <c r="AD49" t="s">
        <v>597</v>
      </c>
      <c r="AE49" t="s">
        <v>167</v>
      </c>
      <c r="AF49" t="s">
        <v>553</v>
      </c>
      <c r="AG49" t="s">
        <v>1113</v>
      </c>
      <c r="AH49">
        <v>45930.62777777778</v>
      </c>
      <c r="AI49">
        <v>45925.62777777778</v>
      </c>
      <c r="AJ49">
        <v>24.8</v>
      </c>
      <c r="AK49">
        <v>0</v>
      </c>
      <c r="AL49" t="s">
        <v>1230</v>
      </c>
      <c r="AM49">
        <v>2</v>
      </c>
      <c r="AN49" t="s">
        <v>2091</v>
      </c>
      <c r="AO49" t="s">
        <v>2091</v>
      </c>
      <c r="AP49" t="s">
        <v>2091</v>
      </c>
      <c r="AQ49" t="s">
        <v>2091</v>
      </c>
      <c r="AR49" t="s">
        <v>2091</v>
      </c>
      <c r="AS49" t="s">
        <v>2091</v>
      </c>
      <c r="AT49" t="s">
        <v>2092</v>
      </c>
    </row>
    <row r="50" spans="1:46" x14ac:dyDescent="0.2">
      <c r="A50">
        <v>1</v>
      </c>
      <c r="B50" t="e">
        <v>#N/A</v>
      </c>
      <c r="H50" t="s">
        <v>1362</v>
      </c>
      <c r="I50" t="s">
        <v>1366</v>
      </c>
      <c r="J50">
        <v>46184656</v>
      </c>
      <c r="K50" t="s">
        <v>970</v>
      </c>
      <c r="L50" t="s">
        <v>969</v>
      </c>
      <c r="M50" t="s">
        <v>969</v>
      </c>
      <c r="N50" t="s">
        <v>969</v>
      </c>
      <c r="O50" t="s">
        <v>104</v>
      </c>
      <c r="P50">
        <v>0</v>
      </c>
      <c r="Q50" t="s">
        <v>167</v>
      </c>
      <c r="R50" t="s">
        <v>48</v>
      </c>
      <c r="S50" t="s">
        <v>49</v>
      </c>
      <c r="T50" t="s">
        <v>50</v>
      </c>
      <c r="U50" t="s">
        <v>39</v>
      </c>
      <c r="V50" t="s">
        <v>39</v>
      </c>
      <c r="W50" t="s">
        <v>39</v>
      </c>
      <c r="X50" t="s">
        <v>41</v>
      </c>
      <c r="Y50" t="s">
        <v>41</v>
      </c>
      <c r="Z50" t="s">
        <v>39</v>
      </c>
      <c r="AA50" t="s">
        <v>39</v>
      </c>
      <c r="AB50" t="s">
        <v>40</v>
      </c>
      <c r="AC50" t="s">
        <v>41</v>
      </c>
      <c r="AD50" t="s">
        <v>557</v>
      </c>
      <c r="AE50" t="s">
        <v>167</v>
      </c>
      <c r="AF50" t="s">
        <v>636</v>
      </c>
      <c r="AG50" t="s">
        <v>1113</v>
      </c>
      <c r="AH50">
        <v>45910.564583333333</v>
      </c>
      <c r="AI50">
        <v>45905.564583333333</v>
      </c>
      <c r="AJ50">
        <v>44.9</v>
      </c>
      <c r="AK50">
        <v>0</v>
      </c>
      <c r="AL50" t="s">
        <v>2059</v>
      </c>
      <c r="AM50">
        <v>2</v>
      </c>
      <c r="AN50" t="s">
        <v>2091</v>
      </c>
      <c r="AO50" t="s">
        <v>2091</v>
      </c>
      <c r="AP50" t="s">
        <v>2091</v>
      </c>
      <c r="AQ50" t="s">
        <v>2091</v>
      </c>
      <c r="AR50" t="s">
        <v>2091</v>
      </c>
      <c r="AS50" t="s">
        <v>2091</v>
      </c>
      <c r="AT50" t="s">
        <v>2092</v>
      </c>
    </row>
    <row r="51" spans="1:46" x14ac:dyDescent="0.2">
      <c r="A51">
        <v>0</v>
      </c>
      <c r="B51" t="e">
        <v>#N/A</v>
      </c>
      <c r="H51" t="s">
        <v>1361</v>
      </c>
      <c r="I51" t="s">
        <v>1366</v>
      </c>
      <c r="J51">
        <v>46184864</v>
      </c>
      <c r="K51" t="s">
        <v>1036</v>
      </c>
      <c r="L51" t="s">
        <v>1035</v>
      </c>
      <c r="M51" t="s">
        <v>1035</v>
      </c>
      <c r="N51" t="s">
        <v>1035</v>
      </c>
      <c r="O51" t="s">
        <v>46</v>
      </c>
      <c r="P51" t="s">
        <v>104</v>
      </c>
      <c r="Q51" t="s">
        <v>183</v>
      </c>
      <c r="R51" t="s">
        <v>48</v>
      </c>
      <c r="S51" t="s">
        <v>37</v>
      </c>
      <c r="T51" t="s">
        <v>50</v>
      </c>
      <c r="U51" t="s">
        <v>39</v>
      </c>
      <c r="V51" t="s">
        <v>41</v>
      </c>
      <c r="W51" t="s">
        <v>39</v>
      </c>
      <c r="X51" t="s">
        <v>41</v>
      </c>
      <c r="Y51" t="s">
        <v>41</v>
      </c>
      <c r="Z51" t="s">
        <v>39</v>
      </c>
      <c r="AA51" t="s">
        <v>39</v>
      </c>
      <c r="AB51" t="s">
        <v>40</v>
      </c>
      <c r="AC51" t="s">
        <v>41</v>
      </c>
      <c r="AD51" t="s">
        <v>597</v>
      </c>
      <c r="AE51" t="s">
        <v>167</v>
      </c>
      <c r="AF51" t="s">
        <v>636</v>
      </c>
      <c r="AG51" t="s">
        <v>1150</v>
      </c>
      <c r="AH51">
        <v>45924.633333333331</v>
      </c>
      <c r="AI51">
        <v>45919.633333333331</v>
      </c>
      <c r="AJ51">
        <v>30.8</v>
      </c>
      <c r="AK51">
        <v>0</v>
      </c>
      <c r="AL51" t="s">
        <v>1161</v>
      </c>
      <c r="AM51">
        <v>2</v>
      </c>
      <c r="AN51" t="s">
        <v>2091</v>
      </c>
      <c r="AO51" t="s">
        <v>2091</v>
      </c>
      <c r="AP51" t="s">
        <v>2091</v>
      </c>
      <c r="AQ51" t="s">
        <v>2091</v>
      </c>
      <c r="AR51" t="s">
        <v>2091</v>
      </c>
      <c r="AS51" t="s">
        <v>2091</v>
      </c>
      <c r="AT51" t="s">
        <v>2092</v>
      </c>
    </row>
    <row r="52" spans="1:46" x14ac:dyDescent="0.2">
      <c r="A52">
        <v>1</v>
      </c>
      <c r="B52" t="e">
        <v>#N/A</v>
      </c>
      <c r="H52" t="s">
        <v>1362</v>
      </c>
      <c r="I52" t="s">
        <v>1366</v>
      </c>
      <c r="J52">
        <v>46184910</v>
      </c>
      <c r="K52" t="s">
        <v>1010</v>
      </c>
      <c r="L52" t="s">
        <v>1347</v>
      </c>
      <c r="M52" t="s">
        <v>1347</v>
      </c>
      <c r="N52" t="s">
        <v>1347</v>
      </c>
      <c r="O52" t="s">
        <v>1782</v>
      </c>
      <c r="P52" t="s">
        <v>104</v>
      </c>
      <c r="Q52" t="s">
        <v>175</v>
      </c>
      <c r="R52" t="s">
        <v>48</v>
      </c>
      <c r="S52" t="s">
        <v>37</v>
      </c>
      <c r="T52" t="s">
        <v>50</v>
      </c>
      <c r="U52" t="s">
        <v>39</v>
      </c>
      <c r="V52" t="s">
        <v>39</v>
      </c>
      <c r="W52" t="s">
        <v>39</v>
      </c>
      <c r="X52" t="s">
        <v>41</v>
      </c>
      <c r="Y52" t="s">
        <v>41</v>
      </c>
      <c r="Z52" t="s">
        <v>39</v>
      </c>
      <c r="AA52" t="s">
        <v>39</v>
      </c>
      <c r="AB52" t="s">
        <v>40</v>
      </c>
      <c r="AC52" t="s">
        <v>41</v>
      </c>
      <c r="AD52" t="s">
        <v>557</v>
      </c>
      <c r="AE52" t="s">
        <v>543</v>
      </c>
      <c r="AF52" t="s">
        <v>636</v>
      </c>
      <c r="AG52" t="s">
        <v>1150</v>
      </c>
      <c r="AH52">
        <v>45920.520138888889</v>
      </c>
      <c r="AI52">
        <v>45915.520138888889</v>
      </c>
      <c r="AJ52">
        <v>35</v>
      </c>
      <c r="AK52">
        <v>0</v>
      </c>
      <c r="AL52" t="s">
        <v>1161</v>
      </c>
      <c r="AM52">
        <v>2</v>
      </c>
      <c r="AN52" t="s">
        <v>2091</v>
      </c>
      <c r="AO52" t="s">
        <v>2091</v>
      </c>
      <c r="AP52" t="s">
        <v>2091</v>
      </c>
      <c r="AQ52" t="s">
        <v>2091</v>
      </c>
      <c r="AR52" t="s">
        <v>2091</v>
      </c>
      <c r="AS52" t="s">
        <v>2091</v>
      </c>
      <c r="AT52" t="s">
        <v>2092</v>
      </c>
    </row>
    <row r="53" spans="1:46" x14ac:dyDescent="0.2">
      <c r="A53">
        <v>0</v>
      </c>
      <c r="B53" t="e">
        <v>#N/A</v>
      </c>
      <c r="H53" t="s">
        <v>1362</v>
      </c>
      <c r="I53" t="s">
        <v>1366</v>
      </c>
      <c r="J53">
        <v>46184923</v>
      </c>
      <c r="K53" t="s">
        <v>1005</v>
      </c>
      <c r="L53" t="s">
        <v>1004</v>
      </c>
      <c r="M53" t="s">
        <v>1004</v>
      </c>
      <c r="N53" t="s">
        <v>1004</v>
      </c>
      <c r="O53" t="s">
        <v>104</v>
      </c>
      <c r="P53" t="s">
        <v>110</v>
      </c>
      <c r="Q53" t="s">
        <v>1807</v>
      </c>
      <c r="R53" t="s">
        <v>48</v>
      </c>
      <c r="S53" t="s">
        <v>37</v>
      </c>
      <c r="T53" t="s">
        <v>50</v>
      </c>
      <c r="U53" t="s">
        <v>39</v>
      </c>
      <c r="V53" t="s">
        <v>39</v>
      </c>
      <c r="W53" t="s">
        <v>39</v>
      </c>
      <c r="X53" t="s">
        <v>41</v>
      </c>
      <c r="Y53" t="s">
        <v>41</v>
      </c>
      <c r="Z53" t="s">
        <v>39</v>
      </c>
      <c r="AA53" t="s">
        <v>39</v>
      </c>
      <c r="AB53" t="s">
        <v>40</v>
      </c>
      <c r="AC53" t="s">
        <v>41</v>
      </c>
      <c r="AD53" t="s">
        <v>557</v>
      </c>
      <c r="AE53" t="s">
        <v>543</v>
      </c>
      <c r="AF53" t="s">
        <v>636</v>
      </c>
      <c r="AG53" t="s">
        <v>1113</v>
      </c>
      <c r="AH53">
        <v>45918.493750000001</v>
      </c>
      <c r="AI53">
        <v>45913.493750000001</v>
      </c>
      <c r="AJ53">
        <v>37</v>
      </c>
      <c r="AK53">
        <v>0</v>
      </c>
      <c r="AL53" t="s">
        <v>2060</v>
      </c>
      <c r="AM53">
        <v>2</v>
      </c>
      <c r="AN53" t="s">
        <v>2091</v>
      </c>
      <c r="AO53" t="s">
        <v>2091</v>
      </c>
      <c r="AP53" t="s">
        <v>2091</v>
      </c>
      <c r="AQ53" t="s">
        <v>2091</v>
      </c>
      <c r="AR53" t="s">
        <v>2091</v>
      </c>
      <c r="AS53" t="s">
        <v>2091</v>
      </c>
      <c r="AT53" t="s">
        <v>2092</v>
      </c>
    </row>
    <row r="54" spans="1:46" x14ac:dyDescent="0.2">
      <c r="A54">
        <v>0</v>
      </c>
      <c r="B54" t="e">
        <v>#N/A</v>
      </c>
      <c r="H54" t="s">
        <v>1361</v>
      </c>
      <c r="I54" t="s">
        <v>1366</v>
      </c>
      <c r="J54">
        <v>46184930</v>
      </c>
      <c r="K54" t="s">
        <v>958</v>
      </c>
      <c r="L54" t="s">
        <v>957</v>
      </c>
      <c r="M54" t="s">
        <v>957</v>
      </c>
      <c r="N54" t="s">
        <v>957</v>
      </c>
      <c r="O54" t="s">
        <v>46</v>
      </c>
      <c r="P54" t="s">
        <v>63</v>
      </c>
      <c r="Q54" t="s">
        <v>144</v>
      </c>
      <c r="R54" t="s">
        <v>36</v>
      </c>
      <c r="S54" t="s">
        <v>37</v>
      </c>
      <c r="T54" t="s">
        <v>50</v>
      </c>
      <c r="U54" t="s">
        <v>39</v>
      </c>
      <c r="V54" t="s">
        <v>39</v>
      </c>
      <c r="W54" t="s">
        <v>39</v>
      </c>
      <c r="X54" t="s">
        <v>41</v>
      </c>
      <c r="Y54" t="s">
        <v>41</v>
      </c>
      <c r="Z54" t="s">
        <v>39</v>
      </c>
      <c r="AA54" t="s">
        <v>39</v>
      </c>
      <c r="AB54" t="s">
        <v>40</v>
      </c>
      <c r="AC54" t="s">
        <v>41</v>
      </c>
      <c r="AD54" t="s">
        <v>557</v>
      </c>
      <c r="AE54" t="s">
        <v>644</v>
      </c>
      <c r="AF54" t="s">
        <v>896</v>
      </c>
      <c r="AG54" t="s">
        <v>1150</v>
      </c>
      <c r="AH54">
        <v>45908.488888888889</v>
      </c>
      <c r="AI54">
        <v>45903.488888888889</v>
      </c>
      <c r="AJ54">
        <v>47</v>
      </c>
      <c r="AK54">
        <v>0</v>
      </c>
      <c r="AL54" t="s">
        <v>2067</v>
      </c>
      <c r="AM54">
        <v>2</v>
      </c>
      <c r="AN54" t="s">
        <v>2091</v>
      </c>
      <c r="AO54" t="s">
        <v>2091</v>
      </c>
      <c r="AP54" t="s">
        <v>2091</v>
      </c>
      <c r="AQ54" t="s">
        <v>2091</v>
      </c>
      <c r="AR54" t="s">
        <v>2091</v>
      </c>
      <c r="AS54" t="s">
        <v>2091</v>
      </c>
      <c r="AT54" t="s">
        <v>2092</v>
      </c>
    </row>
    <row r="55" spans="1:46" x14ac:dyDescent="0.2">
      <c r="A55">
        <v>1</v>
      </c>
      <c r="B55" t="e">
        <v>#N/A</v>
      </c>
      <c r="H55" t="s">
        <v>1362</v>
      </c>
      <c r="I55" t="s">
        <v>1366</v>
      </c>
      <c r="J55">
        <v>46184949</v>
      </c>
      <c r="K55" t="s">
        <v>995</v>
      </c>
      <c r="L55" t="s">
        <v>994</v>
      </c>
      <c r="M55" t="s">
        <v>994</v>
      </c>
      <c r="N55" t="s">
        <v>994</v>
      </c>
      <c r="O55" t="s">
        <v>94</v>
      </c>
      <c r="P55" t="s">
        <v>1816</v>
      </c>
      <c r="Q55" t="s">
        <v>402</v>
      </c>
      <c r="R55" t="s">
        <v>36</v>
      </c>
      <c r="S55" t="s">
        <v>37</v>
      </c>
      <c r="T55" t="s">
        <v>50</v>
      </c>
      <c r="U55" t="s">
        <v>39</v>
      </c>
      <c r="V55" t="s">
        <v>39</v>
      </c>
      <c r="W55" t="s">
        <v>39</v>
      </c>
      <c r="X55" t="s">
        <v>41</v>
      </c>
      <c r="Y55" t="s">
        <v>41</v>
      </c>
      <c r="Z55" t="s">
        <v>39</v>
      </c>
      <c r="AA55" t="s">
        <v>39</v>
      </c>
      <c r="AB55" t="s">
        <v>40</v>
      </c>
      <c r="AC55" t="s">
        <v>41</v>
      </c>
      <c r="AD55" t="s">
        <v>557</v>
      </c>
      <c r="AE55" t="s">
        <v>543</v>
      </c>
      <c r="AF55" t="s">
        <v>896</v>
      </c>
      <c r="AG55" t="s">
        <v>1150</v>
      </c>
      <c r="AH55">
        <v>45916.484722222223</v>
      </c>
      <c r="AI55">
        <v>45911.484722222223</v>
      </c>
      <c r="AJ55">
        <v>39</v>
      </c>
      <c r="AK55">
        <v>0</v>
      </c>
      <c r="AL55" t="s">
        <v>1153</v>
      </c>
      <c r="AM55">
        <v>2</v>
      </c>
      <c r="AN55" t="s">
        <v>2091</v>
      </c>
      <c r="AO55" t="s">
        <v>2091</v>
      </c>
      <c r="AP55" t="s">
        <v>2091</v>
      </c>
      <c r="AQ55" t="s">
        <v>2091</v>
      </c>
      <c r="AR55" t="s">
        <v>2091</v>
      </c>
      <c r="AS55" t="s">
        <v>2091</v>
      </c>
      <c r="AT55" t="s">
        <v>2092</v>
      </c>
    </row>
    <row r="56" spans="1:46" x14ac:dyDescent="0.2">
      <c r="A56">
        <v>0</v>
      </c>
      <c r="B56" t="e">
        <v>#N/A</v>
      </c>
      <c r="H56" t="s">
        <v>1361</v>
      </c>
      <c r="I56" t="s">
        <v>1366</v>
      </c>
      <c r="J56">
        <v>46184619</v>
      </c>
      <c r="K56" t="s">
        <v>861</v>
      </c>
      <c r="L56" t="s">
        <v>860</v>
      </c>
      <c r="M56" t="s">
        <v>860</v>
      </c>
      <c r="N56" t="s">
        <v>860</v>
      </c>
      <c r="O56" t="s">
        <v>46</v>
      </c>
      <c r="P56" t="s">
        <v>56</v>
      </c>
      <c r="Q56" t="s">
        <v>1821</v>
      </c>
      <c r="R56" t="s">
        <v>48</v>
      </c>
      <c r="S56" t="s">
        <v>49</v>
      </c>
      <c r="T56" t="s">
        <v>50</v>
      </c>
      <c r="U56" t="s">
        <v>39</v>
      </c>
      <c r="V56" t="s">
        <v>39</v>
      </c>
      <c r="W56" t="s">
        <v>39</v>
      </c>
      <c r="X56" t="s">
        <v>41</v>
      </c>
      <c r="Y56" t="s">
        <v>41</v>
      </c>
      <c r="Z56" t="s">
        <v>39</v>
      </c>
      <c r="AA56" t="s">
        <v>39</v>
      </c>
      <c r="AB56" t="s">
        <v>40</v>
      </c>
      <c r="AC56" t="s">
        <v>41</v>
      </c>
      <c r="AD56" t="s">
        <v>557</v>
      </c>
      <c r="AE56" t="s">
        <v>338</v>
      </c>
      <c r="AF56" t="s">
        <v>595</v>
      </c>
      <c r="AG56" t="s">
        <v>1121</v>
      </c>
      <c r="AH56">
        <v>0</v>
      </c>
      <c r="AI56">
        <v>45875.455555555556</v>
      </c>
      <c r="AJ56">
        <v>75</v>
      </c>
      <c r="AK56">
        <v>0</v>
      </c>
      <c r="AL56" t="s">
        <v>1551</v>
      </c>
      <c r="AM56">
        <v>2</v>
      </c>
      <c r="AN56" t="s">
        <v>2091</v>
      </c>
      <c r="AO56" t="s">
        <v>2091</v>
      </c>
      <c r="AP56" t="s">
        <v>2091</v>
      </c>
      <c r="AQ56" t="s">
        <v>2091</v>
      </c>
      <c r="AR56" t="s">
        <v>2091</v>
      </c>
      <c r="AS56" t="s">
        <v>2091</v>
      </c>
      <c r="AT56" t="s">
        <v>2092</v>
      </c>
    </row>
    <row r="57" spans="1:46" x14ac:dyDescent="0.2">
      <c r="A57">
        <v>1</v>
      </c>
      <c r="B57" t="e">
        <v>#N/A</v>
      </c>
      <c r="H57" t="s">
        <v>1361</v>
      </c>
      <c r="I57" t="s">
        <v>1366</v>
      </c>
      <c r="J57">
        <v>46185064</v>
      </c>
      <c r="K57" t="s">
        <v>1044</v>
      </c>
      <c r="L57" t="s">
        <v>1043</v>
      </c>
      <c r="M57" t="s">
        <v>1043</v>
      </c>
      <c r="N57" t="s">
        <v>1043</v>
      </c>
      <c r="O57" t="s">
        <v>46</v>
      </c>
      <c r="P57" t="s">
        <v>1825</v>
      </c>
      <c r="Q57" t="s">
        <v>77</v>
      </c>
      <c r="R57" t="s">
        <v>48</v>
      </c>
      <c r="S57" t="s">
        <v>49</v>
      </c>
      <c r="T57" t="s">
        <v>50</v>
      </c>
      <c r="U57" t="s">
        <v>39</v>
      </c>
      <c r="V57" t="s">
        <v>41</v>
      </c>
      <c r="W57" t="s">
        <v>39</v>
      </c>
      <c r="X57" t="s">
        <v>41</v>
      </c>
      <c r="Y57" t="s">
        <v>41</v>
      </c>
      <c r="Z57" t="s">
        <v>39</v>
      </c>
      <c r="AA57" t="s">
        <v>39</v>
      </c>
      <c r="AB57" t="s">
        <v>40</v>
      </c>
      <c r="AC57" t="s">
        <v>41</v>
      </c>
      <c r="AD57" t="s">
        <v>597</v>
      </c>
      <c r="AE57" t="s">
        <v>543</v>
      </c>
      <c r="AF57" t="s">
        <v>636</v>
      </c>
      <c r="AG57" t="s">
        <v>1113</v>
      </c>
      <c r="AH57">
        <v>45927.527083333334</v>
      </c>
      <c r="AI57">
        <v>45922.527083333334</v>
      </c>
      <c r="AJ57">
        <v>28</v>
      </c>
      <c r="AK57">
        <v>0</v>
      </c>
      <c r="AL57" t="s">
        <v>1144</v>
      </c>
      <c r="AM57">
        <v>2</v>
      </c>
      <c r="AN57" t="s">
        <v>2091</v>
      </c>
      <c r="AO57" t="s">
        <v>2091</v>
      </c>
      <c r="AP57" t="s">
        <v>2091</v>
      </c>
      <c r="AQ57" t="s">
        <v>2091</v>
      </c>
      <c r="AR57" t="s">
        <v>2091</v>
      </c>
      <c r="AS57" t="s">
        <v>2091</v>
      </c>
      <c r="AT57" t="s">
        <v>2092</v>
      </c>
    </row>
    <row r="58" spans="1:46" x14ac:dyDescent="0.2">
      <c r="A58">
        <v>1</v>
      </c>
      <c r="B58" t="e">
        <v>#N/A</v>
      </c>
      <c r="H58" t="s">
        <v>1362</v>
      </c>
      <c r="I58" t="s">
        <v>1366</v>
      </c>
      <c r="J58">
        <v>46185077</v>
      </c>
      <c r="K58" t="s">
        <v>1085</v>
      </c>
      <c r="L58" t="s">
        <v>1084</v>
      </c>
      <c r="M58" t="s">
        <v>1084</v>
      </c>
      <c r="N58" t="s">
        <v>1084</v>
      </c>
      <c r="O58" t="s">
        <v>1782</v>
      </c>
      <c r="P58" t="s">
        <v>1783</v>
      </c>
      <c r="Q58" t="s">
        <v>183</v>
      </c>
      <c r="R58" t="s">
        <v>48</v>
      </c>
      <c r="S58" t="s">
        <v>49</v>
      </c>
      <c r="T58" t="s">
        <v>50</v>
      </c>
      <c r="U58" t="s">
        <v>39</v>
      </c>
      <c r="V58" t="s">
        <v>39</v>
      </c>
      <c r="W58" t="s">
        <v>39</v>
      </c>
      <c r="X58" t="s">
        <v>41</v>
      </c>
      <c r="Y58" t="s">
        <v>41</v>
      </c>
      <c r="Z58" t="s">
        <v>39</v>
      </c>
      <c r="AA58" t="s">
        <v>39</v>
      </c>
      <c r="AB58" t="s">
        <v>40</v>
      </c>
      <c r="AC58" t="s">
        <v>41</v>
      </c>
      <c r="AD58" t="s">
        <v>557</v>
      </c>
      <c r="AE58" t="s">
        <v>167</v>
      </c>
      <c r="AF58" t="s">
        <v>785</v>
      </c>
      <c r="AG58" t="s">
        <v>1130</v>
      </c>
      <c r="AH58">
        <v>0</v>
      </c>
      <c r="AI58">
        <v>45932.661805555559</v>
      </c>
      <c r="AJ58">
        <v>17.8</v>
      </c>
      <c r="AK58">
        <v>0</v>
      </c>
      <c r="AL58" t="s">
        <v>1132</v>
      </c>
      <c r="AM58">
        <v>2</v>
      </c>
      <c r="AN58" t="s">
        <v>2091</v>
      </c>
      <c r="AO58" t="s">
        <v>2091</v>
      </c>
      <c r="AP58" t="s">
        <v>2091</v>
      </c>
      <c r="AQ58" t="s">
        <v>2091</v>
      </c>
      <c r="AR58" t="s">
        <v>2091</v>
      </c>
      <c r="AS58" t="s">
        <v>2091</v>
      </c>
      <c r="AT58" t="s">
        <v>2092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D1FE-5F4F-8F41-8569-7CFD689B979A}">
  <sheetPr>
    <tabColor theme="8" tint="0.79998168889431442"/>
  </sheetPr>
  <dimension ref="A1:I103"/>
  <sheetViews>
    <sheetView workbookViewId="0">
      <selection activeCell="D23" sqref="D23"/>
    </sheetView>
  </sheetViews>
  <sheetFormatPr baseColWidth="10" defaultColWidth="8.83203125" defaultRowHeight="15" x14ac:dyDescent="0.2"/>
  <cols>
    <col min="1" max="1" width="23.6640625" style="7" bestFit="1" customWidth="1"/>
    <col min="2" max="2" width="12.1640625" style="7" bestFit="1" customWidth="1"/>
    <col min="3" max="3" width="22.1640625" style="7" bestFit="1" customWidth="1"/>
    <col min="4" max="4" width="23.1640625" style="7" bestFit="1" customWidth="1"/>
    <col min="5" max="5" width="21.6640625" style="7" bestFit="1" customWidth="1"/>
    <col min="6" max="6" width="19" style="7" bestFit="1" customWidth="1"/>
    <col min="7" max="7" width="20" style="7" bestFit="1" customWidth="1"/>
    <col min="8" max="8" width="18.5" style="7" bestFit="1" customWidth="1"/>
    <col min="9" max="9" width="17.33203125" style="7" bestFit="1" customWidth="1"/>
    <col min="10" max="16384" width="8.83203125" style="7"/>
  </cols>
  <sheetData>
    <row r="1" spans="1:9" x14ac:dyDescent="0.2">
      <c r="A1" s="22" t="s">
        <v>2</v>
      </c>
      <c r="B1" s="22" t="s">
        <v>1610</v>
      </c>
      <c r="C1" s="22" t="s">
        <v>1748</v>
      </c>
      <c r="D1" s="22" t="s">
        <v>1747</v>
      </c>
      <c r="E1" s="22" t="s">
        <v>1746</v>
      </c>
      <c r="F1" s="22" t="s">
        <v>1745</v>
      </c>
      <c r="G1" s="22" t="s">
        <v>1744</v>
      </c>
      <c r="H1" s="22" t="s">
        <v>1743</v>
      </c>
      <c r="I1" s="22" t="s">
        <v>1742</v>
      </c>
    </row>
    <row r="2" spans="1:9" x14ac:dyDescent="0.2">
      <c r="A2" s="7" t="s">
        <v>344</v>
      </c>
      <c r="B2" s="7" t="s">
        <v>343</v>
      </c>
      <c r="C2" s="7" t="s">
        <v>2082</v>
      </c>
      <c r="D2" s="7" t="s">
        <v>2083</v>
      </c>
      <c r="E2" s="7" t="s">
        <v>2084</v>
      </c>
      <c r="F2" s="7" t="s">
        <v>1660</v>
      </c>
      <c r="G2" s="7" t="s">
        <v>1717</v>
      </c>
      <c r="H2" s="7" t="s">
        <v>2085</v>
      </c>
      <c r="I2" s="7" t="s">
        <v>2086</v>
      </c>
    </row>
    <row r="3" spans="1:9" x14ac:dyDescent="0.2">
      <c r="A3" s="7" t="s">
        <v>669</v>
      </c>
      <c r="B3" s="7" t="s">
        <v>670</v>
      </c>
      <c r="C3" s="7" t="s">
        <v>2087</v>
      </c>
      <c r="D3" s="7" t="s">
        <v>2088</v>
      </c>
      <c r="E3" s="7" t="s">
        <v>2088</v>
      </c>
      <c r="F3" s="7" t="s">
        <v>594</v>
      </c>
      <c r="G3" s="7" t="s">
        <v>628</v>
      </c>
      <c r="H3" s="7" t="s">
        <v>628</v>
      </c>
      <c r="I3" s="7" t="s">
        <v>2089</v>
      </c>
    </row>
    <row r="4" spans="1:9" x14ac:dyDescent="0.2">
      <c r="A4" s="7" t="s">
        <v>713</v>
      </c>
      <c r="B4" s="7" t="s">
        <v>714</v>
      </c>
      <c r="C4" s="7" t="s">
        <v>2090</v>
      </c>
      <c r="D4" s="7" t="s">
        <v>1654</v>
      </c>
      <c r="E4" s="7" t="s">
        <v>1654</v>
      </c>
      <c r="F4" s="7" t="s">
        <v>628</v>
      </c>
      <c r="G4" s="7" t="s">
        <v>617</v>
      </c>
      <c r="H4" s="7" t="s">
        <v>617</v>
      </c>
      <c r="I4" s="7" t="s">
        <v>1652</v>
      </c>
    </row>
    <row r="5" spans="1:9" x14ac:dyDescent="0.2">
      <c r="A5" s="7" t="s">
        <v>1045</v>
      </c>
      <c r="B5" s="7" t="s">
        <v>1046</v>
      </c>
      <c r="C5" s="7" t="s">
        <v>2091</v>
      </c>
      <c r="D5" s="7" t="s">
        <v>2091</v>
      </c>
      <c r="E5" s="7" t="s">
        <v>2091</v>
      </c>
      <c r="F5" s="7" t="s">
        <v>2091</v>
      </c>
      <c r="G5" s="7" t="s">
        <v>2091</v>
      </c>
      <c r="H5" s="7" t="s">
        <v>2091</v>
      </c>
      <c r="I5" s="7" t="s">
        <v>2092</v>
      </c>
    </row>
    <row r="6" spans="1:9" x14ac:dyDescent="0.2">
      <c r="A6" s="7" t="s">
        <v>439</v>
      </c>
      <c r="B6" s="7" t="s">
        <v>438</v>
      </c>
      <c r="C6" s="7" t="s">
        <v>2093</v>
      </c>
      <c r="D6" s="7" t="s">
        <v>2094</v>
      </c>
      <c r="E6" s="7" t="s">
        <v>2094</v>
      </c>
      <c r="F6" s="7" t="s">
        <v>1737</v>
      </c>
      <c r="G6" s="7" t="s">
        <v>2095</v>
      </c>
      <c r="H6" s="7" t="s">
        <v>2095</v>
      </c>
      <c r="I6" s="7" t="s">
        <v>2096</v>
      </c>
    </row>
    <row r="7" spans="1:9" x14ac:dyDescent="0.2">
      <c r="A7" s="7" t="s">
        <v>62</v>
      </c>
      <c r="B7" s="7" t="s">
        <v>61</v>
      </c>
      <c r="C7" s="7" t="s">
        <v>2097</v>
      </c>
      <c r="D7" s="7" t="s">
        <v>2098</v>
      </c>
      <c r="E7" s="7" t="s">
        <v>2099</v>
      </c>
      <c r="F7" s="7" t="s">
        <v>626</v>
      </c>
      <c r="G7" s="7" t="s">
        <v>1647</v>
      </c>
      <c r="H7" s="7" t="s">
        <v>1728</v>
      </c>
      <c r="I7" s="7" t="s">
        <v>1638</v>
      </c>
    </row>
    <row r="8" spans="1:9" x14ac:dyDescent="0.2">
      <c r="A8" s="7" t="s">
        <v>216</v>
      </c>
      <c r="B8" s="7" t="s">
        <v>215</v>
      </c>
      <c r="C8" s="7" t="s">
        <v>1677</v>
      </c>
      <c r="D8" s="7" t="s">
        <v>2100</v>
      </c>
      <c r="E8" s="7" t="s">
        <v>2101</v>
      </c>
      <c r="F8" s="7" t="s">
        <v>1625</v>
      </c>
      <c r="G8" s="7" t="s">
        <v>1736</v>
      </c>
      <c r="H8" s="7" t="s">
        <v>2102</v>
      </c>
      <c r="I8" s="7" t="s">
        <v>2103</v>
      </c>
    </row>
    <row r="9" spans="1:9" x14ac:dyDescent="0.2">
      <c r="A9" s="7" t="s">
        <v>429</v>
      </c>
      <c r="B9" s="7" t="s">
        <v>428</v>
      </c>
      <c r="C9" s="7" t="s">
        <v>1729</v>
      </c>
      <c r="D9" s="7" t="s">
        <v>2104</v>
      </c>
      <c r="E9" s="7" t="s">
        <v>2105</v>
      </c>
      <c r="F9" s="7" t="s">
        <v>844</v>
      </c>
      <c r="G9" s="7" t="s">
        <v>1737</v>
      </c>
      <c r="H9" s="7" t="s">
        <v>2106</v>
      </c>
      <c r="I9" s="7" t="s">
        <v>2107</v>
      </c>
    </row>
    <row r="10" spans="1:9" x14ac:dyDescent="0.2">
      <c r="A10" s="7" t="s">
        <v>255</v>
      </c>
      <c r="B10" s="7" t="s">
        <v>254</v>
      </c>
      <c r="C10" s="7" t="s">
        <v>2108</v>
      </c>
      <c r="D10" s="7" t="s">
        <v>2109</v>
      </c>
      <c r="E10" s="7" t="s">
        <v>2110</v>
      </c>
      <c r="F10" s="7" t="s">
        <v>630</v>
      </c>
      <c r="G10" s="7" t="s">
        <v>822</v>
      </c>
      <c r="H10" s="7" t="s">
        <v>1724</v>
      </c>
      <c r="I10" s="7" t="s">
        <v>2111</v>
      </c>
    </row>
    <row r="11" spans="1:9" x14ac:dyDescent="0.2">
      <c r="A11" s="7" t="s">
        <v>1087</v>
      </c>
      <c r="B11" s="7" t="s">
        <v>1089</v>
      </c>
      <c r="C11" s="7" t="s">
        <v>2091</v>
      </c>
      <c r="D11" s="7" t="s">
        <v>2091</v>
      </c>
      <c r="E11" s="7" t="s">
        <v>2091</v>
      </c>
      <c r="F11" s="7" t="s">
        <v>2091</v>
      </c>
      <c r="G11" s="7" t="s">
        <v>2091</v>
      </c>
      <c r="H11" s="7" t="s">
        <v>2091</v>
      </c>
      <c r="I11" s="7" t="s">
        <v>2092</v>
      </c>
    </row>
    <row r="12" spans="1:9" x14ac:dyDescent="0.2">
      <c r="A12" s="7" t="s">
        <v>382</v>
      </c>
      <c r="B12" s="7" t="s">
        <v>381</v>
      </c>
      <c r="C12" s="7" t="s">
        <v>1675</v>
      </c>
      <c r="D12" s="7" t="s">
        <v>2112</v>
      </c>
      <c r="E12" s="7" t="s">
        <v>2113</v>
      </c>
      <c r="F12" s="7" t="s">
        <v>571</v>
      </c>
      <c r="G12" s="7" t="s">
        <v>1622</v>
      </c>
      <c r="H12" s="7" t="s">
        <v>2114</v>
      </c>
      <c r="I12" s="7" t="s">
        <v>2115</v>
      </c>
    </row>
    <row r="13" spans="1:9" x14ac:dyDescent="0.2">
      <c r="A13" s="7" t="s">
        <v>221</v>
      </c>
      <c r="B13" s="7" t="s">
        <v>220</v>
      </c>
      <c r="C13" s="7" t="s">
        <v>2116</v>
      </c>
      <c r="D13" s="7" t="s">
        <v>2117</v>
      </c>
      <c r="E13" s="7" t="s">
        <v>2118</v>
      </c>
      <c r="F13" s="7" t="s">
        <v>594</v>
      </c>
      <c r="G13" s="7" t="s">
        <v>1669</v>
      </c>
      <c r="H13" s="7" t="s">
        <v>2119</v>
      </c>
      <c r="I13" s="7" t="s">
        <v>2120</v>
      </c>
    </row>
    <row r="14" spans="1:9" x14ac:dyDescent="0.2">
      <c r="A14" s="7" t="s">
        <v>366</v>
      </c>
      <c r="B14" s="7" t="s">
        <v>365</v>
      </c>
      <c r="C14" s="7" t="s">
        <v>2121</v>
      </c>
      <c r="D14" s="7" t="s">
        <v>2122</v>
      </c>
      <c r="E14" s="7" t="s">
        <v>2123</v>
      </c>
      <c r="F14" s="7" t="s">
        <v>774</v>
      </c>
      <c r="G14" s="7" t="s">
        <v>1731</v>
      </c>
      <c r="H14" s="7" t="s">
        <v>1732</v>
      </c>
      <c r="I14" s="7" t="s">
        <v>1646</v>
      </c>
    </row>
    <row r="15" spans="1:9" x14ac:dyDescent="0.2">
      <c r="A15" s="7" t="s">
        <v>209</v>
      </c>
      <c r="B15" s="7" t="s">
        <v>208</v>
      </c>
      <c r="C15" s="7" t="s">
        <v>2124</v>
      </c>
      <c r="D15" s="7" t="s">
        <v>2125</v>
      </c>
      <c r="E15" s="7" t="s">
        <v>2126</v>
      </c>
      <c r="F15" s="7" t="s">
        <v>1691</v>
      </c>
      <c r="G15" s="7" t="s">
        <v>2127</v>
      </c>
      <c r="H15" s="7" t="s">
        <v>1673</v>
      </c>
      <c r="I15" s="7" t="s">
        <v>2107</v>
      </c>
    </row>
    <row r="16" spans="1:9" x14ac:dyDescent="0.2">
      <c r="A16" s="7" t="s">
        <v>746</v>
      </c>
      <c r="B16" s="7" t="s">
        <v>747</v>
      </c>
      <c r="C16" s="7" t="s">
        <v>1639</v>
      </c>
      <c r="D16" s="7" t="s">
        <v>1627</v>
      </c>
      <c r="E16" s="7" t="s">
        <v>1627</v>
      </c>
      <c r="F16" s="7" t="s">
        <v>628</v>
      </c>
      <c r="G16" s="7" t="s">
        <v>1692</v>
      </c>
      <c r="H16" s="7" t="s">
        <v>1692</v>
      </c>
      <c r="I16" s="7" t="s">
        <v>2128</v>
      </c>
    </row>
    <row r="17" spans="1:9" x14ac:dyDescent="0.2">
      <c r="A17" s="7" t="s">
        <v>260</v>
      </c>
      <c r="B17" s="7" t="s">
        <v>259</v>
      </c>
      <c r="C17" s="7" t="s">
        <v>1741</v>
      </c>
      <c r="D17" s="7" t="s">
        <v>2129</v>
      </c>
      <c r="E17" s="7" t="s">
        <v>1671</v>
      </c>
      <c r="F17" s="7" t="s">
        <v>635</v>
      </c>
      <c r="G17" s="7" t="s">
        <v>1731</v>
      </c>
      <c r="H17" s="7" t="s">
        <v>1723</v>
      </c>
      <c r="I17" s="7" t="s">
        <v>1616</v>
      </c>
    </row>
    <row r="18" spans="1:9" x14ac:dyDescent="0.2">
      <c r="A18" s="7" t="s">
        <v>44</v>
      </c>
      <c r="B18" s="7" t="s">
        <v>43</v>
      </c>
      <c r="C18" s="7" t="s">
        <v>2130</v>
      </c>
      <c r="D18" s="7" t="s">
        <v>2131</v>
      </c>
      <c r="E18" s="7" t="s">
        <v>2132</v>
      </c>
      <c r="F18" s="7" t="s">
        <v>628</v>
      </c>
      <c r="G18" s="7" t="s">
        <v>1680</v>
      </c>
      <c r="H18" s="7" t="s">
        <v>2133</v>
      </c>
      <c r="I18" s="7" t="s">
        <v>1628</v>
      </c>
    </row>
    <row r="19" spans="1:9" x14ac:dyDescent="0.2">
      <c r="A19" s="7" t="s">
        <v>445</v>
      </c>
      <c r="B19" s="7" t="s">
        <v>444</v>
      </c>
      <c r="C19" s="7" t="s">
        <v>1726</v>
      </c>
      <c r="D19" s="7" t="s">
        <v>2134</v>
      </c>
      <c r="E19" s="7" t="s">
        <v>2134</v>
      </c>
      <c r="F19" s="7" t="s">
        <v>822</v>
      </c>
      <c r="G19" s="7" t="s">
        <v>1690</v>
      </c>
      <c r="H19" s="7" t="s">
        <v>1690</v>
      </c>
      <c r="I19" s="7" t="s">
        <v>1679</v>
      </c>
    </row>
    <row r="20" spans="1:9" x14ac:dyDescent="0.2">
      <c r="A20" s="7" t="s">
        <v>452</v>
      </c>
      <c r="B20" s="7" t="s">
        <v>451</v>
      </c>
      <c r="C20" s="7" t="s">
        <v>2135</v>
      </c>
      <c r="D20" s="7" t="s">
        <v>2136</v>
      </c>
      <c r="E20" s="7" t="s">
        <v>2136</v>
      </c>
      <c r="F20" s="7" t="s">
        <v>837</v>
      </c>
      <c r="G20" s="7" t="s">
        <v>1664</v>
      </c>
      <c r="H20" s="7" t="s">
        <v>1664</v>
      </c>
      <c r="I20" s="7" t="s">
        <v>2137</v>
      </c>
    </row>
    <row r="21" spans="1:9" x14ac:dyDescent="0.2">
      <c r="A21" s="7" t="s">
        <v>68</v>
      </c>
      <c r="B21" s="7" t="s">
        <v>67</v>
      </c>
      <c r="C21" s="7" t="s">
        <v>1663</v>
      </c>
      <c r="D21" s="7" t="s">
        <v>1641</v>
      </c>
      <c r="E21" s="7" t="s">
        <v>2138</v>
      </c>
      <c r="F21" s="7" t="s">
        <v>837</v>
      </c>
      <c r="G21" s="7" t="s">
        <v>1651</v>
      </c>
      <c r="H21" s="7" t="s">
        <v>2139</v>
      </c>
      <c r="I21" s="7" t="s">
        <v>1628</v>
      </c>
    </row>
    <row r="22" spans="1:9" x14ac:dyDescent="0.2">
      <c r="A22" s="7" t="s">
        <v>372</v>
      </c>
      <c r="B22" s="7" t="s">
        <v>371</v>
      </c>
      <c r="C22" s="7" t="s">
        <v>2140</v>
      </c>
      <c r="D22" s="7" t="s">
        <v>2141</v>
      </c>
      <c r="E22" s="7" t="s">
        <v>2142</v>
      </c>
      <c r="F22" s="7" t="s">
        <v>571</v>
      </c>
      <c r="G22" s="7" t="s">
        <v>1731</v>
      </c>
      <c r="H22" s="7" t="s">
        <v>1664</v>
      </c>
      <c r="I22" s="7" t="s">
        <v>1705</v>
      </c>
    </row>
    <row r="23" spans="1:9" x14ac:dyDescent="0.2">
      <c r="A23" s="7" t="s">
        <v>1061</v>
      </c>
      <c r="B23" s="7" t="s">
        <v>1062</v>
      </c>
      <c r="C23" s="7" t="s">
        <v>2091</v>
      </c>
      <c r="D23" s="7" t="s">
        <v>2091</v>
      </c>
      <c r="E23" s="7" t="s">
        <v>2091</v>
      </c>
      <c r="F23" s="7" t="s">
        <v>2091</v>
      </c>
      <c r="G23" s="7" t="s">
        <v>2091</v>
      </c>
      <c r="H23" s="7" t="s">
        <v>2091</v>
      </c>
      <c r="I23" s="7" t="s">
        <v>2092</v>
      </c>
    </row>
    <row r="24" spans="1:9" x14ac:dyDescent="0.2">
      <c r="A24" s="7" t="s">
        <v>377</v>
      </c>
      <c r="B24" s="7" t="s">
        <v>376</v>
      </c>
      <c r="C24" s="7" t="s">
        <v>2135</v>
      </c>
      <c r="D24" s="7" t="s">
        <v>1711</v>
      </c>
      <c r="E24" s="7" t="s">
        <v>2094</v>
      </c>
      <c r="F24" s="7" t="s">
        <v>571</v>
      </c>
      <c r="G24" s="7" t="s">
        <v>1738</v>
      </c>
      <c r="H24" s="7" t="s">
        <v>2143</v>
      </c>
      <c r="I24" s="7" t="s">
        <v>1710</v>
      </c>
    </row>
    <row r="25" spans="1:9" x14ac:dyDescent="0.2">
      <c r="A25" s="7" t="s">
        <v>663</v>
      </c>
      <c r="B25" s="7" t="s">
        <v>664</v>
      </c>
      <c r="C25" s="7" t="s">
        <v>2144</v>
      </c>
      <c r="D25" s="7" t="s">
        <v>2145</v>
      </c>
      <c r="E25" s="7" t="s">
        <v>2145</v>
      </c>
      <c r="F25" s="7" t="s">
        <v>837</v>
      </c>
      <c r="G25" s="7" t="s">
        <v>613</v>
      </c>
      <c r="H25" s="7" t="s">
        <v>613</v>
      </c>
      <c r="I25" s="7" t="s">
        <v>1652</v>
      </c>
    </row>
    <row r="26" spans="1:9" x14ac:dyDescent="0.2">
      <c r="A26" s="7" t="s">
        <v>388</v>
      </c>
      <c r="B26" s="7" t="s">
        <v>387</v>
      </c>
      <c r="C26" s="7" t="s">
        <v>2146</v>
      </c>
      <c r="D26" s="7" t="s">
        <v>2147</v>
      </c>
      <c r="E26" s="7" t="s">
        <v>2148</v>
      </c>
      <c r="F26" s="7" t="s">
        <v>1692</v>
      </c>
      <c r="G26" s="7" t="s">
        <v>2143</v>
      </c>
      <c r="H26" s="7" t="s">
        <v>2149</v>
      </c>
      <c r="I26" s="7" t="s">
        <v>2150</v>
      </c>
    </row>
    <row r="27" spans="1:9" x14ac:dyDescent="0.2">
      <c r="A27" s="7" t="s">
        <v>75</v>
      </c>
      <c r="B27" s="7" t="s">
        <v>74</v>
      </c>
      <c r="C27" s="7" t="s">
        <v>1656</v>
      </c>
      <c r="D27" s="7" t="s">
        <v>2151</v>
      </c>
      <c r="E27" s="7" t="s">
        <v>2152</v>
      </c>
      <c r="F27" s="7" t="s">
        <v>598</v>
      </c>
      <c r="G27" s="7" t="s">
        <v>1629</v>
      </c>
      <c r="H27" s="7" t="s">
        <v>2153</v>
      </c>
      <c r="I27" s="7" t="s">
        <v>1621</v>
      </c>
    </row>
    <row r="28" spans="1:9" x14ac:dyDescent="0.2">
      <c r="A28" s="7" t="s">
        <v>586</v>
      </c>
      <c r="B28" s="7" t="s">
        <v>587</v>
      </c>
      <c r="C28" s="7" t="s">
        <v>2154</v>
      </c>
      <c r="D28" s="7" t="s">
        <v>2155</v>
      </c>
      <c r="E28" s="7" t="s">
        <v>2155</v>
      </c>
      <c r="F28" s="7" t="s">
        <v>571</v>
      </c>
      <c r="G28" s="7" t="s">
        <v>822</v>
      </c>
      <c r="H28" s="7" t="s">
        <v>822</v>
      </c>
      <c r="I28" s="7" t="s">
        <v>1687</v>
      </c>
    </row>
    <row r="29" spans="1:9" x14ac:dyDescent="0.2">
      <c r="A29" s="7" t="s">
        <v>127</v>
      </c>
      <c r="B29" s="7" t="s">
        <v>126</v>
      </c>
      <c r="C29" s="7" t="s">
        <v>2156</v>
      </c>
      <c r="D29" s="7" t="s">
        <v>1633</v>
      </c>
      <c r="E29" s="7" t="s">
        <v>2157</v>
      </c>
      <c r="F29" s="7" t="s">
        <v>552</v>
      </c>
      <c r="G29" s="7" t="s">
        <v>1690</v>
      </c>
      <c r="H29" s="7" t="s">
        <v>1714</v>
      </c>
      <c r="I29" s="7" t="s">
        <v>2158</v>
      </c>
    </row>
    <row r="30" spans="1:9" x14ac:dyDescent="0.2">
      <c r="A30" s="7" t="s">
        <v>812</v>
      </c>
      <c r="B30" s="7" t="s">
        <v>293</v>
      </c>
      <c r="C30" s="7" t="s">
        <v>1714</v>
      </c>
      <c r="D30" s="7" t="s">
        <v>2159</v>
      </c>
      <c r="E30" s="7" t="s">
        <v>2160</v>
      </c>
      <c r="F30" s="7" t="s">
        <v>630</v>
      </c>
      <c r="G30" s="7" t="s">
        <v>1731</v>
      </c>
      <c r="H30" s="7" t="s">
        <v>2161</v>
      </c>
      <c r="I30" s="7" t="s">
        <v>2111</v>
      </c>
    </row>
    <row r="31" spans="1:9" x14ac:dyDescent="0.2">
      <c r="A31" s="7" t="s">
        <v>1701</v>
      </c>
      <c r="B31" s="7" t="s">
        <v>662</v>
      </c>
      <c r="C31" s="7" t="s">
        <v>2162</v>
      </c>
      <c r="D31" s="7" t="s">
        <v>1677</v>
      </c>
      <c r="E31" s="7" t="s">
        <v>2163</v>
      </c>
      <c r="F31" s="7" t="s">
        <v>635</v>
      </c>
      <c r="G31" s="7" t="s">
        <v>1731</v>
      </c>
      <c r="H31" s="7" t="s">
        <v>2164</v>
      </c>
      <c r="I31" s="7" t="s">
        <v>2165</v>
      </c>
    </row>
    <row r="32" spans="1:9" x14ac:dyDescent="0.2">
      <c r="A32" s="7" t="s">
        <v>1347</v>
      </c>
      <c r="B32" s="7" t="s">
        <v>1010</v>
      </c>
      <c r="C32" s="7" t="s">
        <v>2091</v>
      </c>
      <c r="D32" s="7" t="s">
        <v>2091</v>
      </c>
      <c r="E32" s="7" t="s">
        <v>2091</v>
      </c>
      <c r="F32" s="7" t="s">
        <v>2091</v>
      </c>
      <c r="G32" s="7" t="s">
        <v>2091</v>
      </c>
      <c r="H32" s="7" t="s">
        <v>2091</v>
      </c>
      <c r="I32" s="7" t="s">
        <v>2092</v>
      </c>
    </row>
    <row r="33" spans="1:9" x14ac:dyDescent="0.2">
      <c r="A33" s="7" t="s">
        <v>142</v>
      </c>
      <c r="B33" s="7" t="s">
        <v>141</v>
      </c>
      <c r="C33" s="7" t="s">
        <v>2166</v>
      </c>
      <c r="D33" s="7" t="s">
        <v>2167</v>
      </c>
      <c r="E33" s="7" t="s">
        <v>2168</v>
      </c>
      <c r="F33" s="7" t="s">
        <v>628</v>
      </c>
      <c r="G33" s="7" t="s">
        <v>1620</v>
      </c>
      <c r="H33" s="7" t="s">
        <v>2169</v>
      </c>
      <c r="I33" s="7" t="s">
        <v>2170</v>
      </c>
    </row>
    <row r="34" spans="1:9" x14ac:dyDescent="0.2">
      <c r="A34" s="7" t="s">
        <v>299</v>
      </c>
      <c r="B34" s="7" t="s">
        <v>298</v>
      </c>
      <c r="C34" s="7" t="s">
        <v>1707</v>
      </c>
      <c r="D34" s="7" t="s">
        <v>2171</v>
      </c>
      <c r="E34" s="7" t="s">
        <v>2172</v>
      </c>
      <c r="F34" s="7" t="s">
        <v>822</v>
      </c>
      <c r="G34" s="7" t="s">
        <v>1631</v>
      </c>
      <c r="H34" s="7" t="s">
        <v>2173</v>
      </c>
      <c r="I34" s="7" t="s">
        <v>2170</v>
      </c>
    </row>
    <row r="35" spans="1:9" x14ac:dyDescent="0.2">
      <c r="A35" s="7" t="s">
        <v>404</v>
      </c>
      <c r="B35" s="7" t="s">
        <v>403</v>
      </c>
      <c r="C35" s="7" t="s">
        <v>2155</v>
      </c>
      <c r="D35" s="7" t="s">
        <v>2174</v>
      </c>
      <c r="E35" s="7" t="s">
        <v>2175</v>
      </c>
      <c r="F35" s="7" t="s">
        <v>594</v>
      </c>
      <c r="G35" s="7" t="s">
        <v>1691</v>
      </c>
      <c r="H35" s="7" t="s">
        <v>2176</v>
      </c>
      <c r="I35" s="7" t="s">
        <v>1682</v>
      </c>
    </row>
    <row r="36" spans="1:9" x14ac:dyDescent="0.2">
      <c r="A36" s="7" t="s">
        <v>231</v>
      </c>
      <c r="B36" s="7" t="s">
        <v>230</v>
      </c>
      <c r="C36" s="7" t="s">
        <v>2177</v>
      </c>
      <c r="D36" s="7" t="s">
        <v>2178</v>
      </c>
      <c r="E36" s="7" t="s">
        <v>2179</v>
      </c>
      <c r="F36" s="7" t="s">
        <v>1717</v>
      </c>
      <c r="G36" s="7" t="s">
        <v>1668</v>
      </c>
      <c r="H36" s="7" t="s">
        <v>2180</v>
      </c>
      <c r="I36" s="7" t="s">
        <v>2181</v>
      </c>
    </row>
    <row r="37" spans="1:9" x14ac:dyDescent="0.2">
      <c r="A37" s="7" t="s">
        <v>205</v>
      </c>
      <c r="B37" s="7" t="s">
        <v>204</v>
      </c>
      <c r="C37" s="7" t="s">
        <v>1689</v>
      </c>
      <c r="D37" s="7" t="s">
        <v>2182</v>
      </c>
      <c r="E37" s="7" t="s">
        <v>2183</v>
      </c>
      <c r="F37" s="7" t="s">
        <v>635</v>
      </c>
      <c r="G37" s="7" t="s">
        <v>1674</v>
      </c>
      <c r="H37" s="7" t="s">
        <v>2184</v>
      </c>
      <c r="I37" s="7" t="s">
        <v>2089</v>
      </c>
    </row>
    <row r="38" spans="1:9" x14ac:dyDescent="0.2">
      <c r="A38" s="7" t="s">
        <v>149</v>
      </c>
      <c r="B38" s="7" t="s">
        <v>148</v>
      </c>
      <c r="C38" s="7" t="s">
        <v>2185</v>
      </c>
      <c r="D38" s="7" t="s">
        <v>2186</v>
      </c>
      <c r="E38" s="7" t="s">
        <v>2187</v>
      </c>
      <c r="F38" s="7" t="s">
        <v>837</v>
      </c>
      <c r="G38" s="7" t="s">
        <v>1712</v>
      </c>
      <c r="H38" s="7" t="s">
        <v>2188</v>
      </c>
      <c r="I38" s="7" t="s">
        <v>1635</v>
      </c>
    </row>
    <row r="39" spans="1:9" x14ac:dyDescent="0.2">
      <c r="A39" s="7" t="s">
        <v>394</v>
      </c>
      <c r="B39" s="7" t="s">
        <v>393</v>
      </c>
      <c r="C39" s="7" t="s">
        <v>2124</v>
      </c>
      <c r="D39" s="7" t="s">
        <v>2189</v>
      </c>
      <c r="E39" s="7" t="s">
        <v>2190</v>
      </c>
      <c r="F39" s="7" t="s">
        <v>552</v>
      </c>
      <c r="G39" s="7" t="s">
        <v>1620</v>
      </c>
      <c r="H39" s="7" t="s">
        <v>2191</v>
      </c>
      <c r="I39" s="7" t="s">
        <v>1615</v>
      </c>
    </row>
    <row r="40" spans="1:9" x14ac:dyDescent="0.2">
      <c r="A40" s="7" t="s">
        <v>1443</v>
      </c>
      <c r="B40" s="7" t="s">
        <v>1442</v>
      </c>
      <c r="C40" s="7" t="s">
        <v>2091</v>
      </c>
      <c r="D40" s="7" t="s">
        <v>2091</v>
      </c>
      <c r="E40" s="7" t="s">
        <v>2091</v>
      </c>
      <c r="F40" s="7" t="s">
        <v>2091</v>
      </c>
      <c r="G40" s="7" t="s">
        <v>2091</v>
      </c>
      <c r="H40" s="7" t="s">
        <v>2091</v>
      </c>
      <c r="I40" s="7" t="s">
        <v>2092</v>
      </c>
    </row>
    <row r="41" spans="1:9" x14ac:dyDescent="0.2">
      <c r="A41" s="7" t="s">
        <v>1054</v>
      </c>
      <c r="B41" s="7" t="s">
        <v>1055</v>
      </c>
      <c r="C41" s="7" t="s">
        <v>2091</v>
      </c>
      <c r="D41" s="7" t="s">
        <v>2091</v>
      </c>
      <c r="E41" s="7" t="s">
        <v>2091</v>
      </c>
      <c r="F41" s="7" t="s">
        <v>2091</v>
      </c>
      <c r="G41" s="7" t="s">
        <v>2091</v>
      </c>
      <c r="H41" s="7" t="s">
        <v>2091</v>
      </c>
      <c r="I41" s="7" t="s">
        <v>2092</v>
      </c>
    </row>
    <row r="42" spans="1:9" x14ac:dyDescent="0.2">
      <c r="A42" s="7" t="s">
        <v>135</v>
      </c>
      <c r="B42" s="7" t="s">
        <v>134</v>
      </c>
      <c r="C42" s="7" t="s">
        <v>2192</v>
      </c>
      <c r="D42" s="7" t="s">
        <v>2193</v>
      </c>
      <c r="E42" s="7" t="s">
        <v>2194</v>
      </c>
      <c r="F42" s="7" t="s">
        <v>1651</v>
      </c>
      <c r="G42" s="7" t="s">
        <v>2195</v>
      </c>
      <c r="H42" s="7" t="s">
        <v>1632</v>
      </c>
      <c r="I42" s="7" t="s">
        <v>2150</v>
      </c>
    </row>
    <row r="43" spans="1:9" x14ac:dyDescent="0.2">
      <c r="A43" s="7" t="s">
        <v>969</v>
      </c>
      <c r="B43" s="7" t="s">
        <v>970</v>
      </c>
      <c r="C43" s="7" t="s">
        <v>2091</v>
      </c>
      <c r="D43" s="7" t="s">
        <v>2091</v>
      </c>
      <c r="E43" s="7" t="s">
        <v>2091</v>
      </c>
      <c r="F43" s="7" t="s">
        <v>2091</v>
      </c>
      <c r="G43" s="7" t="s">
        <v>2091</v>
      </c>
      <c r="H43" s="7" t="s">
        <v>2091</v>
      </c>
      <c r="I43" s="7" t="s">
        <v>2092</v>
      </c>
    </row>
    <row r="44" spans="1:9" x14ac:dyDescent="0.2">
      <c r="A44" s="7" t="s">
        <v>1035</v>
      </c>
      <c r="B44" s="7" t="s">
        <v>1036</v>
      </c>
      <c r="C44" s="7" t="s">
        <v>2091</v>
      </c>
      <c r="D44" s="7" t="s">
        <v>2091</v>
      </c>
      <c r="E44" s="7" t="s">
        <v>2091</v>
      </c>
      <c r="F44" s="7" t="s">
        <v>2091</v>
      </c>
      <c r="G44" s="7" t="s">
        <v>2091</v>
      </c>
      <c r="H44" s="7" t="s">
        <v>2091</v>
      </c>
      <c r="I44" s="7" t="s">
        <v>2092</v>
      </c>
    </row>
    <row r="45" spans="1:9" x14ac:dyDescent="0.2">
      <c r="A45" s="7" t="s">
        <v>458</v>
      </c>
      <c r="B45" s="7" t="s">
        <v>457</v>
      </c>
      <c r="C45" s="7" t="s">
        <v>1721</v>
      </c>
      <c r="D45" s="7" t="s">
        <v>2196</v>
      </c>
      <c r="E45" s="7" t="s">
        <v>2196</v>
      </c>
      <c r="F45" s="7" t="s">
        <v>1691</v>
      </c>
      <c r="G45" s="7" t="s">
        <v>1668</v>
      </c>
      <c r="H45" s="7" t="s">
        <v>1668</v>
      </c>
      <c r="I45" s="7" t="s">
        <v>2197</v>
      </c>
    </row>
    <row r="46" spans="1:9" x14ac:dyDescent="0.2">
      <c r="A46" s="7" t="s">
        <v>1700</v>
      </c>
      <c r="B46" s="7" t="s">
        <v>561</v>
      </c>
      <c r="C46" s="7" t="s">
        <v>2198</v>
      </c>
      <c r="D46" s="7" t="s">
        <v>2199</v>
      </c>
      <c r="E46" s="7" t="s">
        <v>2200</v>
      </c>
      <c r="F46" s="7" t="s">
        <v>837</v>
      </c>
      <c r="G46" s="7" t="s">
        <v>1709</v>
      </c>
      <c r="H46" s="7" t="s">
        <v>2201</v>
      </c>
      <c r="I46" s="7" t="s">
        <v>1655</v>
      </c>
    </row>
    <row r="47" spans="1:9" x14ac:dyDescent="0.2">
      <c r="A47" s="7" t="s">
        <v>1004</v>
      </c>
      <c r="B47" s="7" t="s">
        <v>1005</v>
      </c>
      <c r="C47" s="7" t="s">
        <v>2091</v>
      </c>
      <c r="D47" s="7" t="s">
        <v>2091</v>
      </c>
      <c r="E47" s="7" t="s">
        <v>2091</v>
      </c>
      <c r="F47" s="7" t="s">
        <v>2091</v>
      </c>
      <c r="G47" s="7" t="s">
        <v>2091</v>
      </c>
      <c r="H47" s="7" t="s">
        <v>2091</v>
      </c>
      <c r="I47" s="7" t="s">
        <v>2092</v>
      </c>
    </row>
    <row r="48" spans="1:9" x14ac:dyDescent="0.2">
      <c r="A48" s="7" t="s">
        <v>466</v>
      </c>
      <c r="B48" s="7" t="s">
        <v>465</v>
      </c>
      <c r="C48" s="7" t="s">
        <v>2202</v>
      </c>
      <c r="D48" s="7" t="s">
        <v>1634</v>
      </c>
      <c r="E48" s="7" t="s">
        <v>1634</v>
      </c>
      <c r="F48" s="7" t="s">
        <v>768</v>
      </c>
      <c r="G48" s="7" t="s">
        <v>1617</v>
      </c>
      <c r="H48" s="7" t="s">
        <v>1617</v>
      </c>
      <c r="I48" s="7" t="s">
        <v>1618</v>
      </c>
    </row>
    <row r="49" spans="1:9" x14ac:dyDescent="0.2">
      <c r="A49" s="7" t="s">
        <v>226</v>
      </c>
      <c r="B49" s="7" t="s">
        <v>225</v>
      </c>
      <c r="C49" s="7" t="s">
        <v>2116</v>
      </c>
      <c r="D49" s="7" t="s">
        <v>1688</v>
      </c>
      <c r="E49" s="7" t="s">
        <v>2203</v>
      </c>
      <c r="F49" s="7" t="s">
        <v>563</v>
      </c>
      <c r="G49" s="7" t="s">
        <v>1738</v>
      </c>
      <c r="H49" s="7" t="s">
        <v>2204</v>
      </c>
      <c r="I49" s="7" t="s">
        <v>2170</v>
      </c>
    </row>
    <row r="50" spans="1:9" x14ac:dyDescent="0.2">
      <c r="A50" s="7" t="s">
        <v>200</v>
      </c>
      <c r="B50" s="7" t="s">
        <v>199</v>
      </c>
      <c r="C50" s="7" t="s">
        <v>2154</v>
      </c>
      <c r="D50" s="7" t="s">
        <v>1699</v>
      </c>
      <c r="E50" s="7" t="s">
        <v>2205</v>
      </c>
      <c r="F50" s="7" t="s">
        <v>801</v>
      </c>
      <c r="G50" s="7" t="s">
        <v>1732</v>
      </c>
      <c r="H50" s="7" t="s">
        <v>2206</v>
      </c>
      <c r="I50" s="7" t="s">
        <v>2207</v>
      </c>
    </row>
    <row r="51" spans="1:9" x14ac:dyDescent="0.2">
      <c r="A51" s="7" t="s">
        <v>236</v>
      </c>
      <c r="B51" s="7" t="s">
        <v>235</v>
      </c>
      <c r="C51" s="7" t="s">
        <v>2208</v>
      </c>
      <c r="D51" s="7" t="s">
        <v>2209</v>
      </c>
      <c r="E51" s="7" t="s">
        <v>2210</v>
      </c>
      <c r="F51" s="7" t="s">
        <v>635</v>
      </c>
      <c r="G51" s="7" t="s">
        <v>1647</v>
      </c>
      <c r="H51" s="7" t="s">
        <v>2149</v>
      </c>
      <c r="I51" s="7" t="s">
        <v>1730</v>
      </c>
    </row>
    <row r="52" spans="1:9" x14ac:dyDescent="0.2">
      <c r="A52" s="7" t="s">
        <v>155</v>
      </c>
      <c r="B52" s="7" t="s">
        <v>154</v>
      </c>
      <c r="C52" s="7" t="s">
        <v>2130</v>
      </c>
      <c r="D52" s="7" t="s">
        <v>2211</v>
      </c>
      <c r="E52" s="7" t="s">
        <v>2212</v>
      </c>
      <c r="F52" s="7" t="s">
        <v>774</v>
      </c>
      <c r="G52" s="7" t="s">
        <v>1740</v>
      </c>
      <c r="H52" s="7" t="s">
        <v>1722</v>
      </c>
      <c r="I52" s="7" t="s">
        <v>1667</v>
      </c>
    </row>
    <row r="53" spans="1:9" x14ac:dyDescent="0.2">
      <c r="A53" s="7" t="s">
        <v>312</v>
      </c>
      <c r="B53" s="7" t="s">
        <v>311</v>
      </c>
      <c r="C53" s="7" t="s">
        <v>1735</v>
      </c>
      <c r="D53" s="7" t="s">
        <v>2213</v>
      </c>
      <c r="E53" s="7" t="s">
        <v>2214</v>
      </c>
      <c r="F53" s="7" t="s">
        <v>563</v>
      </c>
      <c r="G53" s="7" t="s">
        <v>1717</v>
      </c>
      <c r="H53" s="7" t="s">
        <v>2184</v>
      </c>
      <c r="I53" s="7" t="s">
        <v>1652</v>
      </c>
    </row>
    <row r="54" spans="1:9" x14ac:dyDescent="0.2">
      <c r="A54" s="7" t="s">
        <v>878</v>
      </c>
      <c r="B54" s="7" t="s">
        <v>879</v>
      </c>
      <c r="C54" s="7" t="s">
        <v>1723</v>
      </c>
      <c r="D54" s="7" t="s">
        <v>2215</v>
      </c>
      <c r="E54" s="7" t="s">
        <v>2215</v>
      </c>
      <c r="F54" s="7" t="s">
        <v>628</v>
      </c>
      <c r="G54" s="7" t="s">
        <v>1691</v>
      </c>
      <c r="H54" s="7" t="s">
        <v>1691</v>
      </c>
      <c r="I54" s="7" t="s">
        <v>1694</v>
      </c>
    </row>
    <row r="55" spans="1:9" x14ac:dyDescent="0.2">
      <c r="A55" s="7" t="s">
        <v>1577</v>
      </c>
      <c r="B55" s="7" t="s">
        <v>352</v>
      </c>
      <c r="C55" s="7" t="s">
        <v>1728</v>
      </c>
      <c r="D55" s="7" t="s">
        <v>2216</v>
      </c>
      <c r="E55" s="7" t="s">
        <v>2217</v>
      </c>
      <c r="F55" s="7" t="s">
        <v>563</v>
      </c>
      <c r="G55" s="7" t="s">
        <v>1645</v>
      </c>
      <c r="H55" s="7" t="s">
        <v>2218</v>
      </c>
      <c r="I55" s="7" t="s">
        <v>2120</v>
      </c>
    </row>
    <row r="56" spans="1:9" x14ac:dyDescent="0.2">
      <c r="A56" s="7" t="s">
        <v>1569</v>
      </c>
      <c r="B56" s="7" t="s">
        <v>160</v>
      </c>
      <c r="C56" s="7" t="s">
        <v>1675</v>
      </c>
      <c r="D56" s="7" t="s">
        <v>2219</v>
      </c>
      <c r="E56" s="7" t="s">
        <v>2220</v>
      </c>
      <c r="F56" s="7" t="s">
        <v>571</v>
      </c>
      <c r="G56" s="7" t="s">
        <v>1740</v>
      </c>
      <c r="H56" s="7" t="s">
        <v>2221</v>
      </c>
      <c r="I56" s="7" t="s">
        <v>2115</v>
      </c>
    </row>
    <row r="57" spans="1:9" x14ac:dyDescent="0.2">
      <c r="A57" s="7" t="s">
        <v>286</v>
      </c>
      <c r="B57" s="7" t="s">
        <v>285</v>
      </c>
      <c r="C57" s="7" t="s">
        <v>2222</v>
      </c>
      <c r="D57" s="7" t="s">
        <v>2223</v>
      </c>
      <c r="E57" s="7" t="s">
        <v>2224</v>
      </c>
      <c r="F57" s="7" t="s">
        <v>552</v>
      </c>
      <c r="G57" s="7" t="s">
        <v>1645</v>
      </c>
      <c r="H57" s="7" t="s">
        <v>2225</v>
      </c>
      <c r="I57" s="7" t="s">
        <v>1715</v>
      </c>
    </row>
    <row r="58" spans="1:9" x14ac:dyDescent="0.2">
      <c r="A58" s="7" t="s">
        <v>873</v>
      </c>
      <c r="B58" s="7" t="s">
        <v>874</v>
      </c>
      <c r="C58" s="7" t="s">
        <v>2202</v>
      </c>
      <c r="D58" s="7" t="s">
        <v>2226</v>
      </c>
      <c r="E58" s="7" t="s">
        <v>2226</v>
      </c>
      <c r="F58" s="7" t="s">
        <v>563</v>
      </c>
      <c r="G58" s="7" t="s">
        <v>801</v>
      </c>
      <c r="H58" s="7" t="s">
        <v>801</v>
      </c>
      <c r="I58" s="7" t="s">
        <v>1676</v>
      </c>
    </row>
    <row r="59" spans="1:9" x14ac:dyDescent="0.2">
      <c r="A59" s="7" t="s">
        <v>1582</v>
      </c>
      <c r="B59" s="7" t="s">
        <v>503</v>
      </c>
      <c r="C59" s="7" t="s">
        <v>2227</v>
      </c>
      <c r="D59" s="7" t="s">
        <v>2228</v>
      </c>
      <c r="E59" s="7" t="s">
        <v>2228</v>
      </c>
      <c r="F59" s="7" t="s">
        <v>647</v>
      </c>
      <c r="G59" s="7" t="s">
        <v>1725</v>
      </c>
      <c r="H59" s="7" t="s">
        <v>1725</v>
      </c>
      <c r="I59" s="7" t="s">
        <v>1716</v>
      </c>
    </row>
    <row r="60" spans="1:9" x14ac:dyDescent="0.2">
      <c r="A60" s="7" t="s">
        <v>55</v>
      </c>
      <c r="B60" s="7" t="s">
        <v>54</v>
      </c>
      <c r="C60" s="7" t="s">
        <v>2130</v>
      </c>
      <c r="D60" s="7" t="s">
        <v>2229</v>
      </c>
      <c r="E60" s="7" t="s">
        <v>2230</v>
      </c>
      <c r="F60" s="7" t="s">
        <v>774</v>
      </c>
      <c r="G60" s="7" t="s">
        <v>1685</v>
      </c>
      <c r="H60" s="7" t="s">
        <v>1698</v>
      </c>
      <c r="I60" s="7" t="s">
        <v>1667</v>
      </c>
    </row>
    <row r="61" spans="1:9" x14ac:dyDescent="0.2">
      <c r="A61" s="7" t="s">
        <v>994</v>
      </c>
      <c r="B61" s="7" t="s">
        <v>995</v>
      </c>
      <c r="C61" s="7" t="s">
        <v>2091</v>
      </c>
      <c r="D61" s="7" t="s">
        <v>2091</v>
      </c>
      <c r="E61" s="7" t="s">
        <v>2091</v>
      </c>
      <c r="F61" s="7" t="s">
        <v>2091</v>
      </c>
      <c r="G61" s="7" t="s">
        <v>2091</v>
      </c>
      <c r="H61" s="7" t="s">
        <v>2091</v>
      </c>
      <c r="I61" s="7" t="s">
        <v>2092</v>
      </c>
    </row>
    <row r="62" spans="1:9" x14ac:dyDescent="0.2">
      <c r="A62" s="7" t="s">
        <v>174</v>
      </c>
      <c r="B62" s="7" t="s">
        <v>173</v>
      </c>
      <c r="C62" s="7" t="s">
        <v>2231</v>
      </c>
      <c r="D62" s="7" t="s">
        <v>1665</v>
      </c>
      <c r="E62" s="7" t="s">
        <v>2232</v>
      </c>
      <c r="F62" s="7" t="s">
        <v>630</v>
      </c>
      <c r="G62" s="7" t="s">
        <v>1625</v>
      </c>
      <c r="H62" s="7" t="s">
        <v>2233</v>
      </c>
      <c r="I62" s="7" t="s">
        <v>1642</v>
      </c>
    </row>
    <row r="63" spans="1:9" x14ac:dyDescent="0.2">
      <c r="A63" s="7" t="s">
        <v>336</v>
      </c>
      <c r="B63" s="7" t="s">
        <v>335</v>
      </c>
      <c r="C63" s="7" t="s">
        <v>1706</v>
      </c>
      <c r="D63" s="7" t="s">
        <v>2193</v>
      </c>
      <c r="E63" s="7" t="s">
        <v>2234</v>
      </c>
      <c r="F63" s="7" t="s">
        <v>758</v>
      </c>
      <c r="G63" s="7" t="s">
        <v>1670</v>
      </c>
      <c r="H63" s="7" t="s">
        <v>2235</v>
      </c>
      <c r="I63" s="7" t="s">
        <v>1694</v>
      </c>
    </row>
    <row r="64" spans="1:9" x14ac:dyDescent="0.2">
      <c r="A64" s="7" t="s">
        <v>307</v>
      </c>
      <c r="B64" s="7" t="s">
        <v>306</v>
      </c>
      <c r="C64" s="7" t="s">
        <v>2236</v>
      </c>
      <c r="D64" s="7" t="s">
        <v>2237</v>
      </c>
      <c r="E64" s="7" t="s">
        <v>1693</v>
      </c>
      <c r="F64" s="7" t="s">
        <v>1647</v>
      </c>
      <c r="G64" s="7" t="s">
        <v>1648</v>
      </c>
      <c r="H64" s="7" t="s">
        <v>2238</v>
      </c>
      <c r="I64" s="7" t="s">
        <v>1637</v>
      </c>
    </row>
    <row r="65" spans="1:9" x14ac:dyDescent="0.2">
      <c r="A65" s="7" t="s">
        <v>957</v>
      </c>
      <c r="B65" s="7" t="s">
        <v>958</v>
      </c>
      <c r="C65" s="7" t="s">
        <v>2091</v>
      </c>
      <c r="D65" s="7" t="s">
        <v>2091</v>
      </c>
      <c r="E65" s="7" t="s">
        <v>2091</v>
      </c>
      <c r="F65" s="7" t="s">
        <v>2091</v>
      </c>
      <c r="G65" s="7" t="s">
        <v>2091</v>
      </c>
      <c r="H65" s="7" t="s">
        <v>2091</v>
      </c>
      <c r="I65" s="7" t="s">
        <v>2092</v>
      </c>
    </row>
    <row r="66" spans="1:9" x14ac:dyDescent="0.2">
      <c r="A66" s="7" t="s">
        <v>655</v>
      </c>
      <c r="B66" s="7" t="s">
        <v>657</v>
      </c>
      <c r="C66" s="7" t="s">
        <v>1734</v>
      </c>
      <c r="D66" s="7" t="s">
        <v>2108</v>
      </c>
      <c r="E66" s="7" t="s">
        <v>2108</v>
      </c>
      <c r="F66" s="7" t="s">
        <v>563</v>
      </c>
      <c r="G66" s="7" t="s">
        <v>801</v>
      </c>
      <c r="H66" s="7" t="s">
        <v>801</v>
      </c>
      <c r="I66" s="7" t="s">
        <v>1687</v>
      </c>
    </row>
    <row r="67" spans="1:9" x14ac:dyDescent="0.2">
      <c r="A67" s="7" t="s">
        <v>93</v>
      </c>
      <c r="B67" s="7" t="s">
        <v>92</v>
      </c>
      <c r="C67" s="7" t="s">
        <v>1695</v>
      </c>
      <c r="D67" s="7" t="s">
        <v>2239</v>
      </c>
      <c r="E67" s="7" t="s">
        <v>2240</v>
      </c>
      <c r="F67" s="7" t="s">
        <v>630</v>
      </c>
      <c r="G67" s="7" t="s">
        <v>613</v>
      </c>
      <c r="H67" s="7" t="s">
        <v>1658</v>
      </c>
      <c r="I67" s="7" t="s">
        <v>1618</v>
      </c>
    </row>
    <row r="68" spans="1:9" x14ac:dyDescent="0.2">
      <c r="A68" s="7" t="s">
        <v>474</v>
      </c>
      <c r="B68" s="7" t="s">
        <v>473</v>
      </c>
      <c r="C68" s="7" t="s">
        <v>2241</v>
      </c>
      <c r="D68" s="7" t="s">
        <v>2242</v>
      </c>
      <c r="E68" s="7" t="s">
        <v>2242</v>
      </c>
      <c r="F68" s="7" t="s">
        <v>647</v>
      </c>
      <c r="G68" s="7" t="s">
        <v>2243</v>
      </c>
      <c r="H68" s="7" t="s">
        <v>2243</v>
      </c>
      <c r="I68" s="7" t="s">
        <v>2244</v>
      </c>
    </row>
    <row r="69" spans="1:9" x14ac:dyDescent="0.2">
      <c r="A69" s="7" t="s">
        <v>1319</v>
      </c>
      <c r="B69" s="7" t="s">
        <v>480</v>
      </c>
      <c r="C69" s="7" t="s">
        <v>2169</v>
      </c>
      <c r="D69" s="7" t="s">
        <v>1713</v>
      </c>
      <c r="E69" s="7" t="s">
        <v>1713</v>
      </c>
      <c r="F69" s="7" t="s">
        <v>594</v>
      </c>
      <c r="G69" s="7" t="s">
        <v>2114</v>
      </c>
      <c r="H69" s="7" t="s">
        <v>2114</v>
      </c>
      <c r="I69" s="7" t="s">
        <v>2120</v>
      </c>
    </row>
    <row r="70" spans="1:9" x14ac:dyDescent="0.2">
      <c r="A70" s="7" t="s">
        <v>486</v>
      </c>
      <c r="B70" s="7" t="s">
        <v>485</v>
      </c>
      <c r="C70" s="7" t="s">
        <v>1721</v>
      </c>
      <c r="D70" s="7" t="s">
        <v>2245</v>
      </c>
      <c r="E70" s="7" t="s">
        <v>2245</v>
      </c>
      <c r="F70" s="7" t="s">
        <v>613</v>
      </c>
      <c r="G70" s="7" t="s">
        <v>2243</v>
      </c>
      <c r="H70" s="7" t="s">
        <v>2243</v>
      </c>
      <c r="I70" s="7" t="s">
        <v>2246</v>
      </c>
    </row>
    <row r="71" spans="1:9" x14ac:dyDescent="0.2">
      <c r="A71" s="7" t="s">
        <v>1581</v>
      </c>
      <c r="B71" s="7" t="s">
        <v>491</v>
      </c>
      <c r="C71" s="7" t="s">
        <v>2247</v>
      </c>
      <c r="D71" s="7" t="s">
        <v>2248</v>
      </c>
      <c r="E71" s="7" t="s">
        <v>2248</v>
      </c>
      <c r="F71" s="7" t="s">
        <v>801</v>
      </c>
      <c r="G71" s="7" t="s">
        <v>1653</v>
      </c>
      <c r="H71" s="7" t="s">
        <v>1653</v>
      </c>
      <c r="I71" s="7" t="s">
        <v>1687</v>
      </c>
    </row>
    <row r="72" spans="1:9" x14ac:dyDescent="0.2">
      <c r="A72" s="7" t="s">
        <v>498</v>
      </c>
      <c r="B72" s="7" t="s">
        <v>497</v>
      </c>
      <c r="C72" s="7" t="s">
        <v>1696</v>
      </c>
      <c r="D72" s="7" t="s">
        <v>2124</v>
      </c>
      <c r="E72" s="7" t="s">
        <v>2124</v>
      </c>
      <c r="F72" s="7" t="s">
        <v>628</v>
      </c>
      <c r="G72" s="7" t="s">
        <v>1669</v>
      </c>
      <c r="H72" s="7" t="s">
        <v>1669</v>
      </c>
      <c r="I72" s="7" t="s">
        <v>1718</v>
      </c>
    </row>
    <row r="73" spans="1:9" x14ac:dyDescent="0.2">
      <c r="A73" s="7" t="s">
        <v>289</v>
      </c>
      <c r="B73" s="7" t="s">
        <v>288</v>
      </c>
      <c r="C73" s="7" t="s">
        <v>2249</v>
      </c>
      <c r="D73" s="7" t="s">
        <v>2250</v>
      </c>
      <c r="E73" s="7" t="s">
        <v>1649</v>
      </c>
      <c r="F73" s="7" t="s">
        <v>630</v>
      </c>
      <c r="G73" s="7" t="s">
        <v>758</v>
      </c>
      <c r="H73" s="7" t="s">
        <v>1659</v>
      </c>
      <c r="I73" s="7" t="s">
        <v>1715</v>
      </c>
    </row>
    <row r="74" spans="1:9" x14ac:dyDescent="0.2">
      <c r="A74" s="7" t="s">
        <v>169</v>
      </c>
      <c r="B74" s="7" t="s">
        <v>168</v>
      </c>
      <c r="C74" s="7" t="s">
        <v>2251</v>
      </c>
      <c r="D74" s="7" t="s">
        <v>2252</v>
      </c>
      <c r="E74" s="7" t="s">
        <v>2253</v>
      </c>
      <c r="F74" s="7" t="s">
        <v>1674</v>
      </c>
      <c r="G74" s="7" t="s">
        <v>2254</v>
      </c>
      <c r="H74" s="7" t="s">
        <v>1678</v>
      </c>
      <c r="I74" s="7" t="s">
        <v>2255</v>
      </c>
    </row>
    <row r="75" spans="1:9" x14ac:dyDescent="0.2">
      <c r="A75" s="7" t="s">
        <v>102</v>
      </c>
      <c r="B75" s="7" t="s">
        <v>101</v>
      </c>
      <c r="C75" s="7" t="s">
        <v>2256</v>
      </c>
      <c r="D75" s="7" t="s">
        <v>2257</v>
      </c>
      <c r="E75" s="7" t="s">
        <v>2258</v>
      </c>
      <c r="F75" s="7" t="s">
        <v>822</v>
      </c>
      <c r="G75" s="7" t="s">
        <v>1708</v>
      </c>
      <c r="H75" s="7" t="s">
        <v>2095</v>
      </c>
      <c r="I75" s="7" t="s">
        <v>1679</v>
      </c>
    </row>
    <row r="76" spans="1:9" x14ac:dyDescent="0.2">
      <c r="A76" s="7" t="s">
        <v>248</v>
      </c>
      <c r="B76" s="7" t="s">
        <v>247</v>
      </c>
      <c r="C76" s="7" t="s">
        <v>2259</v>
      </c>
      <c r="D76" s="7" t="s">
        <v>2260</v>
      </c>
      <c r="E76" s="7" t="s">
        <v>2261</v>
      </c>
      <c r="F76" s="7" t="s">
        <v>598</v>
      </c>
      <c r="G76" s="7" t="s">
        <v>2127</v>
      </c>
      <c r="H76" s="7" t="s">
        <v>1681</v>
      </c>
      <c r="I76" s="7" t="s">
        <v>1733</v>
      </c>
    </row>
    <row r="77" spans="1:9" x14ac:dyDescent="0.2">
      <c r="A77" s="7" t="s">
        <v>1580</v>
      </c>
      <c r="B77" s="7" t="s">
        <v>411</v>
      </c>
      <c r="C77" s="7" t="s">
        <v>1656</v>
      </c>
      <c r="D77" s="7" t="s">
        <v>2151</v>
      </c>
      <c r="E77" s="7" t="s">
        <v>2262</v>
      </c>
      <c r="F77" s="7" t="s">
        <v>617</v>
      </c>
      <c r="G77" s="7" t="s">
        <v>2263</v>
      </c>
      <c r="H77" s="7" t="s">
        <v>2264</v>
      </c>
      <c r="I77" s="7" t="s">
        <v>2265</v>
      </c>
    </row>
    <row r="78" spans="1:9" x14ac:dyDescent="0.2">
      <c r="A78" s="7" t="s">
        <v>718</v>
      </c>
      <c r="B78" s="7" t="s">
        <v>719</v>
      </c>
      <c r="C78" s="7" t="s">
        <v>2144</v>
      </c>
      <c r="D78" s="7" t="s">
        <v>2235</v>
      </c>
      <c r="E78" s="7" t="s">
        <v>2235</v>
      </c>
      <c r="F78" s="7" t="s">
        <v>822</v>
      </c>
      <c r="G78" s="7" t="s">
        <v>1647</v>
      </c>
      <c r="H78" s="7" t="s">
        <v>1647</v>
      </c>
      <c r="I78" s="7" t="s">
        <v>2266</v>
      </c>
    </row>
    <row r="79" spans="1:9" x14ac:dyDescent="0.2">
      <c r="A79" s="7" t="s">
        <v>318</v>
      </c>
      <c r="B79" s="7" t="s">
        <v>317</v>
      </c>
      <c r="C79" s="7" t="s">
        <v>2267</v>
      </c>
      <c r="D79" s="7" t="s">
        <v>2268</v>
      </c>
      <c r="E79" s="7" t="s">
        <v>2269</v>
      </c>
      <c r="F79" s="7" t="s">
        <v>1644</v>
      </c>
      <c r="G79" s="7" t="s">
        <v>1650</v>
      </c>
      <c r="H79" s="7" t="s">
        <v>2087</v>
      </c>
      <c r="I79" s="7" t="s">
        <v>1682</v>
      </c>
    </row>
    <row r="80" spans="1:9" x14ac:dyDescent="0.2">
      <c r="A80" s="7" t="s">
        <v>1043</v>
      </c>
      <c r="B80" s="7" t="s">
        <v>1044</v>
      </c>
      <c r="C80" s="7" t="s">
        <v>2091</v>
      </c>
      <c r="D80" s="7" t="s">
        <v>2091</v>
      </c>
      <c r="E80" s="7" t="s">
        <v>2091</v>
      </c>
      <c r="F80" s="7" t="s">
        <v>2091</v>
      </c>
      <c r="G80" s="7" t="s">
        <v>2091</v>
      </c>
      <c r="H80" s="7" t="s">
        <v>2091</v>
      </c>
      <c r="I80" s="7" t="s">
        <v>2092</v>
      </c>
    </row>
    <row r="81" spans="1:9" x14ac:dyDescent="0.2">
      <c r="A81" s="7" t="s">
        <v>418</v>
      </c>
      <c r="B81" s="7" t="s">
        <v>417</v>
      </c>
      <c r="C81" s="7" t="s">
        <v>2270</v>
      </c>
      <c r="D81" s="7" t="s">
        <v>1686</v>
      </c>
      <c r="E81" s="7" t="s">
        <v>2271</v>
      </c>
      <c r="F81" s="7" t="s">
        <v>630</v>
      </c>
      <c r="G81" s="7" t="s">
        <v>2127</v>
      </c>
      <c r="H81" s="7" t="s">
        <v>1643</v>
      </c>
      <c r="I81" s="7" t="s">
        <v>1715</v>
      </c>
    </row>
    <row r="82" spans="1:9" x14ac:dyDescent="0.2">
      <c r="A82" s="7" t="s">
        <v>1084</v>
      </c>
      <c r="B82" s="7" t="s">
        <v>1085</v>
      </c>
      <c r="C82" s="7" t="s">
        <v>2091</v>
      </c>
      <c r="D82" s="7" t="s">
        <v>2091</v>
      </c>
      <c r="E82" s="7" t="s">
        <v>2091</v>
      </c>
      <c r="F82" s="7" t="s">
        <v>2091</v>
      </c>
      <c r="G82" s="7" t="s">
        <v>2091</v>
      </c>
      <c r="H82" s="7" t="s">
        <v>2091</v>
      </c>
      <c r="I82" s="7" t="s">
        <v>2092</v>
      </c>
    </row>
    <row r="83" spans="1:9" x14ac:dyDescent="0.2">
      <c r="A83" s="7" t="s">
        <v>359</v>
      </c>
      <c r="B83" s="7" t="s">
        <v>358</v>
      </c>
      <c r="C83" s="7" t="s">
        <v>2272</v>
      </c>
      <c r="D83" s="7" t="s">
        <v>2273</v>
      </c>
      <c r="E83" s="7" t="s">
        <v>2274</v>
      </c>
      <c r="F83" s="7" t="s">
        <v>571</v>
      </c>
      <c r="G83" s="7" t="s">
        <v>1644</v>
      </c>
      <c r="H83" s="7" t="s">
        <v>1650</v>
      </c>
      <c r="I83" s="7" t="s">
        <v>1666</v>
      </c>
    </row>
    <row r="84" spans="1:9" x14ac:dyDescent="0.2">
      <c r="A84" s="7" t="s">
        <v>1570</v>
      </c>
      <c r="B84" s="7" t="s">
        <v>188</v>
      </c>
      <c r="C84" s="7" t="s">
        <v>2275</v>
      </c>
      <c r="D84" s="7" t="s">
        <v>1720</v>
      </c>
      <c r="E84" s="7" t="s">
        <v>2276</v>
      </c>
      <c r="F84" s="7" t="s">
        <v>630</v>
      </c>
      <c r="G84" s="7" t="s">
        <v>844</v>
      </c>
      <c r="H84" s="7" t="s">
        <v>2154</v>
      </c>
      <c r="I84" s="7" t="s">
        <v>1715</v>
      </c>
    </row>
    <row r="85" spans="1:9" x14ac:dyDescent="0.2">
      <c r="A85" s="7" t="s">
        <v>763</v>
      </c>
      <c r="B85" s="7" t="s">
        <v>764</v>
      </c>
      <c r="C85" s="7" t="s">
        <v>2277</v>
      </c>
      <c r="D85" s="7" t="s">
        <v>2278</v>
      </c>
      <c r="E85" s="7" t="s">
        <v>2278</v>
      </c>
      <c r="F85" s="7" t="s">
        <v>552</v>
      </c>
      <c r="G85" s="7" t="s">
        <v>875</v>
      </c>
      <c r="H85" s="7" t="s">
        <v>875</v>
      </c>
      <c r="I85" s="7" t="s">
        <v>1618</v>
      </c>
    </row>
    <row r="86" spans="1:9" x14ac:dyDescent="0.2">
      <c r="A86" s="7" t="s">
        <v>325</v>
      </c>
      <c r="B86" s="7" t="s">
        <v>324</v>
      </c>
      <c r="C86" s="7" t="s">
        <v>2279</v>
      </c>
      <c r="D86" s="7" t="s">
        <v>2280</v>
      </c>
      <c r="E86" s="7" t="s">
        <v>2281</v>
      </c>
      <c r="F86" s="7" t="s">
        <v>774</v>
      </c>
      <c r="G86" s="7" t="s">
        <v>1725</v>
      </c>
      <c r="H86" s="7" t="s">
        <v>1623</v>
      </c>
      <c r="I86" s="7" t="s">
        <v>1624</v>
      </c>
    </row>
    <row r="87" spans="1:9" x14ac:dyDescent="0.2">
      <c r="A87" s="7" t="s">
        <v>114</v>
      </c>
      <c r="B87" s="7" t="s">
        <v>113</v>
      </c>
      <c r="C87" s="7" t="s">
        <v>1626</v>
      </c>
      <c r="D87" s="7" t="s">
        <v>2282</v>
      </c>
      <c r="E87" s="7" t="s">
        <v>2283</v>
      </c>
      <c r="F87" s="7" t="s">
        <v>630</v>
      </c>
      <c r="G87" s="7" t="s">
        <v>1731</v>
      </c>
      <c r="H87" s="7" t="s">
        <v>2275</v>
      </c>
      <c r="I87" s="7" t="s">
        <v>1715</v>
      </c>
    </row>
    <row r="88" spans="1:9" x14ac:dyDescent="0.2">
      <c r="A88" s="7" t="s">
        <v>1321</v>
      </c>
      <c r="B88" s="7" t="s">
        <v>118</v>
      </c>
      <c r="C88" s="7" t="s">
        <v>2284</v>
      </c>
      <c r="D88" s="7" t="s">
        <v>1640</v>
      </c>
      <c r="E88" s="7" t="s">
        <v>2285</v>
      </c>
      <c r="F88" s="7" t="s">
        <v>613</v>
      </c>
      <c r="G88" s="7" t="s">
        <v>1738</v>
      </c>
      <c r="H88" s="7" t="s">
        <v>2286</v>
      </c>
      <c r="I88" s="7" t="s">
        <v>1652</v>
      </c>
    </row>
    <row r="89" spans="1:9" x14ac:dyDescent="0.2">
      <c r="A89" s="7" t="s">
        <v>270</v>
      </c>
      <c r="B89" s="7" t="s">
        <v>269</v>
      </c>
      <c r="C89" s="7" t="s">
        <v>1619</v>
      </c>
      <c r="D89" s="7" t="s">
        <v>2287</v>
      </c>
      <c r="E89" s="7" t="s">
        <v>2171</v>
      </c>
      <c r="F89" s="7" t="s">
        <v>837</v>
      </c>
      <c r="G89" s="7" t="s">
        <v>801</v>
      </c>
      <c r="H89" s="7" t="s">
        <v>2288</v>
      </c>
      <c r="I89" s="7" t="s">
        <v>1733</v>
      </c>
    </row>
    <row r="90" spans="1:9" x14ac:dyDescent="0.2">
      <c r="A90" s="7" t="s">
        <v>242</v>
      </c>
      <c r="B90" s="7" t="s">
        <v>241</v>
      </c>
      <c r="C90" s="7" t="s">
        <v>2289</v>
      </c>
      <c r="D90" s="7" t="s">
        <v>1727</v>
      </c>
      <c r="E90" s="7" t="s">
        <v>2290</v>
      </c>
      <c r="F90" s="7" t="s">
        <v>630</v>
      </c>
      <c r="G90" s="7" t="s">
        <v>1636</v>
      </c>
      <c r="H90" s="7" t="s">
        <v>2291</v>
      </c>
      <c r="I90" s="7" t="s">
        <v>1715</v>
      </c>
    </row>
    <row r="91" spans="1:9" x14ac:dyDescent="0.2">
      <c r="A91" s="7" t="s">
        <v>181</v>
      </c>
      <c r="B91" s="7" t="s">
        <v>180</v>
      </c>
      <c r="C91" s="7" t="s">
        <v>1719</v>
      </c>
      <c r="D91" s="7" t="s">
        <v>2292</v>
      </c>
      <c r="E91" s="7" t="s">
        <v>2293</v>
      </c>
      <c r="F91" s="7" t="s">
        <v>628</v>
      </c>
      <c r="G91" s="7" t="s">
        <v>1648</v>
      </c>
      <c r="H91" s="7" t="s">
        <v>1719</v>
      </c>
      <c r="I91" s="7" t="s">
        <v>1716</v>
      </c>
    </row>
    <row r="92" spans="1:9" x14ac:dyDescent="0.2">
      <c r="A92" s="7" t="s">
        <v>860</v>
      </c>
      <c r="B92" s="7" t="s">
        <v>861</v>
      </c>
      <c r="C92" s="7" t="s">
        <v>2091</v>
      </c>
      <c r="D92" s="7" t="s">
        <v>2091</v>
      </c>
      <c r="E92" s="7" t="s">
        <v>2091</v>
      </c>
      <c r="F92" s="7" t="s">
        <v>2091</v>
      </c>
      <c r="G92" s="7" t="s">
        <v>2091</v>
      </c>
      <c r="H92" s="7" t="s">
        <v>2091</v>
      </c>
      <c r="I92" s="7" t="s">
        <v>2092</v>
      </c>
    </row>
    <row r="93" spans="1:9" x14ac:dyDescent="0.2">
      <c r="A93" s="7" t="s">
        <v>510</v>
      </c>
      <c r="B93" s="7" t="s">
        <v>509</v>
      </c>
      <c r="C93" s="7" t="s">
        <v>1697</v>
      </c>
      <c r="D93" s="7" t="s">
        <v>2294</v>
      </c>
      <c r="E93" s="7" t="s">
        <v>2294</v>
      </c>
      <c r="F93" s="7" t="s">
        <v>1712</v>
      </c>
      <c r="G93" s="7" t="s">
        <v>1704</v>
      </c>
      <c r="H93" s="7" t="s">
        <v>1704</v>
      </c>
      <c r="I93" s="7" t="s">
        <v>2266</v>
      </c>
    </row>
    <row r="94" spans="1:9" x14ac:dyDescent="0.2">
      <c r="A94" s="7" t="s">
        <v>423</v>
      </c>
      <c r="B94" s="7" t="s">
        <v>422</v>
      </c>
      <c r="C94" s="7" t="s">
        <v>1675</v>
      </c>
      <c r="D94" s="7" t="s">
        <v>2295</v>
      </c>
      <c r="E94" s="7" t="s">
        <v>2296</v>
      </c>
      <c r="F94" s="7" t="s">
        <v>630</v>
      </c>
      <c r="G94" s="7" t="s">
        <v>801</v>
      </c>
      <c r="H94" s="7" t="s">
        <v>1631</v>
      </c>
      <c r="I94" s="7" t="s">
        <v>1630</v>
      </c>
    </row>
    <row r="95" spans="1:9" x14ac:dyDescent="0.2">
      <c r="A95" s="7" t="s">
        <v>84</v>
      </c>
      <c r="B95" s="7" t="s">
        <v>83</v>
      </c>
      <c r="C95" s="7" t="s">
        <v>2297</v>
      </c>
      <c r="D95" s="7" t="s">
        <v>2298</v>
      </c>
      <c r="E95" s="7" t="s">
        <v>2299</v>
      </c>
      <c r="F95" s="7" t="s">
        <v>647</v>
      </c>
      <c r="G95" s="7" t="s">
        <v>1670</v>
      </c>
      <c r="H95" s="7" t="s">
        <v>2300</v>
      </c>
      <c r="I95" s="7" t="s">
        <v>1715</v>
      </c>
    </row>
    <row r="96" spans="1:9" x14ac:dyDescent="0.2">
      <c r="A96" s="7" t="s">
        <v>1318</v>
      </c>
      <c r="B96" s="7" t="s">
        <v>517</v>
      </c>
      <c r="C96" s="7" t="s">
        <v>2301</v>
      </c>
      <c r="D96" s="7" t="s">
        <v>2302</v>
      </c>
      <c r="E96" s="7" t="s">
        <v>2302</v>
      </c>
      <c r="F96" s="7" t="s">
        <v>635</v>
      </c>
      <c r="G96" s="7" t="s">
        <v>2303</v>
      </c>
      <c r="H96" s="7" t="s">
        <v>2303</v>
      </c>
      <c r="I96" s="7" t="s">
        <v>1730</v>
      </c>
    </row>
    <row r="97" spans="1:9" x14ac:dyDescent="0.2">
      <c r="A97" s="7" t="s">
        <v>275</v>
      </c>
      <c r="B97" s="7" t="s">
        <v>274</v>
      </c>
      <c r="C97" s="7" t="s">
        <v>1702</v>
      </c>
      <c r="D97" s="7" t="s">
        <v>2304</v>
      </c>
      <c r="E97" s="7" t="s">
        <v>2305</v>
      </c>
      <c r="F97" s="7" t="s">
        <v>563</v>
      </c>
      <c r="G97" s="7" t="s">
        <v>1712</v>
      </c>
      <c r="H97" s="7" t="s">
        <v>2306</v>
      </c>
      <c r="I97" s="7" t="s">
        <v>2115</v>
      </c>
    </row>
    <row r="98" spans="1:9" x14ac:dyDescent="0.2">
      <c r="A98" s="7" t="s">
        <v>526</v>
      </c>
      <c r="B98" s="7" t="s">
        <v>525</v>
      </c>
      <c r="C98" s="7" t="s">
        <v>2307</v>
      </c>
      <c r="D98" s="7" t="s">
        <v>2308</v>
      </c>
      <c r="E98" s="7" t="s">
        <v>2308</v>
      </c>
      <c r="F98" s="7" t="s">
        <v>628</v>
      </c>
      <c r="G98" s="7" t="s">
        <v>1672</v>
      </c>
      <c r="H98" s="7" t="s">
        <v>1672</v>
      </c>
      <c r="I98" s="7" t="s">
        <v>2309</v>
      </c>
    </row>
    <row r="99" spans="1:9" x14ac:dyDescent="0.2">
      <c r="A99" s="7" t="s">
        <v>362</v>
      </c>
      <c r="B99" s="7" t="s">
        <v>361</v>
      </c>
      <c r="C99" s="7" t="s">
        <v>1723</v>
      </c>
      <c r="D99" s="7" t="s">
        <v>1684</v>
      </c>
      <c r="E99" s="7" t="s">
        <v>2310</v>
      </c>
      <c r="F99" s="7" t="s">
        <v>563</v>
      </c>
      <c r="G99" s="7" t="s">
        <v>1622</v>
      </c>
      <c r="H99" s="7" t="s">
        <v>1703</v>
      </c>
      <c r="I99" s="7" t="s">
        <v>1739</v>
      </c>
    </row>
    <row r="100" spans="1:9" x14ac:dyDescent="0.2">
      <c r="A100" s="7" t="s">
        <v>531</v>
      </c>
      <c r="B100" s="7" t="s">
        <v>530</v>
      </c>
      <c r="C100" s="7" t="s">
        <v>2311</v>
      </c>
      <c r="D100" s="7" t="s">
        <v>2312</v>
      </c>
      <c r="E100" s="7" t="s">
        <v>2312</v>
      </c>
      <c r="F100" s="7" t="s">
        <v>822</v>
      </c>
      <c r="G100" s="7" t="s">
        <v>2313</v>
      </c>
      <c r="H100" s="7" t="s">
        <v>2313</v>
      </c>
      <c r="I100" s="7" t="s">
        <v>1662</v>
      </c>
    </row>
    <row r="101" spans="1:9" x14ac:dyDescent="0.2">
      <c r="A101" s="7" t="s">
        <v>331</v>
      </c>
      <c r="B101" s="7" t="s">
        <v>330</v>
      </c>
      <c r="C101" s="7" t="s">
        <v>2314</v>
      </c>
      <c r="D101" s="7" t="s">
        <v>2315</v>
      </c>
      <c r="E101" s="7" t="s">
        <v>2316</v>
      </c>
      <c r="F101" s="7" t="s">
        <v>552</v>
      </c>
      <c r="G101" s="7" t="s">
        <v>1683</v>
      </c>
      <c r="H101" s="7" t="s">
        <v>1657</v>
      </c>
      <c r="I101" s="7" t="s">
        <v>1642</v>
      </c>
    </row>
    <row r="102" spans="1:9" x14ac:dyDescent="0.2">
      <c r="A102" s="7" t="s">
        <v>742</v>
      </c>
      <c r="B102" s="7" t="s">
        <v>743</v>
      </c>
      <c r="C102" s="7" t="s">
        <v>2317</v>
      </c>
      <c r="D102" s="7" t="s">
        <v>2318</v>
      </c>
      <c r="E102" s="7" t="s">
        <v>2318</v>
      </c>
      <c r="F102" s="7" t="s">
        <v>598</v>
      </c>
      <c r="G102" s="7" t="s">
        <v>822</v>
      </c>
      <c r="H102" s="7" t="s">
        <v>822</v>
      </c>
      <c r="I102" s="7" t="s">
        <v>1618</v>
      </c>
    </row>
    <row r="103" spans="1:9" x14ac:dyDescent="0.2">
      <c r="A103" s="7" t="s">
        <v>194</v>
      </c>
      <c r="B103" s="7" t="s">
        <v>193</v>
      </c>
      <c r="C103" s="7" t="s">
        <v>1661</v>
      </c>
      <c r="D103" s="7" t="s">
        <v>2319</v>
      </c>
      <c r="E103" s="7" t="s">
        <v>2320</v>
      </c>
      <c r="F103" s="7" t="s">
        <v>594</v>
      </c>
      <c r="G103" s="7" t="s">
        <v>1691</v>
      </c>
      <c r="H103" s="7" t="s">
        <v>1673</v>
      </c>
      <c r="I103" s="7" t="s">
        <v>1616</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sheetPr>
    <tabColor theme="5" tint="0.79998168889431442"/>
  </sheetPr>
  <dimension ref="A1:E34"/>
  <sheetViews>
    <sheetView workbookViewId="0">
      <selection activeCell="B33" sqref="B33:B34"/>
    </sheetView>
  </sheetViews>
  <sheetFormatPr baseColWidth="10" defaultRowHeight="15" x14ac:dyDescent="0.2"/>
  <cols>
    <col min="1" max="1" width="26.1640625" bestFit="1" customWidth="1"/>
  </cols>
  <sheetData>
    <row r="1" spans="1:5" x14ac:dyDescent="0.2">
      <c r="A1" s="11" t="s">
        <v>1280</v>
      </c>
      <c r="B1" s="11" t="s">
        <v>1360</v>
      </c>
      <c r="D1" s="11" t="s">
        <v>1363</v>
      </c>
      <c r="E1" s="5" t="s">
        <v>1364</v>
      </c>
    </row>
    <row r="2" spans="1:5" x14ac:dyDescent="0.2">
      <c r="A2" t="s">
        <v>63</v>
      </c>
      <c r="B2" s="11" t="s">
        <v>1362</v>
      </c>
    </row>
    <row r="3" spans="1:5" x14ac:dyDescent="0.2">
      <c r="A3" t="s">
        <v>143</v>
      </c>
      <c r="B3" s="11" t="s">
        <v>1362</v>
      </c>
    </row>
    <row r="4" spans="1:5" x14ac:dyDescent="0.2">
      <c r="A4" t="s">
        <v>46</v>
      </c>
      <c r="B4" s="11" t="s">
        <v>1361</v>
      </c>
    </row>
    <row r="5" spans="1:5" x14ac:dyDescent="0.2">
      <c r="A5" t="s">
        <v>56</v>
      </c>
      <c r="B5" s="11" t="s">
        <v>1361</v>
      </c>
    </row>
    <row r="6" spans="1:5" x14ac:dyDescent="0.2">
      <c r="A6" t="s">
        <v>475</v>
      </c>
      <c r="B6" s="11" t="s">
        <v>1362</v>
      </c>
    </row>
    <row r="7" spans="1:5" x14ac:dyDescent="0.2">
      <c r="A7" t="s">
        <v>401</v>
      </c>
      <c r="B7" s="11" t="s">
        <v>1362</v>
      </c>
    </row>
    <row r="8" spans="1:5" x14ac:dyDescent="0.2">
      <c r="A8" t="s">
        <v>246</v>
      </c>
      <c r="B8" s="11" t="s">
        <v>1362</v>
      </c>
    </row>
    <row r="9" spans="1:5" x14ac:dyDescent="0.2">
      <c r="A9" t="s">
        <v>446</v>
      </c>
      <c r="B9" s="11" t="s">
        <v>1362</v>
      </c>
    </row>
    <row r="10" spans="1:5" x14ac:dyDescent="0.2">
      <c r="A10" t="s">
        <v>476</v>
      </c>
      <c r="B10" s="11" t="s">
        <v>1362</v>
      </c>
    </row>
    <row r="11" spans="1:5" x14ac:dyDescent="0.2">
      <c r="A11" t="s">
        <v>76</v>
      </c>
      <c r="B11" s="11" t="s">
        <v>1362</v>
      </c>
    </row>
    <row r="12" spans="1:5" x14ac:dyDescent="0.2">
      <c r="A12" t="s">
        <v>395</v>
      </c>
      <c r="B12" s="11" t="s">
        <v>1362</v>
      </c>
    </row>
    <row r="13" spans="1:5" x14ac:dyDescent="0.2">
      <c r="A13" t="s">
        <v>128</v>
      </c>
      <c r="B13" s="11" t="s">
        <v>1361</v>
      </c>
    </row>
    <row r="14" spans="1:5" x14ac:dyDescent="0.2">
      <c r="A14" t="s">
        <v>210</v>
      </c>
      <c r="B14" s="11" t="s">
        <v>1362</v>
      </c>
    </row>
    <row r="15" spans="1:5" x14ac:dyDescent="0.2">
      <c r="A15" t="s">
        <v>396</v>
      </c>
      <c r="B15" s="11" t="s">
        <v>1362</v>
      </c>
    </row>
    <row r="16" spans="1:5" x14ac:dyDescent="0.2">
      <c r="A16" t="s">
        <v>524</v>
      </c>
      <c r="B16" s="11" t="s">
        <v>1362</v>
      </c>
    </row>
    <row r="17" spans="1:2" x14ac:dyDescent="0.2">
      <c r="A17" t="s">
        <v>337</v>
      </c>
      <c r="B17" s="11" t="s">
        <v>1362</v>
      </c>
    </row>
    <row r="18" spans="1:2" x14ac:dyDescent="0.2">
      <c r="A18" t="s">
        <v>301</v>
      </c>
      <c r="B18" s="11" t="s">
        <v>1362</v>
      </c>
    </row>
    <row r="19" spans="1:2" x14ac:dyDescent="0.2">
      <c r="A19" t="s">
        <v>440</v>
      </c>
      <c r="B19" s="11" t="s">
        <v>1362</v>
      </c>
    </row>
    <row r="20" spans="1:2" x14ac:dyDescent="0.2">
      <c r="A20" t="s">
        <v>110</v>
      </c>
      <c r="B20" s="11" t="s">
        <v>1362</v>
      </c>
    </row>
    <row r="21" spans="1:2" x14ac:dyDescent="0.2">
      <c r="A21" t="s">
        <v>111</v>
      </c>
      <c r="B21" s="11" t="s">
        <v>1361</v>
      </c>
    </row>
    <row r="22" spans="1:2" x14ac:dyDescent="0.2">
      <c r="A22" t="s">
        <v>410</v>
      </c>
      <c r="B22" s="11" t="s">
        <v>1362</v>
      </c>
    </row>
    <row r="23" spans="1:2" x14ac:dyDescent="0.2">
      <c r="A23" t="s">
        <v>104</v>
      </c>
      <c r="B23" s="11" t="s">
        <v>1362</v>
      </c>
    </row>
    <row r="24" spans="1:2" x14ac:dyDescent="0.2">
      <c r="A24" t="s">
        <v>119</v>
      </c>
      <c r="B24" s="11" t="s">
        <v>1362</v>
      </c>
    </row>
    <row r="25" spans="1:2" x14ac:dyDescent="0.2">
      <c r="A25" t="s">
        <v>319</v>
      </c>
      <c r="B25" s="11" t="s">
        <v>1362</v>
      </c>
    </row>
    <row r="26" spans="1:2" x14ac:dyDescent="0.2">
      <c r="A26" t="s">
        <v>161</v>
      </c>
      <c r="B26" s="11" t="s">
        <v>1362</v>
      </c>
    </row>
    <row r="27" spans="1:2" x14ac:dyDescent="0.2">
      <c r="A27" t="s">
        <v>459</v>
      </c>
      <c r="B27" s="11" t="s">
        <v>1362</v>
      </c>
    </row>
    <row r="28" spans="1:2" x14ac:dyDescent="0.2">
      <c r="A28" t="s">
        <v>85</v>
      </c>
      <c r="B28" s="11" t="s">
        <v>1361</v>
      </c>
    </row>
    <row r="29" spans="1:2" x14ac:dyDescent="0.2">
      <c r="A29" t="s">
        <v>94</v>
      </c>
      <c r="B29" s="11" t="s">
        <v>1362</v>
      </c>
    </row>
    <row r="30" spans="1:2" x14ac:dyDescent="0.2">
      <c r="A30" t="s">
        <v>95</v>
      </c>
      <c r="B30" s="11" t="s">
        <v>1362</v>
      </c>
    </row>
    <row r="31" spans="1:2" x14ac:dyDescent="0.2">
      <c r="A31" t="s">
        <v>300</v>
      </c>
      <c r="B31" s="11" t="s">
        <v>1362</v>
      </c>
    </row>
    <row r="32" spans="1:2" x14ac:dyDescent="0.2">
      <c r="A32" t="s">
        <v>103</v>
      </c>
      <c r="B32" s="11" t="s">
        <v>1362</v>
      </c>
    </row>
    <row r="33" spans="1:2" x14ac:dyDescent="0.2">
      <c r="A33" t="s">
        <v>532</v>
      </c>
      <c r="B33" s="11" t="s">
        <v>1362</v>
      </c>
    </row>
    <row r="34" spans="1:2" x14ac:dyDescent="0.2">
      <c r="A34" t="s">
        <v>1782</v>
      </c>
      <c r="B34" s="11" t="s">
        <v>1362</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ECD2-002A-6D41-8E73-BB74B2EFEE29}">
  <sheetPr>
    <tabColor theme="5" tint="0.79998168889431442"/>
  </sheetPr>
  <dimension ref="A1:AL49"/>
  <sheetViews>
    <sheetView workbookViewId="0">
      <selection activeCell="H3" sqref="H3"/>
    </sheetView>
  </sheetViews>
  <sheetFormatPr baseColWidth="10" defaultRowHeight="16" x14ac:dyDescent="0.2"/>
  <cols>
    <col min="1" max="16384" width="10.83203125" style="18"/>
  </cols>
  <sheetData>
    <row r="1" spans="1:38" x14ac:dyDescent="0.2">
      <c r="A1" s="18" t="s">
        <v>1291</v>
      </c>
      <c r="B1" s="18" t="s">
        <v>1295</v>
      </c>
      <c r="C1" s="18" t="s">
        <v>1292</v>
      </c>
      <c r="D1" s="18" t="s">
        <v>1293</v>
      </c>
      <c r="E1" s="18" t="s">
        <v>1294</v>
      </c>
      <c r="F1" s="18" t="s">
        <v>1359</v>
      </c>
      <c r="G1" s="18" t="s">
        <v>1290</v>
      </c>
      <c r="H1" s="18" t="s">
        <v>0</v>
      </c>
      <c r="I1" s="18" t="s">
        <v>1</v>
      </c>
      <c r="J1" s="18" t="s">
        <v>1285</v>
      </c>
      <c r="K1" s="18" t="s">
        <v>1286</v>
      </c>
      <c r="L1" s="18" t="s">
        <v>1287</v>
      </c>
      <c r="M1" s="18" t="s">
        <v>7</v>
      </c>
      <c r="N1" s="18" t="s">
        <v>8</v>
      </c>
      <c r="O1" s="18" t="s">
        <v>9</v>
      </c>
      <c r="P1" s="18" t="s">
        <v>10</v>
      </c>
      <c r="Q1" s="18" t="s">
        <v>11</v>
      </c>
      <c r="R1" s="18" t="s">
        <v>12</v>
      </c>
      <c r="S1" s="18" t="s">
        <v>14</v>
      </c>
      <c r="T1" s="18" t="s">
        <v>15</v>
      </c>
      <c r="U1" s="18" t="s">
        <v>16</v>
      </c>
      <c r="V1" s="18" t="s">
        <v>17</v>
      </c>
      <c r="W1" s="18" t="s">
        <v>19</v>
      </c>
      <c r="X1" s="18" t="s">
        <v>20</v>
      </c>
      <c r="Y1" s="18" t="s">
        <v>21</v>
      </c>
      <c r="Z1" s="18" t="s">
        <v>22</v>
      </c>
      <c r="AA1" s="18" t="s">
        <v>1288</v>
      </c>
      <c r="AB1" s="18" t="s">
        <v>1107</v>
      </c>
      <c r="AC1" s="18" t="s">
        <v>1104</v>
      </c>
      <c r="AD1" s="18" t="s">
        <v>1102</v>
      </c>
      <c r="AE1" s="18" t="s">
        <v>1289</v>
      </c>
      <c r="AF1" s="18" t="s">
        <v>1251</v>
      </c>
      <c r="AG1" s="18" t="s">
        <v>1249</v>
      </c>
      <c r="AH1" s="18" t="s">
        <v>1248</v>
      </c>
      <c r="AI1" s="18" t="s">
        <v>1247</v>
      </c>
      <c r="AJ1" s="18" t="s">
        <v>1245</v>
      </c>
      <c r="AK1" s="18" t="s">
        <v>1242</v>
      </c>
      <c r="AL1" s="18" t="s">
        <v>1368</v>
      </c>
    </row>
    <row r="2" spans="1:38" x14ac:dyDescent="0.2">
      <c r="A2" s="18" t="s">
        <v>1367</v>
      </c>
      <c r="B2" s="18" t="s">
        <v>1367</v>
      </c>
      <c r="C2" s="18" t="s">
        <v>1367</v>
      </c>
      <c r="D2" s="18" t="s">
        <v>1367</v>
      </c>
      <c r="E2" s="18" t="s">
        <v>1367</v>
      </c>
      <c r="F2" s="18" t="s">
        <v>1361</v>
      </c>
      <c r="G2" s="18" t="s">
        <v>1366</v>
      </c>
      <c r="H2" s="18">
        <v>45606391</v>
      </c>
      <c r="I2" s="18" t="s">
        <v>343</v>
      </c>
      <c r="J2" s="18" t="s">
        <v>344</v>
      </c>
      <c r="K2" s="18" t="s">
        <v>344</v>
      </c>
      <c r="L2" s="18" t="s">
        <v>344</v>
      </c>
      <c r="M2" s="18" t="s">
        <v>56</v>
      </c>
      <c r="N2" s="18" t="s">
        <v>103</v>
      </c>
      <c r="O2" s="18" t="s">
        <v>57</v>
      </c>
      <c r="P2" s="18" t="s">
        <v>48</v>
      </c>
      <c r="Q2" s="18" t="s">
        <v>37</v>
      </c>
      <c r="R2" s="18" t="s">
        <v>345</v>
      </c>
      <c r="S2" s="18" t="s">
        <v>39</v>
      </c>
      <c r="T2" s="18" t="s">
        <v>39</v>
      </c>
      <c r="U2" s="18" t="s">
        <v>39</v>
      </c>
      <c r="V2" s="18" t="s">
        <v>41</v>
      </c>
      <c r="W2" s="18" t="s">
        <v>41</v>
      </c>
      <c r="X2" s="18" t="s">
        <v>39</v>
      </c>
      <c r="Y2" s="18" t="s">
        <v>39</v>
      </c>
      <c r="Z2" s="18" t="s">
        <v>40</v>
      </c>
      <c r="AA2" s="18" t="s">
        <v>41</v>
      </c>
      <c r="AB2" s="18" t="s">
        <v>557</v>
      </c>
      <c r="AC2" s="18" t="s">
        <v>576</v>
      </c>
      <c r="AD2" s="18" t="s">
        <v>636</v>
      </c>
      <c r="AE2" s="18" t="s">
        <v>1113</v>
      </c>
      <c r="AF2" s="19">
        <v>45878.51458333333</v>
      </c>
      <c r="AG2" s="19">
        <v>45873.51458333333</v>
      </c>
      <c r="AH2" s="18">
        <v>64.2</v>
      </c>
      <c r="AI2" s="18">
        <v>0</v>
      </c>
      <c r="AJ2" s="18" t="s">
        <v>1159</v>
      </c>
      <c r="AK2" s="18">
        <v>3</v>
      </c>
      <c r="AL2" s="18">
        <v>0</v>
      </c>
    </row>
    <row r="3" spans="1:38" x14ac:dyDescent="0.2">
      <c r="A3" s="18" t="s">
        <v>1367</v>
      </c>
      <c r="B3" s="18" t="s">
        <v>1367</v>
      </c>
      <c r="C3" s="18" t="s">
        <v>1367</v>
      </c>
      <c r="D3" s="18" t="s">
        <v>1367</v>
      </c>
      <c r="E3" s="18" t="s">
        <v>1367</v>
      </c>
      <c r="F3" s="18" t="s">
        <v>1361</v>
      </c>
      <c r="G3" s="18" t="s">
        <v>1366</v>
      </c>
      <c r="H3" s="18">
        <v>45190855</v>
      </c>
      <c r="I3" s="18" t="s">
        <v>208</v>
      </c>
      <c r="J3" s="18" t="s">
        <v>209</v>
      </c>
      <c r="K3" s="18" t="s">
        <v>209</v>
      </c>
      <c r="L3" s="18" t="s">
        <v>209</v>
      </c>
      <c r="M3" s="18" t="s">
        <v>56</v>
      </c>
      <c r="N3" s="18" t="s">
        <v>210</v>
      </c>
      <c r="O3" s="18" t="s">
        <v>77</v>
      </c>
      <c r="P3" s="18" t="s">
        <v>36</v>
      </c>
      <c r="Q3" s="18" t="s">
        <v>49</v>
      </c>
      <c r="R3" s="18" t="s">
        <v>87</v>
      </c>
      <c r="S3" s="18" t="s">
        <v>39</v>
      </c>
      <c r="T3" s="18" t="s">
        <v>39</v>
      </c>
      <c r="U3" s="18" t="s">
        <v>39</v>
      </c>
      <c r="V3" s="18" t="s">
        <v>41</v>
      </c>
      <c r="W3" s="18" t="s">
        <v>41</v>
      </c>
      <c r="X3" s="18" t="s">
        <v>39</v>
      </c>
      <c r="Y3" s="18" t="s">
        <v>39</v>
      </c>
      <c r="Z3" s="18" t="s">
        <v>40</v>
      </c>
      <c r="AA3" s="18" t="s">
        <v>41</v>
      </c>
      <c r="AB3" s="18" t="s">
        <v>557</v>
      </c>
      <c r="AC3" s="18" t="s">
        <v>543</v>
      </c>
      <c r="AD3" s="18" t="s">
        <v>595</v>
      </c>
      <c r="AE3" s="18" t="s">
        <v>1193</v>
      </c>
      <c r="AF3" s="19">
        <v>45829.554166666669</v>
      </c>
      <c r="AG3" s="19">
        <v>45824.554166666669</v>
      </c>
      <c r="AH3" s="18">
        <v>113.2</v>
      </c>
      <c r="AI3" s="18">
        <v>0</v>
      </c>
      <c r="AJ3" s="18" t="s">
        <v>1192</v>
      </c>
      <c r="AK3" s="18">
        <v>3</v>
      </c>
      <c r="AL3" s="18">
        <v>0</v>
      </c>
    </row>
    <row r="4" spans="1:38" x14ac:dyDescent="0.2">
      <c r="A4" s="18" t="s">
        <v>1367</v>
      </c>
      <c r="B4" s="18" t="s">
        <v>1367</v>
      </c>
      <c r="C4" s="18" t="s">
        <v>1367</v>
      </c>
      <c r="D4" s="18" t="s">
        <v>1367</v>
      </c>
      <c r="E4" s="18" t="s">
        <v>1367</v>
      </c>
      <c r="F4" s="18" t="s">
        <v>1361</v>
      </c>
      <c r="G4" s="18" t="s">
        <v>1366</v>
      </c>
      <c r="H4" s="18">
        <v>45970157</v>
      </c>
      <c r="I4" s="18" t="s">
        <v>436</v>
      </c>
      <c r="J4" s="18" t="s">
        <v>437</v>
      </c>
      <c r="K4" s="18" t="s">
        <v>437</v>
      </c>
      <c r="L4" s="18" t="s">
        <v>437</v>
      </c>
      <c r="M4" s="18" t="s">
        <v>46</v>
      </c>
      <c r="N4" s="18" t="s">
        <v>104</v>
      </c>
      <c r="O4" s="18" t="s">
        <v>402</v>
      </c>
      <c r="P4" s="18" t="s">
        <v>36</v>
      </c>
      <c r="Q4" s="18" t="s">
        <v>49</v>
      </c>
      <c r="R4" s="18" t="s">
        <v>50</v>
      </c>
      <c r="S4" s="18" t="s">
        <v>39</v>
      </c>
      <c r="T4" s="18" t="s">
        <v>41</v>
      </c>
      <c r="U4" s="18" t="s">
        <v>39</v>
      </c>
      <c r="V4" s="18" t="s">
        <v>41</v>
      </c>
      <c r="W4" s="18" t="s">
        <v>41</v>
      </c>
      <c r="X4" s="18" t="s">
        <v>39</v>
      </c>
      <c r="Y4" s="18" t="s">
        <v>39</v>
      </c>
      <c r="Z4" s="18" t="s">
        <v>40</v>
      </c>
      <c r="AA4" s="18" t="s">
        <v>41</v>
      </c>
      <c r="AB4" s="18" t="s">
        <v>597</v>
      </c>
      <c r="AC4" s="18" t="s">
        <v>543</v>
      </c>
      <c r="AD4" s="18" t="s">
        <v>566</v>
      </c>
      <c r="AE4" s="18" t="s">
        <v>1113</v>
      </c>
      <c r="AF4" s="19">
        <v>45911.486111111109</v>
      </c>
      <c r="AG4" s="19">
        <v>45906.486111111109</v>
      </c>
      <c r="AH4" s="18">
        <v>31.3</v>
      </c>
      <c r="AI4" s="18">
        <v>0</v>
      </c>
      <c r="AJ4" s="18" t="s">
        <v>1149</v>
      </c>
      <c r="AK4" s="18">
        <v>2</v>
      </c>
      <c r="AL4" s="18">
        <v>0</v>
      </c>
    </row>
    <row r="5" spans="1:38" x14ac:dyDescent="0.2">
      <c r="A5" s="18" t="s">
        <v>1367</v>
      </c>
      <c r="B5" s="18" t="s">
        <v>1367</v>
      </c>
      <c r="C5" s="18" t="s">
        <v>1367</v>
      </c>
      <c r="D5" s="18" t="s">
        <v>1367</v>
      </c>
      <c r="E5" s="18" t="s">
        <v>1367</v>
      </c>
      <c r="F5" s="18" t="s">
        <v>1361</v>
      </c>
      <c r="G5" s="18" t="s">
        <v>1366</v>
      </c>
      <c r="H5" s="18">
        <v>42938868</v>
      </c>
      <c r="I5" s="18" t="s">
        <v>61</v>
      </c>
      <c r="J5" s="18" t="s">
        <v>62</v>
      </c>
      <c r="K5" s="18" t="s">
        <v>611</v>
      </c>
      <c r="L5" s="18" t="s">
        <v>611</v>
      </c>
      <c r="M5" s="18" t="s">
        <v>46</v>
      </c>
      <c r="N5" s="18" t="s">
        <v>63</v>
      </c>
      <c r="O5" s="18" t="s">
        <v>64</v>
      </c>
      <c r="P5" s="18" t="s">
        <v>48</v>
      </c>
      <c r="Q5" s="18" t="s">
        <v>49</v>
      </c>
      <c r="R5" s="18" t="s">
        <v>50</v>
      </c>
      <c r="S5" s="18" t="s">
        <v>39</v>
      </c>
      <c r="T5" s="18" t="s">
        <v>39</v>
      </c>
      <c r="U5" s="18" t="s">
        <v>39</v>
      </c>
      <c r="V5" s="18" t="s">
        <v>41</v>
      </c>
      <c r="W5" s="18" t="s">
        <v>41</v>
      </c>
      <c r="X5" s="18" t="s">
        <v>39</v>
      </c>
      <c r="Y5" s="18" t="s">
        <v>39</v>
      </c>
      <c r="Z5" s="18" t="s">
        <v>40</v>
      </c>
      <c r="AA5" s="18" t="s">
        <v>41</v>
      </c>
      <c r="AB5" s="18" t="s">
        <v>557</v>
      </c>
      <c r="AC5" s="18" t="s">
        <v>543</v>
      </c>
      <c r="AD5" s="18" t="s">
        <v>541</v>
      </c>
      <c r="AE5" s="18" t="s">
        <v>1113</v>
      </c>
      <c r="AF5" s="19">
        <v>45539.418749999997</v>
      </c>
      <c r="AG5" s="19">
        <v>45534.418749999997</v>
      </c>
      <c r="AH5" s="18">
        <v>403.3</v>
      </c>
      <c r="AI5" s="18">
        <v>0</v>
      </c>
      <c r="AJ5" s="18" t="s">
        <v>1190</v>
      </c>
      <c r="AK5" s="18">
        <v>3</v>
      </c>
      <c r="AL5" s="18">
        <v>1</v>
      </c>
    </row>
    <row r="6" spans="1:38" x14ac:dyDescent="0.2">
      <c r="A6" s="18" t="s">
        <v>1367</v>
      </c>
      <c r="B6" s="18" t="s">
        <v>1367</v>
      </c>
      <c r="C6" s="18" t="s">
        <v>1367</v>
      </c>
      <c r="D6" s="18" t="s">
        <v>1367</v>
      </c>
      <c r="E6" s="18" t="s">
        <v>1367</v>
      </c>
      <c r="F6" s="18" t="s">
        <v>1361</v>
      </c>
      <c r="G6" s="18" t="s">
        <v>1366</v>
      </c>
      <c r="H6" s="18">
        <v>45968065</v>
      </c>
      <c r="I6" s="18" t="s">
        <v>451</v>
      </c>
      <c r="J6" s="18" t="s">
        <v>452</v>
      </c>
      <c r="K6" s="18" t="s">
        <v>452</v>
      </c>
      <c r="L6" s="18" t="s">
        <v>452</v>
      </c>
      <c r="M6" s="18" t="s">
        <v>46</v>
      </c>
      <c r="N6" s="18" t="s">
        <v>104</v>
      </c>
      <c r="O6" s="18" t="s">
        <v>136</v>
      </c>
      <c r="P6" s="18" t="s">
        <v>36</v>
      </c>
      <c r="Q6" s="18" t="s">
        <v>37</v>
      </c>
      <c r="R6" s="18" t="s">
        <v>50</v>
      </c>
      <c r="S6" s="18" t="s">
        <v>39</v>
      </c>
      <c r="T6" s="18" t="s">
        <v>41</v>
      </c>
      <c r="U6" s="18" t="s">
        <v>39</v>
      </c>
      <c r="V6" s="18" t="s">
        <v>41</v>
      </c>
      <c r="W6" s="18" t="s">
        <v>41</v>
      </c>
      <c r="X6" s="18" t="s">
        <v>39</v>
      </c>
      <c r="Y6" s="18" t="s">
        <v>39</v>
      </c>
      <c r="Z6" s="18" t="s">
        <v>40</v>
      </c>
      <c r="AA6" s="18" t="s">
        <v>41</v>
      </c>
      <c r="AB6" s="18" t="s">
        <v>597</v>
      </c>
      <c r="AC6" s="18" t="s">
        <v>543</v>
      </c>
      <c r="AD6" s="18" t="s">
        <v>636</v>
      </c>
      <c r="AE6" s="18" t="s">
        <v>1113</v>
      </c>
      <c r="AF6" s="19">
        <v>45893.373611111114</v>
      </c>
      <c r="AG6" s="19">
        <v>45888.373611111114</v>
      </c>
      <c r="AH6" s="18">
        <v>49.4</v>
      </c>
      <c r="AI6" s="18">
        <v>0</v>
      </c>
      <c r="AJ6" s="18" t="s">
        <v>1169</v>
      </c>
      <c r="AK6" s="18">
        <v>3</v>
      </c>
      <c r="AL6" s="18">
        <v>1</v>
      </c>
    </row>
    <row r="7" spans="1:38" x14ac:dyDescent="0.2">
      <c r="A7" s="18" t="s">
        <v>1367</v>
      </c>
      <c r="B7" s="18" t="s">
        <v>1367</v>
      </c>
      <c r="C7" s="18" t="s">
        <v>1367</v>
      </c>
      <c r="D7" s="18" t="s">
        <v>1367</v>
      </c>
      <c r="E7" s="18" t="s">
        <v>1367</v>
      </c>
      <c r="F7" s="18" t="s">
        <v>1361</v>
      </c>
      <c r="G7" s="18" t="s">
        <v>1366</v>
      </c>
      <c r="H7" s="18">
        <v>45793976</v>
      </c>
      <c r="I7" s="18" t="s">
        <v>428</v>
      </c>
      <c r="J7" s="18" t="s">
        <v>429</v>
      </c>
      <c r="K7" s="18" t="s">
        <v>429</v>
      </c>
      <c r="L7" s="18" t="s">
        <v>429</v>
      </c>
      <c r="M7" s="18" t="s">
        <v>46</v>
      </c>
      <c r="N7" s="18" t="s">
        <v>119</v>
      </c>
      <c r="O7" s="18" t="s">
        <v>129</v>
      </c>
      <c r="P7" s="18" t="s">
        <v>48</v>
      </c>
      <c r="Q7" s="18" t="s">
        <v>37</v>
      </c>
      <c r="R7" s="18" t="s">
        <v>50</v>
      </c>
      <c r="S7" s="18" t="s">
        <v>39</v>
      </c>
      <c r="T7" s="18" t="s">
        <v>39</v>
      </c>
      <c r="U7" s="18" t="s">
        <v>39</v>
      </c>
      <c r="V7" s="18" t="s">
        <v>41</v>
      </c>
      <c r="W7" s="18" t="s">
        <v>41</v>
      </c>
      <c r="X7" s="18" t="s">
        <v>39</v>
      </c>
      <c r="Y7" s="18" t="s">
        <v>39</v>
      </c>
      <c r="Z7" s="18" t="s">
        <v>40</v>
      </c>
      <c r="AA7" s="18" t="s">
        <v>41</v>
      </c>
      <c r="AB7" s="18" t="s">
        <v>557</v>
      </c>
      <c r="AC7" s="18" t="s">
        <v>129</v>
      </c>
      <c r="AD7" s="18" t="s">
        <v>595</v>
      </c>
      <c r="AE7" s="18" t="s">
        <v>1113</v>
      </c>
      <c r="AF7" s="19">
        <v>45878.518750000003</v>
      </c>
      <c r="AG7" s="19">
        <v>45873.518750000003</v>
      </c>
      <c r="AH7" s="18">
        <v>64.2</v>
      </c>
      <c r="AI7" s="18">
        <v>0</v>
      </c>
      <c r="AJ7" s="18" t="s">
        <v>1196</v>
      </c>
      <c r="AK7" s="18">
        <v>3</v>
      </c>
      <c r="AL7" s="18">
        <v>1</v>
      </c>
    </row>
    <row r="8" spans="1:38" x14ac:dyDescent="0.2">
      <c r="A8" s="18" t="s">
        <v>1367</v>
      </c>
      <c r="B8" s="18" t="s">
        <v>1367</v>
      </c>
      <c r="C8" s="18" t="s">
        <v>1367</v>
      </c>
      <c r="D8" s="18" t="s">
        <v>1367</v>
      </c>
      <c r="E8" s="18" t="s">
        <v>1367</v>
      </c>
      <c r="F8" s="18" t="s">
        <v>1361</v>
      </c>
      <c r="G8" s="18" t="s">
        <v>1366</v>
      </c>
      <c r="H8" s="18">
        <v>45606411</v>
      </c>
      <c r="I8" s="18" t="s">
        <v>350</v>
      </c>
      <c r="J8" s="18" t="s">
        <v>351</v>
      </c>
      <c r="K8" s="18" t="s">
        <v>351</v>
      </c>
      <c r="L8" s="18" t="s">
        <v>351</v>
      </c>
      <c r="M8" s="18" t="s">
        <v>56</v>
      </c>
      <c r="N8" s="18" t="s">
        <v>103</v>
      </c>
      <c r="O8" s="18" t="s">
        <v>57</v>
      </c>
      <c r="P8" s="18" t="s">
        <v>48</v>
      </c>
      <c r="Q8" s="18" t="s">
        <v>37</v>
      </c>
      <c r="R8" s="18" t="s">
        <v>345</v>
      </c>
      <c r="S8" s="18" t="s">
        <v>39</v>
      </c>
      <c r="T8" s="18" t="s">
        <v>39</v>
      </c>
      <c r="U8" s="18" t="s">
        <v>39</v>
      </c>
      <c r="V8" s="18" t="s">
        <v>41</v>
      </c>
      <c r="W8" s="18" t="s">
        <v>41</v>
      </c>
      <c r="X8" s="18" t="s">
        <v>39</v>
      </c>
      <c r="Y8" s="18" t="s">
        <v>39</v>
      </c>
      <c r="Z8" s="18" t="s">
        <v>40</v>
      </c>
      <c r="AA8" s="18" t="s">
        <v>41</v>
      </c>
      <c r="AB8" s="18" t="s">
        <v>557</v>
      </c>
      <c r="AC8" s="18" t="s">
        <v>576</v>
      </c>
      <c r="AD8" s="18" t="s">
        <v>636</v>
      </c>
      <c r="AE8" s="18" t="s">
        <v>1113</v>
      </c>
      <c r="AF8" s="19">
        <v>45878.51458333333</v>
      </c>
      <c r="AG8" s="19">
        <v>45873.51458333333</v>
      </c>
      <c r="AH8" s="18">
        <v>64.2</v>
      </c>
      <c r="AI8" s="18">
        <v>0</v>
      </c>
      <c r="AJ8" s="18" t="s">
        <v>1162</v>
      </c>
      <c r="AK8" s="18">
        <v>3</v>
      </c>
      <c r="AL8" s="18">
        <v>1</v>
      </c>
    </row>
    <row r="9" spans="1:38" x14ac:dyDescent="0.2">
      <c r="A9" s="18" t="s">
        <v>1367</v>
      </c>
      <c r="B9" s="18" t="s">
        <v>1367</v>
      </c>
      <c r="C9" s="18" t="s">
        <v>1367</v>
      </c>
      <c r="D9" s="18" t="s">
        <v>1367</v>
      </c>
      <c r="E9" s="18" t="s">
        <v>1367</v>
      </c>
      <c r="F9" s="18" t="s">
        <v>1361</v>
      </c>
      <c r="G9" s="18" t="s">
        <v>1366</v>
      </c>
      <c r="H9" s="18">
        <v>45764004</v>
      </c>
      <c r="I9" s="18" t="s">
        <v>381</v>
      </c>
      <c r="J9" s="18" t="s">
        <v>382</v>
      </c>
      <c r="K9" s="18" t="s">
        <v>382</v>
      </c>
      <c r="L9" s="18" t="s">
        <v>382</v>
      </c>
      <c r="M9" s="18" t="s">
        <v>56</v>
      </c>
      <c r="N9" s="18" t="s">
        <v>46</v>
      </c>
      <c r="O9" s="18" t="s">
        <v>64</v>
      </c>
      <c r="P9" s="18" t="s">
        <v>48</v>
      </c>
      <c r="Q9" s="18" t="s">
        <v>49</v>
      </c>
      <c r="R9" s="18" t="s">
        <v>50</v>
      </c>
      <c r="S9" s="18" t="s">
        <v>39</v>
      </c>
      <c r="T9" s="18" t="s">
        <v>39</v>
      </c>
      <c r="U9" s="18" t="s">
        <v>39</v>
      </c>
      <c r="V9" s="18" t="s">
        <v>41</v>
      </c>
      <c r="W9" s="18" t="s">
        <v>41</v>
      </c>
      <c r="X9" s="18" t="s">
        <v>39</v>
      </c>
      <c r="Y9" s="18" t="s">
        <v>39</v>
      </c>
      <c r="Z9" s="18" t="s">
        <v>39</v>
      </c>
      <c r="AA9" s="18" t="s">
        <v>41</v>
      </c>
      <c r="AB9" s="18" t="s">
        <v>557</v>
      </c>
      <c r="AC9" s="18" t="s">
        <v>543</v>
      </c>
      <c r="AD9" s="18" t="s">
        <v>595</v>
      </c>
      <c r="AE9" s="18" t="s">
        <v>1113</v>
      </c>
      <c r="AF9" s="19">
        <v>45880.637499999997</v>
      </c>
      <c r="AG9" s="19">
        <v>45875.637499999997</v>
      </c>
      <c r="AH9" s="18">
        <v>62.1</v>
      </c>
      <c r="AI9" s="18">
        <v>0</v>
      </c>
      <c r="AJ9" s="18" t="s">
        <v>1184</v>
      </c>
      <c r="AK9" s="18">
        <v>3</v>
      </c>
      <c r="AL9" s="18">
        <v>0</v>
      </c>
    </row>
    <row r="10" spans="1:38" x14ac:dyDescent="0.2">
      <c r="A10" s="18" t="s">
        <v>1367</v>
      </c>
      <c r="B10" s="18" t="s">
        <v>1367</v>
      </c>
      <c r="C10" s="18" t="s">
        <v>1367</v>
      </c>
      <c r="D10" s="18" t="s">
        <v>1367</v>
      </c>
      <c r="E10" s="18" t="s">
        <v>1367</v>
      </c>
      <c r="F10" s="18" t="s">
        <v>1361</v>
      </c>
      <c r="G10" s="18" t="s">
        <v>1366</v>
      </c>
      <c r="H10" s="18">
        <v>44937909</v>
      </c>
      <c r="I10" s="18" t="s">
        <v>126</v>
      </c>
      <c r="J10" s="18" t="s">
        <v>127</v>
      </c>
      <c r="K10" s="18" t="s">
        <v>127</v>
      </c>
      <c r="L10" s="18" t="s">
        <v>127</v>
      </c>
      <c r="M10" s="18" t="s">
        <v>128</v>
      </c>
      <c r="N10" s="18">
        <v>0</v>
      </c>
      <c r="O10" s="18" t="s">
        <v>129</v>
      </c>
      <c r="P10" s="18" t="s">
        <v>48</v>
      </c>
      <c r="Q10" s="18" t="s">
        <v>49</v>
      </c>
      <c r="R10" s="18" t="s">
        <v>87</v>
      </c>
      <c r="S10" s="18" t="s">
        <v>39</v>
      </c>
      <c r="T10" s="18" t="s">
        <v>39</v>
      </c>
      <c r="U10" s="18" t="s">
        <v>39</v>
      </c>
      <c r="V10" s="18" t="s">
        <v>41</v>
      </c>
      <c r="W10" s="18" t="s">
        <v>41</v>
      </c>
      <c r="X10" s="18" t="s">
        <v>39</v>
      </c>
      <c r="Y10" s="18" t="s">
        <v>39</v>
      </c>
      <c r="Z10" s="18" t="s">
        <v>40</v>
      </c>
      <c r="AA10" s="18" t="s">
        <v>41</v>
      </c>
      <c r="AB10" s="18" t="s">
        <v>557</v>
      </c>
      <c r="AC10" s="18" t="s">
        <v>129</v>
      </c>
      <c r="AD10" s="18" t="s">
        <v>595</v>
      </c>
      <c r="AE10" s="18" t="s">
        <v>1186</v>
      </c>
      <c r="AF10" s="18" t="s">
        <v>1365</v>
      </c>
      <c r="AG10" s="19">
        <v>45708.541666666664</v>
      </c>
      <c r="AH10" s="18">
        <v>229.2</v>
      </c>
      <c r="AI10" s="18">
        <v>0</v>
      </c>
      <c r="AJ10" s="18" t="s">
        <v>1174</v>
      </c>
      <c r="AK10" s="18">
        <v>3</v>
      </c>
      <c r="AL10" s="18">
        <v>1</v>
      </c>
    </row>
    <row r="11" spans="1:38" x14ac:dyDescent="0.2">
      <c r="A11" s="18" t="s">
        <v>1367</v>
      </c>
      <c r="B11" s="18" t="s">
        <v>1367</v>
      </c>
      <c r="C11" s="18" t="s">
        <v>1367</v>
      </c>
      <c r="D11" s="18" t="s">
        <v>1367</v>
      </c>
      <c r="E11" s="18" t="s">
        <v>1367</v>
      </c>
      <c r="F11" s="18" t="s">
        <v>1361</v>
      </c>
      <c r="G11" s="18" t="s">
        <v>1366</v>
      </c>
      <c r="H11" s="18">
        <v>45472786</v>
      </c>
      <c r="I11" s="18" t="s">
        <v>293</v>
      </c>
      <c r="J11" s="18" t="s">
        <v>812</v>
      </c>
      <c r="K11" s="18" t="s">
        <v>812</v>
      </c>
      <c r="L11" s="18" t="s">
        <v>812</v>
      </c>
      <c r="M11" s="18" t="s">
        <v>46</v>
      </c>
      <c r="N11" s="18" t="s">
        <v>56</v>
      </c>
      <c r="O11" s="18" t="s">
        <v>96</v>
      </c>
      <c r="P11" s="18" t="s">
        <v>36</v>
      </c>
      <c r="Q11" s="18" t="s">
        <v>37</v>
      </c>
      <c r="R11" s="18" t="s">
        <v>50</v>
      </c>
      <c r="S11" s="18" t="s">
        <v>39</v>
      </c>
      <c r="T11" s="18" t="s">
        <v>39</v>
      </c>
      <c r="U11" s="18" t="s">
        <v>39</v>
      </c>
      <c r="V11" s="18" t="s">
        <v>41</v>
      </c>
      <c r="W11" s="18" t="s">
        <v>41</v>
      </c>
      <c r="X11" s="18" t="s">
        <v>39</v>
      </c>
      <c r="Y11" s="18" t="s">
        <v>39</v>
      </c>
      <c r="Z11" s="18" t="s">
        <v>40</v>
      </c>
      <c r="AA11" s="18" t="s">
        <v>41</v>
      </c>
      <c r="AB11" s="18" t="s">
        <v>557</v>
      </c>
      <c r="AC11" s="18" t="s">
        <v>576</v>
      </c>
      <c r="AD11" s="18" t="s">
        <v>595</v>
      </c>
      <c r="AE11" s="18" t="s">
        <v>1150</v>
      </c>
      <c r="AF11" s="19">
        <v>45852.512499999997</v>
      </c>
      <c r="AG11" s="19">
        <v>45847.512499999997</v>
      </c>
      <c r="AH11" s="18">
        <v>90.2</v>
      </c>
      <c r="AI11" s="18" t="s">
        <v>1225</v>
      </c>
      <c r="AJ11" s="18" t="s">
        <v>1164</v>
      </c>
      <c r="AK11" s="18">
        <v>1</v>
      </c>
      <c r="AL11" s="18">
        <v>0</v>
      </c>
    </row>
    <row r="12" spans="1:38" x14ac:dyDescent="0.2">
      <c r="A12" s="18" t="s">
        <v>1367</v>
      </c>
      <c r="B12" s="18" t="s">
        <v>1367</v>
      </c>
      <c r="C12" s="18" t="s">
        <v>1367</v>
      </c>
      <c r="D12" s="18" t="s">
        <v>1367</v>
      </c>
      <c r="E12" s="18" t="s">
        <v>1367</v>
      </c>
      <c r="F12" s="18" t="s">
        <v>1361</v>
      </c>
      <c r="G12" s="18" t="s">
        <v>1366</v>
      </c>
      <c r="H12" s="18">
        <v>45472546</v>
      </c>
      <c r="I12" s="18" t="s">
        <v>306</v>
      </c>
      <c r="J12" s="18" t="s">
        <v>307</v>
      </c>
      <c r="K12" s="18" t="s">
        <v>307</v>
      </c>
      <c r="L12" s="18" t="s">
        <v>307</v>
      </c>
      <c r="M12" s="18" t="s">
        <v>85</v>
      </c>
      <c r="N12" s="18" t="s">
        <v>210</v>
      </c>
      <c r="O12" s="18" t="s">
        <v>57</v>
      </c>
      <c r="P12" s="18" t="s">
        <v>48</v>
      </c>
      <c r="Q12" s="18" t="s">
        <v>49</v>
      </c>
      <c r="R12" s="18" t="s">
        <v>87</v>
      </c>
      <c r="S12" s="18" t="s">
        <v>39</v>
      </c>
      <c r="T12" s="18" t="s">
        <v>39</v>
      </c>
      <c r="U12" s="18" t="s">
        <v>39</v>
      </c>
      <c r="V12" s="18" t="s">
        <v>41</v>
      </c>
      <c r="W12" s="18" t="s">
        <v>41</v>
      </c>
      <c r="X12" s="18" t="s">
        <v>39</v>
      </c>
      <c r="Y12" s="18" t="s">
        <v>39</v>
      </c>
      <c r="Z12" s="18" t="s">
        <v>40</v>
      </c>
      <c r="AA12" s="18" t="s">
        <v>41</v>
      </c>
      <c r="AB12" s="18" t="s">
        <v>557</v>
      </c>
      <c r="AC12" s="18" t="s">
        <v>576</v>
      </c>
      <c r="AD12" s="18" t="s">
        <v>553</v>
      </c>
      <c r="AE12" s="18" t="s">
        <v>1124</v>
      </c>
      <c r="AF12" s="18" t="s">
        <v>1365</v>
      </c>
      <c r="AG12" s="19">
        <v>45830.546527777777</v>
      </c>
      <c r="AH12" s="18">
        <v>107.2</v>
      </c>
      <c r="AI12" s="18">
        <v>0</v>
      </c>
      <c r="AJ12" s="18" t="s">
        <v>1234</v>
      </c>
      <c r="AK12" s="18">
        <v>3</v>
      </c>
      <c r="AL12" s="18">
        <v>1</v>
      </c>
    </row>
    <row r="13" spans="1:38" x14ac:dyDescent="0.2">
      <c r="A13" s="18" t="s">
        <v>1367</v>
      </c>
      <c r="B13" s="18" t="s">
        <v>1367</v>
      </c>
      <c r="C13" s="18" t="s">
        <v>1367</v>
      </c>
      <c r="D13" s="18" t="s">
        <v>1367</v>
      </c>
      <c r="E13" s="18" t="s">
        <v>1367</v>
      </c>
      <c r="F13" s="18" t="s">
        <v>1361</v>
      </c>
      <c r="G13" s="18" t="s">
        <v>1366</v>
      </c>
      <c r="H13" s="18">
        <v>44938825</v>
      </c>
      <c r="I13" s="18" t="s">
        <v>154</v>
      </c>
      <c r="J13" s="18" t="s">
        <v>155</v>
      </c>
      <c r="K13" s="18" t="s">
        <v>155</v>
      </c>
      <c r="L13" s="18" t="s">
        <v>155</v>
      </c>
      <c r="M13" s="18" t="s">
        <v>46</v>
      </c>
      <c r="N13" s="18">
        <v>0</v>
      </c>
      <c r="O13" s="18" t="s">
        <v>96</v>
      </c>
      <c r="P13" s="18" t="s">
        <v>36</v>
      </c>
      <c r="Q13" s="18" t="s">
        <v>49</v>
      </c>
      <c r="R13" s="18" t="s">
        <v>50</v>
      </c>
      <c r="S13" s="18" t="s">
        <v>39</v>
      </c>
      <c r="T13" s="18" t="s">
        <v>39</v>
      </c>
      <c r="U13" s="18" t="s">
        <v>39</v>
      </c>
      <c r="V13" s="18" t="s">
        <v>41</v>
      </c>
      <c r="W13" s="18" t="s">
        <v>41</v>
      </c>
      <c r="X13" s="18" t="s">
        <v>39</v>
      </c>
      <c r="Y13" s="18" t="s">
        <v>39</v>
      </c>
      <c r="Z13" s="18" t="s">
        <v>40</v>
      </c>
      <c r="AA13" s="18" t="s">
        <v>41</v>
      </c>
      <c r="AB13" s="18" t="s">
        <v>557</v>
      </c>
      <c r="AC13" s="18" t="s">
        <v>573</v>
      </c>
      <c r="AD13" s="18" t="s">
        <v>595</v>
      </c>
      <c r="AE13" s="18" t="s">
        <v>1113</v>
      </c>
      <c r="AF13" s="19">
        <v>45761.606249999997</v>
      </c>
      <c r="AG13" s="19">
        <v>45756.606249999997</v>
      </c>
      <c r="AH13" s="18">
        <v>181.1</v>
      </c>
      <c r="AI13" s="18">
        <v>0</v>
      </c>
      <c r="AJ13" s="18" t="s">
        <v>1144</v>
      </c>
      <c r="AK13" s="18">
        <v>3</v>
      </c>
      <c r="AL13" s="18">
        <v>1</v>
      </c>
    </row>
    <row r="14" spans="1:38" x14ac:dyDescent="0.2">
      <c r="A14" s="18" t="s">
        <v>1367</v>
      </c>
      <c r="B14" s="18" t="s">
        <v>1367</v>
      </c>
      <c r="C14" s="18" t="s">
        <v>1367</v>
      </c>
      <c r="D14" s="18" t="s">
        <v>1367</v>
      </c>
      <c r="E14" s="18" t="s">
        <v>1367</v>
      </c>
      <c r="F14" s="18" t="s">
        <v>1361</v>
      </c>
      <c r="G14" s="18" t="s">
        <v>1366</v>
      </c>
      <c r="H14" s="18">
        <v>45969544</v>
      </c>
      <c r="I14" s="18" t="s">
        <v>471</v>
      </c>
      <c r="J14" s="18" t="s">
        <v>472</v>
      </c>
      <c r="K14" s="18" t="s">
        <v>472</v>
      </c>
      <c r="L14" s="18" t="s">
        <v>472</v>
      </c>
      <c r="M14" s="18" t="s">
        <v>46</v>
      </c>
      <c r="N14" s="18" t="s">
        <v>56</v>
      </c>
      <c r="O14" s="18" t="s">
        <v>175</v>
      </c>
      <c r="P14" s="18" t="s">
        <v>36</v>
      </c>
      <c r="Q14" s="18" t="s">
        <v>37</v>
      </c>
      <c r="R14" s="18" t="s">
        <v>345</v>
      </c>
      <c r="S14" s="18" t="s">
        <v>39</v>
      </c>
      <c r="T14" s="18" t="s">
        <v>41</v>
      </c>
      <c r="U14" s="18" t="s">
        <v>39</v>
      </c>
      <c r="V14" s="18" t="s">
        <v>41</v>
      </c>
      <c r="W14" s="18" t="s">
        <v>41</v>
      </c>
      <c r="X14" s="18" t="s">
        <v>39</v>
      </c>
      <c r="Y14" s="18" t="s">
        <v>39</v>
      </c>
      <c r="Z14" s="18" t="s">
        <v>39</v>
      </c>
      <c r="AA14" s="18" t="s">
        <v>41</v>
      </c>
      <c r="AB14" s="18" t="s">
        <v>597</v>
      </c>
      <c r="AC14" s="18" t="s">
        <v>543</v>
      </c>
      <c r="AD14" s="18" t="s">
        <v>636</v>
      </c>
      <c r="AE14" s="18" t="s">
        <v>1150</v>
      </c>
      <c r="AF14" s="19">
        <v>45908.617361111108</v>
      </c>
      <c r="AG14" s="19">
        <v>45903.617361111108</v>
      </c>
      <c r="AH14" s="18">
        <v>34.1</v>
      </c>
      <c r="AI14" s="18">
        <v>0</v>
      </c>
      <c r="AJ14" s="18" t="s">
        <v>1172</v>
      </c>
      <c r="AK14" s="18">
        <v>3</v>
      </c>
      <c r="AL14" s="18">
        <v>0</v>
      </c>
    </row>
    <row r="15" spans="1:38" x14ac:dyDescent="0.2">
      <c r="A15" s="18" t="s">
        <v>1367</v>
      </c>
      <c r="B15" s="18" t="s">
        <v>1367</v>
      </c>
      <c r="C15" s="18" t="s">
        <v>1367</v>
      </c>
      <c r="D15" s="18" t="s">
        <v>1367</v>
      </c>
      <c r="E15" s="18" t="s">
        <v>1367</v>
      </c>
      <c r="F15" s="18" t="s">
        <v>1361</v>
      </c>
      <c r="G15" s="18" t="s">
        <v>1366</v>
      </c>
      <c r="H15" s="18">
        <v>45606729</v>
      </c>
      <c r="I15" s="18" t="s">
        <v>352</v>
      </c>
      <c r="J15" s="18" t="s">
        <v>353</v>
      </c>
      <c r="K15" s="18" t="s">
        <v>850</v>
      </c>
      <c r="L15" s="18" t="s">
        <v>850</v>
      </c>
      <c r="M15" s="18" t="s">
        <v>56</v>
      </c>
      <c r="N15" s="18">
        <v>0</v>
      </c>
      <c r="O15" s="18" t="s">
        <v>175</v>
      </c>
      <c r="P15" s="18" t="s">
        <v>48</v>
      </c>
      <c r="Q15" s="18" t="s">
        <v>37</v>
      </c>
      <c r="R15" s="18" t="s">
        <v>50</v>
      </c>
      <c r="S15" s="18" t="s">
        <v>39</v>
      </c>
      <c r="T15" s="18" t="s">
        <v>39</v>
      </c>
      <c r="U15" s="18" t="s">
        <v>39</v>
      </c>
      <c r="V15" s="18" t="s">
        <v>41</v>
      </c>
      <c r="W15" s="18" t="s">
        <v>41</v>
      </c>
      <c r="X15" s="18" t="s">
        <v>39</v>
      </c>
      <c r="Y15" s="18" t="s">
        <v>39</v>
      </c>
      <c r="Z15" s="18" t="s">
        <v>40</v>
      </c>
      <c r="AA15" s="18" t="s">
        <v>41</v>
      </c>
      <c r="AB15" s="18" t="s">
        <v>557</v>
      </c>
      <c r="AC15" s="18" t="s">
        <v>543</v>
      </c>
      <c r="AD15" s="18" t="s">
        <v>541</v>
      </c>
      <c r="AE15" s="18" t="s">
        <v>1150</v>
      </c>
      <c r="AF15" s="19">
        <v>45875.531944444447</v>
      </c>
      <c r="AG15" s="19">
        <v>45870.531944444447</v>
      </c>
      <c r="AH15" s="18">
        <v>67.2</v>
      </c>
      <c r="AI15" s="18">
        <v>0</v>
      </c>
      <c r="AJ15" s="18" t="s">
        <v>1209</v>
      </c>
      <c r="AK15" s="18">
        <v>3</v>
      </c>
      <c r="AL15" s="18">
        <v>1</v>
      </c>
    </row>
    <row r="16" spans="1:38" x14ac:dyDescent="0.2">
      <c r="A16" s="18" t="s">
        <v>1367</v>
      </c>
      <c r="B16" s="18" t="s">
        <v>1367</v>
      </c>
      <c r="C16" s="18" t="s">
        <v>1367</v>
      </c>
      <c r="D16" s="18" t="s">
        <v>1367</v>
      </c>
      <c r="E16" s="18" t="s">
        <v>1367</v>
      </c>
      <c r="F16" s="18" t="s">
        <v>1361</v>
      </c>
      <c r="G16" s="18" t="s">
        <v>1366</v>
      </c>
      <c r="H16" s="18">
        <v>45969485</v>
      </c>
      <c r="I16" s="18" t="s">
        <v>491</v>
      </c>
      <c r="J16" s="18" t="s">
        <v>492</v>
      </c>
      <c r="K16" s="18" t="s">
        <v>492</v>
      </c>
      <c r="L16" s="18" t="s">
        <v>492</v>
      </c>
      <c r="M16" s="18" t="s">
        <v>46</v>
      </c>
      <c r="N16" s="18" t="s">
        <v>56</v>
      </c>
      <c r="O16" s="18" t="s">
        <v>338</v>
      </c>
      <c r="P16" s="18" t="s">
        <v>36</v>
      </c>
      <c r="Q16" s="18" t="s">
        <v>37</v>
      </c>
      <c r="R16" s="18" t="s">
        <v>50</v>
      </c>
      <c r="S16" s="18" t="s">
        <v>39</v>
      </c>
      <c r="T16" s="18" t="s">
        <v>41</v>
      </c>
      <c r="U16" s="18" t="s">
        <v>39</v>
      </c>
      <c r="V16" s="18" t="s">
        <v>41</v>
      </c>
      <c r="W16" s="18" t="s">
        <v>41</v>
      </c>
      <c r="X16" s="18" t="s">
        <v>39</v>
      </c>
      <c r="Y16" s="18" t="s">
        <v>39</v>
      </c>
      <c r="Z16" s="18" t="s">
        <v>39</v>
      </c>
      <c r="AA16" s="18" t="s">
        <v>41</v>
      </c>
      <c r="AB16" s="18" t="s">
        <v>597</v>
      </c>
      <c r="AC16" s="18" t="s">
        <v>338</v>
      </c>
      <c r="AD16" s="18" t="s">
        <v>636</v>
      </c>
      <c r="AE16" s="18" t="s">
        <v>1113</v>
      </c>
      <c r="AF16" s="19">
        <v>45901.598611111112</v>
      </c>
      <c r="AG16" s="19">
        <v>45896.598611111112</v>
      </c>
      <c r="AH16" s="18">
        <v>41.1</v>
      </c>
      <c r="AI16" s="18">
        <v>0</v>
      </c>
      <c r="AJ16" s="18" t="s">
        <v>1137</v>
      </c>
      <c r="AK16" s="18">
        <v>1</v>
      </c>
      <c r="AL16" s="18">
        <v>1</v>
      </c>
    </row>
    <row r="17" spans="1:38" x14ac:dyDescent="0.2">
      <c r="A17" s="18" t="s">
        <v>1367</v>
      </c>
      <c r="B17" s="18" t="s">
        <v>1367</v>
      </c>
      <c r="C17" s="18" t="s">
        <v>1367</v>
      </c>
      <c r="D17" s="18" t="s">
        <v>1367</v>
      </c>
      <c r="E17" s="18" t="s">
        <v>1367</v>
      </c>
      <c r="F17" s="18" t="s">
        <v>1361</v>
      </c>
      <c r="G17" s="18" t="s">
        <v>1366</v>
      </c>
      <c r="H17" s="18">
        <v>45969340</v>
      </c>
      <c r="I17" s="18" t="s">
        <v>503</v>
      </c>
      <c r="J17" s="18" t="s">
        <v>504</v>
      </c>
      <c r="K17" s="18" t="s">
        <v>504</v>
      </c>
      <c r="L17" s="18" t="s">
        <v>504</v>
      </c>
      <c r="M17" s="18" t="s">
        <v>46</v>
      </c>
      <c r="N17" s="18" t="s">
        <v>56</v>
      </c>
      <c r="O17" s="18" t="s">
        <v>77</v>
      </c>
      <c r="P17" s="18" t="s">
        <v>36</v>
      </c>
      <c r="Q17" s="18" t="s">
        <v>37</v>
      </c>
      <c r="R17" s="18" t="s">
        <v>50</v>
      </c>
      <c r="S17" s="18" t="s">
        <v>39</v>
      </c>
      <c r="T17" s="18" t="s">
        <v>41</v>
      </c>
      <c r="U17" s="18" t="s">
        <v>39</v>
      </c>
      <c r="V17" s="18" t="s">
        <v>41</v>
      </c>
      <c r="W17" s="18" t="s">
        <v>41</v>
      </c>
      <c r="X17" s="18" t="s">
        <v>39</v>
      </c>
      <c r="Y17" s="18" t="s">
        <v>39</v>
      </c>
      <c r="Z17" s="18" t="s">
        <v>39</v>
      </c>
      <c r="AA17" s="18" t="s">
        <v>41</v>
      </c>
      <c r="AB17" s="18" t="s">
        <v>597</v>
      </c>
      <c r="AC17" s="18" t="s">
        <v>129</v>
      </c>
      <c r="AD17" s="18" t="s">
        <v>636</v>
      </c>
      <c r="AE17" s="18" t="s">
        <v>1113</v>
      </c>
      <c r="AF17" s="19">
        <v>45901.598611111112</v>
      </c>
      <c r="AG17" s="19">
        <v>45896.598611111112</v>
      </c>
      <c r="AH17" s="18">
        <v>41.1</v>
      </c>
      <c r="AI17" s="18">
        <v>0</v>
      </c>
      <c r="AJ17" s="18" t="s">
        <v>1137</v>
      </c>
      <c r="AK17" s="18">
        <v>2</v>
      </c>
      <c r="AL17" s="18">
        <v>0</v>
      </c>
    </row>
    <row r="18" spans="1:38" x14ac:dyDescent="0.2">
      <c r="A18" s="18" t="s">
        <v>1367</v>
      </c>
      <c r="B18" s="18" t="s">
        <v>1367</v>
      </c>
      <c r="C18" s="18" t="s">
        <v>1367</v>
      </c>
      <c r="D18" s="18" t="s">
        <v>1367</v>
      </c>
      <c r="E18" s="18" t="s">
        <v>1367</v>
      </c>
      <c r="F18" s="18" t="s">
        <v>1361</v>
      </c>
      <c r="G18" s="18" t="s">
        <v>1366</v>
      </c>
      <c r="H18" s="18">
        <v>45764075</v>
      </c>
      <c r="I18" s="18" t="s">
        <v>417</v>
      </c>
      <c r="J18" s="18" t="s">
        <v>418</v>
      </c>
      <c r="K18" s="18" t="s">
        <v>418</v>
      </c>
      <c r="L18" s="18" t="s">
        <v>418</v>
      </c>
      <c r="M18" s="18" t="s">
        <v>56</v>
      </c>
      <c r="N18" s="18" t="s">
        <v>46</v>
      </c>
      <c r="O18" s="18" t="s">
        <v>367</v>
      </c>
      <c r="P18" s="18" t="s">
        <v>36</v>
      </c>
      <c r="Q18" s="18" t="s">
        <v>49</v>
      </c>
      <c r="R18" s="18" t="s">
        <v>50</v>
      </c>
      <c r="S18" s="18" t="s">
        <v>39</v>
      </c>
      <c r="T18" s="18" t="s">
        <v>41</v>
      </c>
      <c r="U18" s="18" t="s">
        <v>39</v>
      </c>
      <c r="V18" s="18" t="s">
        <v>41</v>
      </c>
      <c r="W18" s="18" t="s">
        <v>41</v>
      </c>
      <c r="X18" s="18" t="s">
        <v>39</v>
      </c>
      <c r="Y18" s="18" t="s">
        <v>39</v>
      </c>
      <c r="Z18" s="18" t="s">
        <v>40</v>
      </c>
      <c r="AA18" s="18" t="s">
        <v>41</v>
      </c>
      <c r="AB18" s="18" t="s">
        <v>597</v>
      </c>
      <c r="AC18" s="18" t="s">
        <v>338</v>
      </c>
      <c r="AD18" s="18" t="s">
        <v>553</v>
      </c>
      <c r="AE18" s="18" t="s">
        <v>1113</v>
      </c>
      <c r="AF18" s="19">
        <v>45893.593055555553</v>
      </c>
      <c r="AG18" s="19">
        <v>45888.593055555553</v>
      </c>
      <c r="AH18" s="18">
        <v>49.1</v>
      </c>
      <c r="AI18" s="18">
        <v>0</v>
      </c>
      <c r="AJ18" s="18" t="s">
        <v>1179</v>
      </c>
      <c r="AK18" s="18">
        <v>2</v>
      </c>
      <c r="AL18" s="18">
        <v>1</v>
      </c>
    </row>
    <row r="19" spans="1:38" x14ac:dyDescent="0.2">
      <c r="A19" s="18" t="s">
        <v>1367</v>
      </c>
      <c r="B19" s="18" t="s">
        <v>1367</v>
      </c>
      <c r="C19" s="18" t="s">
        <v>1367</v>
      </c>
      <c r="D19" s="18" t="s">
        <v>1367</v>
      </c>
      <c r="E19" s="18" t="s">
        <v>1367</v>
      </c>
      <c r="F19" s="18" t="s">
        <v>1361</v>
      </c>
      <c r="G19" s="18" t="s">
        <v>1366</v>
      </c>
      <c r="H19" s="18">
        <v>45764080</v>
      </c>
      <c r="I19" s="18" t="s">
        <v>422</v>
      </c>
      <c r="J19" s="18" t="s">
        <v>423</v>
      </c>
      <c r="K19" s="18" t="s">
        <v>423</v>
      </c>
      <c r="L19" s="18" t="s">
        <v>423</v>
      </c>
      <c r="M19" s="18" t="s">
        <v>46</v>
      </c>
      <c r="N19" s="18" t="s">
        <v>56</v>
      </c>
      <c r="O19" s="18" t="s">
        <v>162</v>
      </c>
      <c r="P19" s="18" t="s">
        <v>36</v>
      </c>
      <c r="Q19" s="18" t="s">
        <v>49</v>
      </c>
      <c r="R19" s="18" t="s">
        <v>50</v>
      </c>
      <c r="S19" s="18" t="s">
        <v>39</v>
      </c>
      <c r="T19" s="18" t="s">
        <v>39</v>
      </c>
      <c r="U19" s="18" t="s">
        <v>39</v>
      </c>
      <c r="V19" s="18" t="s">
        <v>41</v>
      </c>
      <c r="W19" s="18" t="s">
        <v>41</v>
      </c>
      <c r="X19" s="18" t="s">
        <v>39</v>
      </c>
      <c r="Y19" s="18" t="s">
        <v>39</v>
      </c>
      <c r="Z19" s="18" t="s">
        <v>40</v>
      </c>
      <c r="AA19" s="18" t="s">
        <v>41</v>
      </c>
      <c r="AB19" s="18" t="s">
        <v>557</v>
      </c>
      <c r="AC19" s="18" t="s">
        <v>644</v>
      </c>
      <c r="AD19" s="18" t="s">
        <v>553</v>
      </c>
      <c r="AE19" s="18" t="s">
        <v>1150</v>
      </c>
      <c r="AF19" s="19">
        <v>45882.565972222219</v>
      </c>
      <c r="AG19" s="19">
        <v>45877.565972222219</v>
      </c>
      <c r="AH19" s="18">
        <v>60.2</v>
      </c>
      <c r="AI19" s="18">
        <v>0</v>
      </c>
      <c r="AJ19" s="18" t="s">
        <v>1231</v>
      </c>
      <c r="AK19" s="18">
        <v>3</v>
      </c>
      <c r="AL19" s="18">
        <v>0</v>
      </c>
    </row>
    <row r="20" spans="1:38" x14ac:dyDescent="0.2">
      <c r="A20" s="18" t="s">
        <v>1367</v>
      </c>
      <c r="B20" s="18" t="s">
        <v>1367</v>
      </c>
      <c r="C20" s="18" t="s">
        <v>1367</v>
      </c>
      <c r="D20" s="18" t="s">
        <v>1367</v>
      </c>
      <c r="E20" s="18" t="s">
        <v>1367</v>
      </c>
      <c r="F20" s="18" t="s">
        <v>1361</v>
      </c>
      <c r="G20" s="18" t="s">
        <v>1366</v>
      </c>
      <c r="H20" s="18">
        <v>45969556</v>
      </c>
      <c r="I20" s="18" t="s">
        <v>515</v>
      </c>
      <c r="J20" s="18" t="s">
        <v>516</v>
      </c>
      <c r="K20" s="18" t="s">
        <v>516</v>
      </c>
      <c r="L20" s="18" t="s">
        <v>516</v>
      </c>
      <c r="M20" s="18" t="s">
        <v>46</v>
      </c>
      <c r="N20" s="18" t="s">
        <v>56</v>
      </c>
      <c r="O20" s="18" t="s">
        <v>77</v>
      </c>
      <c r="P20" s="18" t="s">
        <v>48</v>
      </c>
      <c r="Q20" s="18" t="s">
        <v>37</v>
      </c>
      <c r="R20" s="18" t="s">
        <v>345</v>
      </c>
      <c r="S20" s="18" t="s">
        <v>39</v>
      </c>
      <c r="T20" s="18" t="s">
        <v>41</v>
      </c>
      <c r="U20" s="18" t="s">
        <v>39</v>
      </c>
      <c r="V20" s="18" t="s">
        <v>41</v>
      </c>
      <c r="W20" s="18" t="s">
        <v>41</v>
      </c>
      <c r="X20" s="18" t="s">
        <v>39</v>
      </c>
      <c r="Y20" s="18" t="s">
        <v>39</v>
      </c>
      <c r="Z20" s="18" t="s">
        <v>39</v>
      </c>
      <c r="AA20" s="18" t="s">
        <v>41</v>
      </c>
      <c r="AB20" s="18" t="s">
        <v>597</v>
      </c>
      <c r="AC20" s="18" t="s">
        <v>129</v>
      </c>
      <c r="AD20" s="18" t="s">
        <v>636</v>
      </c>
      <c r="AE20" s="18" t="s">
        <v>1150</v>
      </c>
      <c r="AF20" s="19">
        <v>45908.617361111108</v>
      </c>
      <c r="AG20" s="19">
        <v>45903.617361111108</v>
      </c>
      <c r="AH20" s="18">
        <v>34.1</v>
      </c>
      <c r="AI20" s="18">
        <v>0</v>
      </c>
      <c r="AJ20" s="18" t="s">
        <v>1170</v>
      </c>
      <c r="AK20" s="18">
        <v>3</v>
      </c>
      <c r="AL20" s="18">
        <v>0</v>
      </c>
    </row>
    <row r="21" spans="1:38" x14ac:dyDescent="0.2">
      <c r="A21" s="18" t="s">
        <v>1367</v>
      </c>
      <c r="B21" s="18" t="s">
        <v>1367</v>
      </c>
      <c r="C21" s="18" t="s">
        <v>1367</v>
      </c>
      <c r="D21" s="18" t="s">
        <v>1367</v>
      </c>
      <c r="E21" s="18" t="s">
        <v>1367</v>
      </c>
      <c r="F21" s="18" t="s">
        <v>1361</v>
      </c>
      <c r="G21" s="18" t="s">
        <v>1366</v>
      </c>
      <c r="H21" s="18">
        <v>43635040</v>
      </c>
      <c r="I21" s="18" t="s">
        <v>83</v>
      </c>
      <c r="J21" s="18" t="s">
        <v>84</v>
      </c>
      <c r="K21" s="18" t="s">
        <v>84</v>
      </c>
      <c r="L21" s="18" t="s">
        <v>84</v>
      </c>
      <c r="M21" s="18" t="s">
        <v>85</v>
      </c>
      <c r="N21" s="18">
        <v>0</v>
      </c>
      <c r="O21" s="18" t="s">
        <v>86</v>
      </c>
      <c r="P21" s="18" t="s">
        <v>48</v>
      </c>
      <c r="Q21" s="18" t="s">
        <v>49</v>
      </c>
      <c r="R21" s="18" t="s">
        <v>87</v>
      </c>
      <c r="S21" s="18" t="s">
        <v>41</v>
      </c>
      <c r="T21" s="18" t="s">
        <v>39</v>
      </c>
      <c r="U21" s="18" t="s">
        <v>39</v>
      </c>
      <c r="V21" s="18" t="s">
        <v>41</v>
      </c>
      <c r="W21" s="18" t="s">
        <v>41</v>
      </c>
      <c r="X21" s="18" t="s">
        <v>39</v>
      </c>
      <c r="Y21" s="18" t="s">
        <v>39</v>
      </c>
      <c r="Z21" s="18" t="s">
        <v>40</v>
      </c>
      <c r="AA21" s="18" t="s">
        <v>41</v>
      </c>
      <c r="AB21" s="18" t="s">
        <v>557</v>
      </c>
      <c r="AC21" s="18" t="s">
        <v>167</v>
      </c>
      <c r="AD21" s="18" t="s">
        <v>595</v>
      </c>
      <c r="AE21" s="18" t="s">
        <v>1113</v>
      </c>
      <c r="AF21" s="19">
        <v>45593.788194444445</v>
      </c>
      <c r="AG21" s="19">
        <v>45588.788194444445</v>
      </c>
      <c r="AH21" s="18">
        <v>349</v>
      </c>
      <c r="AI21" s="18">
        <v>0</v>
      </c>
      <c r="AJ21" s="18" t="s">
        <v>1185</v>
      </c>
      <c r="AK21" s="18">
        <v>3</v>
      </c>
      <c r="AL21" s="18">
        <v>0</v>
      </c>
    </row>
    <row r="22" spans="1:38" x14ac:dyDescent="0.2">
      <c r="A22" s="18" t="s">
        <v>1367</v>
      </c>
      <c r="B22" s="18" t="s">
        <v>1367</v>
      </c>
      <c r="C22" s="18" t="s">
        <v>1367</v>
      </c>
      <c r="D22" s="18" t="s">
        <v>1367</v>
      </c>
      <c r="E22" s="18" t="s">
        <v>1367</v>
      </c>
      <c r="F22" s="18" t="s">
        <v>1361</v>
      </c>
      <c r="G22" s="18" t="s">
        <v>1366</v>
      </c>
      <c r="H22" s="18">
        <v>45969530</v>
      </c>
      <c r="I22" s="18" t="s">
        <v>517</v>
      </c>
      <c r="J22" s="18" t="s">
        <v>1318</v>
      </c>
      <c r="K22" s="18" t="s">
        <v>945</v>
      </c>
      <c r="L22" s="18" t="s">
        <v>945</v>
      </c>
      <c r="M22" s="18" t="s">
        <v>56</v>
      </c>
      <c r="N22" s="18">
        <v>0</v>
      </c>
      <c r="O22" s="18" t="s">
        <v>47</v>
      </c>
      <c r="P22" s="18" t="s">
        <v>36</v>
      </c>
      <c r="Q22" s="18" t="s">
        <v>49</v>
      </c>
      <c r="R22" s="18" t="s">
        <v>50</v>
      </c>
      <c r="S22" s="18" t="s">
        <v>39</v>
      </c>
      <c r="T22" s="18" t="s">
        <v>41</v>
      </c>
      <c r="U22" s="18" t="s">
        <v>39</v>
      </c>
      <c r="V22" s="18" t="s">
        <v>41</v>
      </c>
      <c r="W22" s="18" t="s">
        <v>41</v>
      </c>
      <c r="X22" s="18" t="s">
        <v>39</v>
      </c>
      <c r="Y22" s="18" t="s">
        <v>39</v>
      </c>
      <c r="Z22" s="18" t="s">
        <v>40</v>
      </c>
      <c r="AA22" s="18" t="s">
        <v>41</v>
      </c>
      <c r="AB22" s="18" t="s">
        <v>597</v>
      </c>
      <c r="AC22" s="18" t="s">
        <v>543</v>
      </c>
      <c r="AD22" s="18" t="s">
        <v>541</v>
      </c>
      <c r="AE22" s="18" t="s">
        <v>1150</v>
      </c>
      <c r="AF22" s="19">
        <v>45902.581250000003</v>
      </c>
      <c r="AG22" s="19">
        <v>45897.581250000003</v>
      </c>
      <c r="AH22" s="18">
        <v>40.200000000000003</v>
      </c>
      <c r="AI22" s="18">
        <v>0</v>
      </c>
      <c r="AJ22" s="18" t="s">
        <v>1205</v>
      </c>
      <c r="AK22" s="18">
        <v>3</v>
      </c>
      <c r="AL22" s="18">
        <v>1</v>
      </c>
    </row>
    <row r="23" spans="1:38" x14ac:dyDescent="0.2">
      <c r="A23" s="18" t="s">
        <v>1367</v>
      </c>
      <c r="B23" s="18" t="s">
        <v>1367</v>
      </c>
      <c r="C23" s="18" t="s">
        <v>1367</v>
      </c>
      <c r="D23" s="18" t="s">
        <v>1367</v>
      </c>
      <c r="E23" s="18" t="s">
        <v>1367</v>
      </c>
      <c r="F23" s="18" t="s">
        <v>1361</v>
      </c>
      <c r="G23" s="18" t="s">
        <v>1366</v>
      </c>
      <c r="H23" s="18">
        <v>45968103</v>
      </c>
      <c r="I23" s="18" t="s">
        <v>525</v>
      </c>
      <c r="J23" s="18" t="s">
        <v>526</v>
      </c>
      <c r="K23" s="18" t="s">
        <v>526</v>
      </c>
      <c r="L23" s="18" t="s">
        <v>526</v>
      </c>
      <c r="M23" s="18" t="s">
        <v>46</v>
      </c>
      <c r="N23" s="18">
        <v>0</v>
      </c>
      <c r="O23" s="18" t="s">
        <v>167</v>
      </c>
      <c r="P23" s="18" t="s">
        <v>48</v>
      </c>
      <c r="Q23" s="18" t="s">
        <v>49</v>
      </c>
      <c r="R23" s="18" t="s">
        <v>50</v>
      </c>
      <c r="S23" s="18" t="s">
        <v>39</v>
      </c>
      <c r="T23" s="18" t="s">
        <v>39</v>
      </c>
      <c r="U23" s="18" t="s">
        <v>39</v>
      </c>
      <c r="V23" s="18" t="s">
        <v>41</v>
      </c>
      <c r="W23" s="18" t="s">
        <v>41</v>
      </c>
      <c r="X23" s="18" t="s">
        <v>39</v>
      </c>
      <c r="Y23" s="18" t="s">
        <v>39</v>
      </c>
      <c r="Z23" s="18" t="s">
        <v>40</v>
      </c>
      <c r="AA23" s="18" t="s">
        <v>41</v>
      </c>
      <c r="AB23" s="18" t="s">
        <v>557</v>
      </c>
      <c r="AC23" s="18" t="s">
        <v>167</v>
      </c>
      <c r="AD23" s="18" t="s">
        <v>896</v>
      </c>
      <c r="AE23" s="18" t="s">
        <v>1113</v>
      </c>
      <c r="AF23" s="19">
        <v>45893.703472222223</v>
      </c>
      <c r="AG23" s="19">
        <v>45888.703472222223</v>
      </c>
      <c r="AH23" s="18">
        <v>49</v>
      </c>
      <c r="AI23" s="18">
        <v>0</v>
      </c>
      <c r="AJ23" s="18" t="s">
        <v>1156</v>
      </c>
      <c r="AK23" s="18">
        <v>3</v>
      </c>
      <c r="AL23" s="18">
        <v>0</v>
      </c>
    </row>
    <row r="24" spans="1:38" x14ac:dyDescent="0.2">
      <c r="A24" s="18" t="s">
        <v>1367</v>
      </c>
      <c r="B24" s="18" t="s">
        <v>1367</v>
      </c>
      <c r="C24" s="18" t="s">
        <v>1367</v>
      </c>
      <c r="D24" s="18" t="s">
        <v>1367</v>
      </c>
      <c r="E24" s="18" t="s">
        <v>1367</v>
      </c>
      <c r="F24" s="18" t="s">
        <v>1361</v>
      </c>
      <c r="G24" s="18" t="s">
        <v>1366</v>
      </c>
      <c r="H24" s="18">
        <v>44475813</v>
      </c>
      <c r="I24" s="18" t="s">
        <v>113</v>
      </c>
      <c r="J24" s="18" t="s">
        <v>114</v>
      </c>
      <c r="K24" s="18" t="s">
        <v>114</v>
      </c>
      <c r="L24" s="18" t="s">
        <v>114</v>
      </c>
      <c r="M24" s="18" t="s">
        <v>56</v>
      </c>
      <c r="N24" s="18" t="s">
        <v>46</v>
      </c>
      <c r="O24" s="18" t="s">
        <v>96</v>
      </c>
      <c r="P24" s="18" t="s">
        <v>48</v>
      </c>
      <c r="Q24" s="18" t="s">
        <v>49</v>
      </c>
      <c r="R24" s="18" t="s">
        <v>87</v>
      </c>
      <c r="S24" s="18" t="s">
        <v>39</v>
      </c>
      <c r="T24" s="18" t="s">
        <v>39</v>
      </c>
      <c r="U24" s="18" t="s">
        <v>39</v>
      </c>
      <c r="V24" s="18" t="s">
        <v>41</v>
      </c>
      <c r="W24" s="18" t="s">
        <v>41</v>
      </c>
      <c r="X24" s="18" t="s">
        <v>39</v>
      </c>
      <c r="Y24" s="18" t="s">
        <v>39</v>
      </c>
      <c r="Z24" s="18" t="s">
        <v>40</v>
      </c>
      <c r="AA24" s="18" t="s">
        <v>41</v>
      </c>
      <c r="AB24" s="18" t="s">
        <v>557</v>
      </c>
      <c r="AC24" s="18" t="s">
        <v>576</v>
      </c>
      <c r="AD24" s="18" t="s">
        <v>595</v>
      </c>
      <c r="AE24" s="18" t="s">
        <v>1113</v>
      </c>
      <c r="AF24" s="19">
        <v>45704.376388888886</v>
      </c>
      <c r="AG24" s="19">
        <v>45699.376388888886</v>
      </c>
      <c r="AH24" s="18">
        <v>238.3</v>
      </c>
      <c r="AI24" s="18">
        <v>0</v>
      </c>
      <c r="AJ24" s="18" t="s">
        <v>1195</v>
      </c>
      <c r="AK24" s="18">
        <v>3</v>
      </c>
      <c r="AL24" s="18">
        <v>0</v>
      </c>
    </row>
    <row r="25" spans="1:38" x14ac:dyDescent="0.2">
      <c r="A25" s="18" t="s">
        <v>1367</v>
      </c>
      <c r="B25" s="18" t="s">
        <v>1367</v>
      </c>
      <c r="C25" s="18" t="s">
        <v>1367</v>
      </c>
      <c r="D25" s="18" t="s">
        <v>1367</v>
      </c>
      <c r="E25" s="18" t="s">
        <v>1367</v>
      </c>
      <c r="F25" s="18" t="s">
        <v>1361</v>
      </c>
      <c r="G25" s="18" t="s">
        <v>1366</v>
      </c>
      <c r="H25" s="18">
        <v>45472979</v>
      </c>
      <c r="I25" s="18" t="s">
        <v>330</v>
      </c>
      <c r="J25" s="18" t="s">
        <v>331</v>
      </c>
      <c r="K25" s="18" t="s">
        <v>821</v>
      </c>
      <c r="L25" s="18" t="s">
        <v>821</v>
      </c>
      <c r="M25" s="18" t="s">
        <v>85</v>
      </c>
      <c r="N25" s="18" t="s">
        <v>104</v>
      </c>
      <c r="O25" s="18" t="s">
        <v>249</v>
      </c>
      <c r="P25" s="18" t="s">
        <v>36</v>
      </c>
      <c r="Q25" s="18" t="s">
        <v>37</v>
      </c>
      <c r="R25" s="18" t="s">
        <v>50</v>
      </c>
      <c r="S25" s="18" t="s">
        <v>39</v>
      </c>
      <c r="T25" s="18" t="s">
        <v>39</v>
      </c>
      <c r="U25" s="18" t="s">
        <v>39</v>
      </c>
      <c r="V25" s="18" t="s">
        <v>41</v>
      </c>
      <c r="W25" s="18" t="s">
        <v>41</v>
      </c>
      <c r="X25" s="18" t="s">
        <v>39</v>
      </c>
      <c r="Y25" s="18" t="s">
        <v>39</v>
      </c>
      <c r="Z25" s="18" t="s">
        <v>40</v>
      </c>
      <c r="AA25" s="18" t="s">
        <v>41</v>
      </c>
      <c r="AB25" s="18" t="s">
        <v>557</v>
      </c>
      <c r="AC25" s="18" t="s">
        <v>167</v>
      </c>
      <c r="AD25" s="18" t="s">
        <v>541</v>
      </c>
      <c r="AE25" s="18" t="s">
        <v>1113</v>
      </c>
      <c r="AF25" s="19">
        <v>45857.543749999997</v>
      </c>
      <c r="AG25" s="19">
        <v>45852.543749999997</v>
      </c>
      <c r="AH25" s="18">
        <v>85.2</v>
      </c>
      <c r="AI25" s="18">
        <v>0</v>
      </c>
      <c r="AJ25" s="18" t="s">
        <v>1143</v>
      </c>
      <c r="AK25" s="18">
        <v>1</v>
      </c>
      <c r="AL25" s="18">
        <v>0</v>
      </c>
    </row>
    <row r="26" spans="1:38" x14ac:dyDescent="0.2">
      <c r="A26" s="18" t="s">
        <v>1367</v>
      </c>
      <c r="B26" s="18" t="s">
        <v>1367</v>
      </c>
      <c r="C26" s="18" t="s">
        <v>1367</v>
      </c>
      <c r="D26" s="18" t="s">
        <v>1367</v>
      </c>
      <c r="E26" s="18" t="s">
        <v>1367</v>
      </c>
      <c r="F26" s="18" t="s">
        <v>1361</v>
      </c>
      <c r="G26" s="18" t="s">
        <v>1366</v>
      </c>
      <c r="H26" s="18">
        <v>44937929</v>
      </c>
      <c r="I26" s="18" t="s">
        <v>193</v>
      </c>
      <c r="J26" s="18" t="s">
        <v>194</v>
      </c>
      <c r="K26" s="18" t="s">
        <v>633</v>
      </c>
      <c r="L26" s="18" t="s">
        <v>633</v>
      </c>
      <c r="M26" s="18" t="s">
        <v>56</v>
      </c>
      <c r="N26" s="18" t="s">
        <v>46</v>
      </c>
      <c r="O26" s="18" t="s">
        <v>183</v>
      </c>
      <c r="P26" s="18" t="s">
        <v>36</v>
      </c>
      <c r="Q26" s="18" t="s">
        <v>49</v>
      </c>
      <c r="R26" s="18" t="s">
        <v>50</v>
      </c>
      <c r="S26" s="18" t="s">
        <v>39</v>
      </c>
      <c r="T26" s="18" t="s">
        <v>39</v>
      </c>
      <c r="U26" s="18" t="s">
        <v>39</v>
      </c>
      <c r="V26" s="18" t="s">
        <v>41</v>
      </c>
      <c r="W26" s="18" t="s">
        <v>41</v>
      </c>
      <c r="X26" s="18" t="s">
        <v>39</v>
      </c>
      <c r="Y26" s="18" t="s">
        <v>39</v>
      </c>
      <c r="Z26" s="18" t="s">
        <v>40</v>
      </c>
      <c r="AA26" s="18" t="s">
        <v>41</v>
      </c>
      <c r="AB26" s="18" t="s">
        <v>557</v>
      </c>
      <c r="AC26" s="18" t="s">
        <v>167</v>
      </c>
      <c r="AD26" s="18" t="s">
        <v>541</v>
      </c>
      <c r="AE26" s="18" t="s">
        <v>1150</v>
      </c>
      <c r="AF26" s="19">
        <v>45735.629861111112</v>
      </c>
      <c r="AG26" s="19">
        <v>45730.629861111112</v>
      </c>
      <c r="AH26" s="18">
        <v>207.1</v>
      </c>
      <c r="AI26" s="18">
        <v>0</v>
      </c>
      <c r="AJ26" s="18" t="s">
        <v>1190</v>
      </c>
      <c r="AK26" s="18">
        <v>3</v>
      </c>
      <c r="AL26" s="18">
        <v>1</v>
      </c>
    </row>
    <row r="27" spans="1:38" x14ac:dyDescent="0.2">
      <c r="A27" s="18" t="s">
        <v>1367</v>
      </c>
      <c r="B27" s="18" t="s">
        <v>1367</v>
      </c>
      <c r="C27" s="18" t="s">
        <v>1367</v>
      </c>
      <c r="D27" s="18" t="s">
        <v>1367</v>
      </c>
      <c r="E27" s="18" t="s">
        <v>1367</v>
      </c>
      <c r="F27" s="18" t="s">
        <v>1362</v>
      </c>
      <c r="G27" s="18" t="s">
        <v>1366</v>
      </c>
      <c r="H27" s="18">
        <v>45968241</v>
      </c>
      <c r="I27" s="18" t="s">
        <v>438</v>
      </c>
      <c r="J27" s="18" t="s">
        <v>439</v>
      </c>
      <c r="K27" s="18" t="s">
        <v>907</v>
      </c>
      <c r="L27" s="18" t="s">
        <v>907</v>
      </c>
      <c r="M27" s="18" t="s">
        <v>401</v>
      </c>
      <c r="N27" s="18" t="s">
        <v>440</v>
      </c>
      <c r="O27" s="18" t="s">
        <v>47</v>
      </c>
      <c r="P27" s="18" t="s">
        <v>48</v>
      </c>
      <c r="Q27" s="18" t="s">
        <v>37</v>
      </c>
      <c r="R27" s="18" t="s">
        <v>50</v>
      </c>
      <c r="S27" s="18" t="s">
        <v>39</v>
      </c>
      <c r="T27" s="18" t="s">
        <v>39</v>
      </c>
      <c r="U27" s="18" t="s">
        <v>39</v>
      </c>
      <c r="V27" s="18" t="s">
        <v>41</v>
      </c>
      <c r="W27" s="18" t="s">
        <v>41</v>
      </c>
      <c r="X27" s="18" t="s">
        <v>39</v>
      </c>
      <c r="Y27" s="18" t="s">
        <v>39</v>
      </c>
      <c r="Z27" s="18" t="s">
        <v>40</v>
      </c>
      <c r="AA27" s="18" t="s">
        <v>41</v>
      </c>
      <c r="AB27" s="18" t="s">
        <v>557</v>
      </c>
      <c r="AC27" s="18" t="s">
        <v>906</v>
      </c>
      <c r="AD27" s="18" t="s">
        <v>541</v>
      </c>
      <c r="AE27" s="18" t="s">
        <v>1150</v>
      </c>
      <c r="AF27" s="19">
        <v>45899.490277777775</v>
      </c>
      <c r="AG27" s="19">
        <v>45894.490277777775</v>
      </c>
      <c r="AH27" s="18">
        <v>43.3</v>
      </c>
      <c r="AI27" s="18">
        <v>0</v>
      </c>
      <c r="AJ27" s="18" t="s">
        <v>1169</v>
      </c>
      <c r="AK27" s="18">
        <v>3</v>
      </c>
      <c r="AL27" s="18">
        <v>1</v>
      </c>
    </row>
    <row r="28" spans="1:38" x14ac:dyDescent="0.2">
      <c r="A28" s="18" t="s">
        <v>1367</v>
      </c>
      <c r="B28" s="18" t="s">
        <v>1367</v>
      </c>
      <c r="C28" s="18" t="s">
        <v>1367</v>
      </c>
      <c r="D28" s="18" t="s">
        <v>1367</v>
      </c>
      <c r="E28" s="18" t="s">
        <v>1367</v>
      </c>
      <c r="F28" s="18" t="s">
        <v>1362</v>
      </c>
      <c r="G28" s="18" t="s">
        <v>1366</v>
      </c>
      <c r="H28" s="18">
        <v>45190845</v>
      </c>
      <c r="I28" s="18" t="s">
        <v>215</v>
      </c>
      <c r="J28" s="18" t="s">
        <v>216</v>
      </c>
      <c r="K28" s="18" t="s">
        <v>773</v>
      </c>
      <c r="L28" s="18" t="s">
        <v>773</v>
      </c>
      <c r="M28" s="18" t="s">
        <v>104</v>
      </c>
      <c r="N28" s="18" t="s">
        <v>110</v>
      </c>
      <c r="O28" s="18" t="s">
        <v>167</v>
      </c>
      <c r="P28" s="18" t="s">
        <v>48</v>
      </c>
      <c r="Q28" s="18" t="s">
        <v>37</v>
      </c>
      <c r="R28" s="18" t="s">
        <v>50</v>
      </c>
      <c r="S28" s="18" t="s">
        <v>39</v>
      </c>
      <c r="T28" s="18" t="s">
        <v>39</v>
      </c>
      <c r="U28" s="18" t="s">
        <v>39</v>
      </c>
      <c r="V28" s="18" t="s">
        <v>41</v>
      </c>
      <c r="W28" s="18" t="s">
        <v>41</v>
      </c>
      <c r="X28" s="18" t="s">
        <v>39</v>
      </c>
      <c r="Y28" s="18" t="s">
        <v>39</v>
      </c>
      <c r="Z28" s="18" t="s">
        <v>39</v>
      </c>
      <c r="AA28" s="18" t="s">
        <v>41</v>
      </c>
      <c r="AB28" s="18" t="s">
        <v>557</v>
      </c>
      <c r="AC28" s="18" t="s">
        <v>167</v>
      </c>
      <c r="AD28" s="18" t="s">
        <v>541</v>
      </c>
      <c r="AE28" s="18" t="s">
        <v>1150</v>
      </c>
      <c r="AF28" s="19">
        <v>45826.588194444441</v>
      </c>
      <c r="AG28" s="19">
        <v>45821.588194444441</v>
      </c>
      <c r="AH28" s="18">
        <v>116.1</v>
      </c>
      <c r="AI28" s="18">
        <v>0</v>
      </c>
      <c r="AJ28" s="18" t="s">
        <v>1216</v>
      </c>
      <c r="AK28" s="18">
        <v>3</v>
      </c>
      <c r="AL28" s="18">
        <v>1</v>
      </c>
    </row>
    <row r="29" spans="1:38" x14ac:dyDescent="0.2">
      <c r="A29" s="18" t="s">
        <v>1367</v>
      </c>
      <c r="B29" s="18" t="s">
        <v>1367</v>
      </c>
      <c r="C29" s="18" t="s">
        <v>1367</v>
      </c>
      <c r="D29" s="18" t="s">
        <v>1367</v>
      </c>
      <c r="E29" s="18" t="s">
        <v>1367</v>
      </c>
      <c r="F29" s="18" t="s">
        <v>1362</v>
      </c>
      <c r="G29" s="18" t="s">
        <v>1366</v>
      </c>
      <c r="H29" s="18">
        <v>45763896</v>
      </c>
      <c r="I29" s="18" t="s">
        <v>371</v>
      </c>
      <c r="J29" s="18" t="s">
        <v>372</v>
      </c>
      <c r="K29" s="18" t="s">
        <v>372</v>
      </c>
      <c r="L29" s="18" t="s">
        <v>372</v>
      </c>
      <c r="M29" s="18" t="s">
        <v>76</v>
      </c>
      <c r="N29" s="18" t="s">
        <v>63</v>
      </c>
      <c r="O29" s="18" t="s">
        <v>167</v>
      </c>
      <c r="P29" s="18" t="s">
        <v>48</v>
      </c>
      <c r="Q29" s="18" t="s">
        <v>49</v>
      </c>
      <c r="R29" s="18" t="s">
        <v>50</v>
      </c>
      <c r="S29" s="18" t="s">
        <v>39</v>
      </c>
      <c r="T29" s="18" t="s">
        <v>39</v>
      </c>
      <c r="U29" s="18" t="s">
        <v>39</v>
      </c>
      <c r="V29" s="18" t="s">
        <v>41</v>
      </c>
      <c r="W29" s="18" t="s">
        <v>41</v>
      </c>
      <c r="X29" s="18" t="s">
        <v>39</v>
      </c>
      <c r="Y29" s="18" t="s">
        <v>39</v>
      </c>
      <c r="Z29" s="18" t="s">
        <v>40</v>
      </c>
      <c r="AA29" s="18" t="s">
        <v>41</v>
      </c>
      <c r="AB29" s="18" t="s">
        <v>557</v>
      </c>
      <c r="AC29" s="18" t="s">
        <v>167</v>
      </c>
      <c r="AD29" s="18" t="s">
        <v>595</v>
      </c>
      <c r="AE29" s="18" t="s">
        <v>1113</v>
      </c>
      <c r="AF29" s="19">
        <v>45874.686805555553</v>
      </c>
      <c r="AG29" s="19">
        <v>45869.686805555553</v>
      </c>
      <c r="AH29" s="18">
        <v>68</v>
      </c>
      <c r="AI29" s="18">
        <v>0</v>
      </c>
      <c r="AJ29" s="18" t="s">
        <v>1189</v>
      </c>
      <c r="AK29" s="18">
        <v>3</v>
      </c>
      <c r="AL29" s="18">
        <v>1</v>
      </c>
    </row>
    <row r="30" spans="1:38" x14ac:dyDescent="0.2">
      <c r="A30" s="18" t="s">
        <v>1367</v>
      </c>
      <c r="B30" s="18" t="s">
        <v>1367</v>
      </c>
      <c r="C30" s="18" t="s">
        <v>1367</v>
      </c>
      <c r="D30" s="18" t="s">
        <v>1367</v>
      </c>
      <c r="E30" s="18" t="s">
        <v>1367</v>
      </c>
      <c r="F30" s="18" t="s">
        <v>1362</v>
      </c>
      <c r="G30" s="18" t="s">
        <v>1366</v>
      </c>
      <c r="H30" s="18">
        <v>45763997</v>
      </c>
      <c r="I30" s="18" t="s">
        <v>376</v>
      </c>
      <c r="J30" s="18" t="s">
        <v>377</v>
      </c>
      <c r="K30" s="18" t="s">
        <v>852</v>
      </c>
      <c r="L30" s="18" t="s">
        <v>852</v>
      </c>
      <c r="M30" s="18" t="s">
        <v>110</v>
      </c>
      <c r="N30" s="18" t="s">
        <v>143</v>
      </c>
      <c r="O30" s="18" t="s">
        <v>144</v>
      </c>
      <c r="P30" s="18" t="s">
        <v>48</v>
      </c>
      <c r="Q30" s="18" t="s">
        <v>37</v>
      </c>
      <c r="R30" s="18" t="s">
        <v>50</v>
      </c>
      <c r="S30" s="18" t="s">
        <v>39</v>
      </c>
      <c r="T30" s="18" t="s">
        <v>39</v>
      </c>
      <c r="U30" s="18" t="s">
        <v>39</v>
      </c>
      <c r="V30" s="18" t="s">
        <v>41</v>
      </c>
      <c r="W30" s="18" t="s">
        <v>41</v>
      </c>
      <c r="X30" s="18" t="s">
        <v>39</v>
      </c>
      <c r="Y30" s="18" t="s">
        <v>39</v>
      </c>
      <c r="Z30" s="18" t="s">
        <v>40</v>
      </c>
      <c r="AA30" s="18" t="s">
        <v>41</v>
      </c>
      <c r="AB30" s="18" t="s">
        <v>557</v>
      </c>
      <c r="AC30" s="18" t="s">
        <v>543</v>
      </c>
      <c r="AD30" s="18" t="s">
        <v>541</v>
      </c>
      <c r="AE30" s="18" t="s">
        <v>1113</v>
      </c>
      <c r="AF30" s="19">
        <v>45876.414583333331</v>
      </c>
      <c r="AG30" s="19">
        <v>45871.414583333331</v>
      </c>
      <c r="AH30" s="18">
        <v>66.3</v>
      </c>
      <c r="AI30" s="18">
        <v>0</v>
      </c>
      <c r="AJ30" s="18" t="s">
        <v>1183</v>
      </c>
      <c r="AK30" s="18">
        <v>3</v>
      </c>
      <c r="AL30" s="18">
        <v>1</v>
      </c>
    </row>
    <row r="31" spans="1:38" x14ac:dyDescent="0.2">
      <c r="A31" s="18" t="s">
        <v>1367</v>
      </c>
      <c r="B31" s="18" t="s">
        <v>1367</v>
      </c>
      <c r="C31" s="18" t="s">
        <v>1367</v>
      </c>
      <c r="D31" s="18" t="s">
        <v>1367</v>
      </c>
      <c r="E31" s="18" t="s">
        <v>1367</v>
      </c>
      <c r="F31" s="18" t="s">
        <v>1362</v>
      </c>
      <c r="G31" s="18" t="s">
        <v>1366</v>
      </c>
      <c r="H31" s="18">
        <v>45764020</v>
      </c>
      <c r="I31" s="18" t="s">
        <v>387</v>
      </c>
      <c r="J31" s="18" t="s">
        <v>388</v>
      </c>
      <c r="K31" s="18" t="s">
        <v>388</v>
      </c>
      <c r="L31" s="18" t="s">
        <v>388</v>
      </c>
      <c r="M31" s="18" t="s">
        <v>301</v>
      </c>
      <c r="N31" s="18" t="s">
        <v>300</v>
      </c>
      <c r="O31" s="18" t="s">
        <v>302</v>
      </c>
      <c r="P31" s="18" t="s">
        <v>48</v>
      </c>
      <c r="Q31" s="18" t="s">
        <v>49</v>
      </c>
      <c r="R31" s="18" t="s">
        <v>50</v>
      </c>
      <c r="S31" s="18" t="s">
        <v>39</v>
      </c>
      <c r="T31" s="18" t="s">
        <v>39</v>
      </c>
      <c r="U31" s="18" t="s">
        <v>39</v>
      </c>
      <c r="V31" s="18" t="s">
        <v>41</v>
      </c>
      <c r="W31" s="18" t="s">
        <v>41</v>
      </c>
      <c r="X31" s="18" t="s">
        <v>39</v>
      </c>
      <c r="Y31" s="18" t="s">
        <v>39</v>
      </c>
      <c r="Z31" s="18" t="s">
        <v>40</v>
      </c>
      <c r="AA31" s="18" t="s">
        <v>41</v>
      </c>
      <c r="AB31" s="18" t="s">
        <v>557</v>
      </c>
      <c r="AC31" s="18" t="s">
        <v>167</v>
      </c>
      <c r="AD31" s="18" t="s">
        <v>595</v>
      </c>
      <c r="AE31" s="18" t="s">
        <v>1113</v>
      </c>
      <c r="AF31" s="19">
        <v>45893.589583333334</v>
      </c>
      <c r="AG31" s="19">
        <v>45888.589583333334</v>
      </c>
      <c r="AH31" s="18">
        <v>49.1</v>
      </c>
      <c r="AI31" s="18">
        <v>0</v>
      </c>
      <c r="AJ31" s="18" t="s">
        <v>1187</v>
      </c>
      <c r="AK31" s="18">
        <v>3</v>
      </c>
      <c r="AL31" s="18">
        <v>0</v>
      </c>
    </row>
    <row r="32" spans="1:38" x14ac:dyDescent="0.2">
      <c r="A32" s="18" t="s">
        <v>1367</v>
      </c>
      <c r="B32" s="18" t="s">
        <v>1367</v>
      </c>
      <c r="C32" s="18" t="s">
        <v>1367</v>
      </c>
      <c r="D32" s="18" t="s">
        <v>1367</v>
      </c>
      <c r="E32" s="18" t="s">
        <v>1367</v>
      </c>
      <c r="F32" s="18" t="s">
        <v>1362</v>
      </c>
      <c r="G32" s="18" t="s">
        <v>1366</v>
      </c>
      <c r="H32" s="18">
        <v>45764028</v>
      </c>
      <c r="I32" s="18" t="s">
        <v>393</v>
      </c>
      <c r="J32" s="18" t="s">
        <v>394</v>
      </c>
      <c r="K32" s="18" t="s">
        <v>394</v>
      </c>
      <c r="L32" s="18" t="s">
        <v>394</v>
      </c>
      <c r="M32" s="18" t="s">
        <v>395</v>
      </c>
      <c r="N32" s="18" t="s">
        <v>396</v>
      </c>
      <c r="O32" s="18" t="s">
        <v>136</v>
      </c>
      <c r="P32" s="18" t="s">
        <v>48</v>
      </c>
      <c r="Q32" s="18" t="s">
        <v>49</v>
      </c>
      <c r="R32" s="18" t="s">
        <v>50</v>
      </c>
      <c r="S32" s="18" t="s">
        <v>39</v>
      </c>
      <c r="T32" s="18" t="s">
        <v>39</v>
      </c>
      <c r="U32" s="18" t="s">
        <v>39</v>
      </c>
      <c r="V32" s="18" t="s">
        <v>41</v>
      </c>
      <c r="W32" s="18" t="s">
        <v>41</v>
      </c>
      <c r="X32" s="18" t="s">
        <v>39</v>
      </c>
      <c r="Y32" s="18" t="s">
        <v>39</v>
      </c>
      <c r="Z32" s="18" t="s">
        <v>40</v>
      </c>
      <c r="AA32" s="18" t="s">
        <v>41</v>
      </c>
      <c r="AB32" s="18" t="s">
        <v>557</v>
      </c>
      <c r="AC32" s="18" t="s">
        <v>902</v>
      </c>
      <c r="AD32" s="18" t="s">
        <v>595</v>
      </c>
      <c r="AE32" s="18" t="s">
        <v>1150</v>
      </c>
      <c r="AF32" s="19">
        <v>45896.468055555553</v>
      </c>
      <c r="AG32" s="19">
        <v>45891.468055555553</v>
      </c>
      <c r="AH32" s="18">
        <v>46.3</v>
      </c>
      <c r="AI32" s="18">
        <v>0</v>
      </c>
      <c r="AJ32" s="18" t="s">
        <v>1147</v>
      </c>
      <c r="AK32" s="18">
        <v>3</v>
      </c>
      <c r="AL32" s="18">
        <v>0</v>
      </c>
    </row>
    <row r="33" spans="1:38" x14ac:dyDescent="0.2">
      <c r="A33" s="18" t="s">
        <v>1367</v>
      </c>
      <c r="B33" s="18" t="s">
        <v>1367</v>
      </c>
      <c r="C33" s="18" t="s">
        <v>1367</v>
      </c>
      <c r="D33" s="18" t="s">
        <v>1367</v>
      </c>
      <c r="E33" s="18" t="s">
        <v>1367</v>
      </c>
      <c r="F33" s="18" t="s">
        <v>1362</v>
      </c>
      <c r="G33" s="18" t="s">
        <v>1366</v>
      </c>
      <c r="H33" s="18">
        <v>45794015</v>
      </c>
      <c r="I33" s="18" t="s">
        <v>434</v>
      </c>
      <c r="J33" s="18" t="s">
        <v>435</v>
      </c>
      <c r="K33" s="18" t="s">
        <v>435</v>
      </c>
      <c r="L33" s="18" t="s">
        <v>435</v>
      </c>
      <c r="M33" s="18" t="s">
        <v>300</v>
      </c>
      <c r="N33" s="18" t="s">
        <v>301</v>
      </c>
      <c r="O33" s="18" t="s">
        <v>302</v>
      </c>
      <c r="P33" s="18" t="s">
        <v>48</v>
      </c>
      <c r="Q33" s="18" t="s">
        <v>49</v>
      </c>
      <c r="R33" s="18" t="s">
        <v>50</v>
      </c>
      <c r="S33" s="18" t="s">
        <v>39</v>
      </c>
      <c r="T33" s="18" t="s">
        <v>39</v>
      </c>
      <c r="U33" s="18" t="s">
        <v>39</v>
      </c>
      <c r="V33" s="18" t="s">
        <v>41</v>
      </c>
      <c r="W33" s="18" t="s">
        <v>41</v>
      </c>
      <c r="X33" s="18" t="s">
        <v>39</v>
      </c>
      <c r="Y33" s="18" t="s">
        <v>39</v>
      </c>
      <c r="Z33" s="18" t="s">
        <v>40</v>
      </c>
      <c r="AA33" s="18" t="s">
        <v>41</v>
      </c>
      <c r="AB33" s="18" t="s">
        <v>557</v>
      </c>
      <c r="AC33" s="18" t="s">
        <v>338</v>
      </c>
      <c r="AD33" s="18" t="s">
        <v>553</v>
      </c>
      <c r="AE33" s="18" t="s">
        <v>1150</v>
      </c>
      <c r="AF33" s="19">
        <v>45899.46875</v>
      </c>
      <c r="AG33" s="19">
        <v>45894.46875</v>
      </c>
      <c r="AH33" s="18">
        <v>43.3</v>
      </c>
      <c r="AI33" s="18">
        <v>0</v>
      </c>
      <c r="AJ33" s="18" t="s">
        <v>1173</v>
      </c>
      <c r="AK33" s="18">
        <v>2</v>
      </c>
      <c r="AL33" s="18">
        <v>1</v>
      </c>
    </row>
    <row r="34" spans="1:38" x14ac:dyDescent="0.2">
      <c r="A34" s="18" t="s">
        <v>1367</v>
      </c>
      <c r="B34" s="18" t="s">
        <v>1367</v>
      </c>
      <c r="C34" s="18" t="s">
        <v>1367</v>
      </c>
      <c r="D34" s="18" t="s">
        <v>1367</v>
      </c>
      <c r="E34" s="18" t="s">
        <v>1367</v>
      </c>
      <c r="F34" s="18" t="s">
        <v>1362</v>
      </c>
      <c r="G34" s="18" t="s">
        <v>1366</v>
      </c>
      <c r="H34" s="18">
        <v>45970275</v>
      </c>
      <c r="I34" s="18" t="s">
        <v>457</v>
      </c>
      <c r="J34" s="18" t="s">
        <v>458</v>
      </c>
      <c r="K34" s="18" t="s">
        <v>458</v>
      </c>
      <c r="L34" s="18" t="s">
        <v>458</v>
      </c>
      <c r="M34" s="18" t="s">
        <v>446</v>
      </c>
      <c r="N34" s="18" t="s">
        <v>459</v>
      </c>
      <c r="O34" s="18" t="s">
        <v>112</v>
      </c>
      <c r="P34" s="18" t="s">
        <v>48</v>
      </c>
      <c r="Q34" s="18" t="s">
        <v>460</v>
      </c>
      <c r="R34" s="18" t="s">
        <v>50</v>
      </c>
      <c r="S34" s="18" t="s">
        <v>39</v>
      </c>
      <c r="T34" s="18" t="s">
        <v>39</v>
      </c>
      <c r="U34" s="18" t="s">
        <v>39</v>
      </c>
      <c r="V34" s="18" t="s">
        <v>41</v>
      </c>
      <c r="W34" s="18" t="s">
        <v>41</v>
      </c>
      <c r="X34" s="18" t="s">
        <v>39</v>
      </c>
      <c r="Y34" s="18" t="s">
        <v>39</v>
      </c>
      <c r="Z34" s="18" t="s">
        <v>39</v>
      </c>
      <c r="AA34" s="18" t="s">
        <v>41</v>
      </c>
      <c r="AB34" s="18" t="s">
        <v>557</v>
      </c>
      <c r="AC34" s="18" t="s">
        <v>543</v>
      </c>
      <c r="AD34" s="18" t="s">
        <v>636</v>
      </c>
      <c r="AE34" s="18" t="s">
        <v>1113</v>
      </c>
      <c r="AF34" s="19">
        <v>45917.61041666667</v>
      </c>
      <c r="AG34" s="19">
        <v>45912.61041666667</v>
      </c>
      <c r="AH34" s="18">
        <v>25.1</v>
      </c>
      <c r="AI34" s="18">
        <v>0</v>
      </c>
      <c r="AJ34" s="18" t="s">
        <v>1173</v>
      </c>
      <c r="AK34" s="18">
        <v>3</v>
      </c>
      <c r="AL34" s="18">
        <v>0</v>
      </c>
    </row>
    <row r="35" spans="1:38" x14ac:dyDescent="0.2">
      <c r="A35" s="18" t="s">
        <v>1367</v>
      </c>
      <c r="B35" s="18" t="s">
        <v>1367</v>
      </c>
      <c r="C35" s="18" t="s">
        <v>1367</v>
      </c>
      <c r="D35" s="18" t="s">
        <v>1367</v>
      </c>
      <c r="E35" s="18" t="s">
        <v>1367</v>
      </c>
      <c r="F35" s="18" t="s">
        <v>1362</v>
      </c>
      <c r="G35" s="18" t="s">
        <v>1366</v>
      </c>
      <c r="H35" s="18">
        <v>45472762</v>
      </c>
      <c r="I35" s="18" t="s">
        <v>298</v>
      </c>
      <c r="J35" s="18" t="s">
        <v>299</v>
      </c>
      <c r="K35" s="18" t="s">
        <v>816</v>
      </c>
      <c r="L35" s="18" t="s">
        <v>816</v>
      </c>
      <c r="M35" s="18" t="s">
        <v>300</v>
      </c>
      <c r="N35" s="18" t="s">
        <v>301</v>
      </c>
      <c r="O35" s="18" t="s">
        <v>302</v>
      </c>
      <c r="P35" s="18" t="s">
        <v>48</v>
      </c>
      <c r="Q35" s="18" t="s">
        <v>49</v>
      </c>
      <c r="R35" s="18" t="s">
        <v>87</v>
      </c>
      <c r="S35" s="18" t="s">
        <v>39</v>
      </c>
      <c r="T35" s="18" t="s">
        <v>39</v>
      </c>
      <c r="U35" s="18" t="s">
        <v>39</v>
      </c>
      <c r="V35" s="18" t="s">
        <v>41</v>
      </c>
      <c r="W35" s="18" t="s">
        <v>41</v>
      </c>
      <c r="X35" s="18" t="s">
        <v>39</v>
      </c>
      <c r="Y35" s="18" t="s">
        <v>39</v>
      </c>
      <c r="Z35" s="18" t="s">
        <v>40</v>
      </c>
      <c r="AA35" s="18" t="s">
        <v>41</v>
      </c>
      <c r="AB35" s="18" t="s">
        <v>557</v>
      </c>
      <c r="AC35" s="18" t="s">
        <v>167</v>
      </c>
      <c r="AD35" s="18" t="s">
        <v>541</v>
      </c>
      <c r="AE35" s="18" t="s">
        <v>1150</v>
      </c>
      <c r="AF35" s="19">
        <v>45853.550694444442</v>
      </c>
      <c r="AG35" s="19">
        <v>45848.550694444442</v>
      </c>
      <c r="AH35" s="18">
        <v>89.2</v>
      </c>
      <c r="AI35" s="18">
        <v>0</v>
      </c>
      <c r="AJ35" s="18" t="s">
        <v>1210</v>
      </c>
      <c r="AK35" s="18">
        <v>1</v>
      </c>
      <c r="AL35" s="18">
        <v>0</v>
      </c>
    </row>
    <row r="36" spans="1:38" x14ac:dyDescent="0.2">
      <c r="A36" s="18" t="s">
        <v>1367</v>
      </c>
      <c r="B36" s="18" t="s">
        <v>1367</v>
      </c>
      <c r="C36" s="18" t="s">
        <v>1367</v>
      </c>
      <c r="D36" s="18" t="s">
        <v>1367</v>
      </c>
      <c r="E36" s="18" t="s">
        <v>1367</v>
      </c>
      <c r="F36" s="18" t="s">
        <v>1362</v>
      </c>
      <c r="G36" s="18" t="s">
        <v>1366</v>
      </c>
      <c r="H36" s="18">
        <v>45968028</v>
      </c>
      <c r="I36" s="18" t="s">
        <v>465</v>
      </c>
      <c r="J36" s="18" t="s">
        <v>466</v>
      </c>
      <c r="K36" s="18" t="s">
        <v>466</v>
      </c>
      <c r="L36" s="18" t="s">
        <v>466</v>
      </c>
      <c r="M36" s="18" t="s">
        <v>94</v>
      </c>
      <c r="N36" s="18">
        <v>0</v>
      </c>
      <c r="O36" s="18" t="s">
        <v>249</v>
      </c>
      <c r="P36" s="18" t="s">
        <v>36</v>
      </c>
      <c r="Q36" s="18" t="s">
        <v>49</v>
      </c>
      <c r="R36" s="18" t="s">
        <v>50</v>
      </c>
      <c r="S36" s="18" t="s">
        <v>39</v>
      </c>
      <c r="T36" s="18" t="s">
        <v>41</v>
      </c>
      <c r="U36" s="18" t="s">
        <v>39</v>
      </c>
      <c r="V36" s="18" t="s">
        <v>41</v>
      </c>
      <c r="W36" s="18" t="s">
        <v>41</v>
      </c>
      <c r="X36" s="18" t="s">
        <v>39</v>
      </c>
      <c r="Y36" s="18" t="s">
        <v>39</v>
      </c>
      <c r="Z36" s="18" t="s">
        <v>40</v>
      </c>
      <c r="AA36" s="18" t="s">
        <v>41</v>
      </c>
      <c r="AB36" s="18" t="s">
        <v>597</v>
      </c>
      <c r="AC36" s="18" t="s">
        <v>167</v>
      </c>
      <c r="AD36" s="18" t="s">
        <v>827</v>
      </c>
      <c r="AE36" s="18" t="s">
        <v>1113</v>
      </c>
      <c r="AF36" s="19">
        <v>45860.586805555555</v>
      </c>
      <c r="AG36" s="19">
        <v>45855.586805555555</v>
      </c>
      <c r="AH36" s="18">
        <v>82.1</v>
      </c>
      <c r="AI36" s="18">
        <v>0</v>
      </c>
      <c r="AJ36" s="18" t="s">
        <v>1143</v>
      </c>
      <c r="AK36" s="18">
        <v>1</v>
      </c>
      <c r="AL36" s="18">
        <v>0</v>
      </c>
    </row>
    <row r="37" spans="1:38" x14ac:dyDescent="0.2">
      <c r="A37" s="18" t="s">
        <v>1367</v>
      </c>
      <c r="B37" s="18" t="s">
        <v>1367</v>
      </c>
      <c r="C37" s="18" t="s">
        <v>1367</v>
      </c>
      <c r="D37" s="18" t="s">
        <v>1367</v>
      </c>
      <c r="E37" s="18" t="s">
        <v>1367</v>
      </c>
      <c r="F37" s="18" t="s">
        <v>1362</v>
      </c>
      <c r="G37" s="18" t="s">
        <v>1366</v>
      </c>
      <c r="H37" s="18">
        <v>45190901</v>
      </c>
      <c r="I37" s="18" t="s">
        <v>235</v>
      </c>
      <c r="J37" s="18" t="s">
        <v>236</v>
      </c>
      <c r="K37" s="18" t="s">
        <v>236</v>
      </c>
      <c r="L37" s="18" t="s">
        <v>236</v>
      </c>
      <c r="M37" s="18" t="s">
        <v>104</v>
      </c>
      <c r="N37" s="18" t="s">
        <v>46</v>
      </c>
      <c r="O37" s="18" t="s">
        <v>167</v>
      </c>
      <c r="P37" s="18" t="s">
        <v>36</v>
      </c>
      <c r="Q37" s="18" t="s">
        <v>49</v>
      </c>
      <c r="R37" s="18" t="s">
        <v>50</v>
      </c>
      <c r="S37" s="18" t="s">
        <v>39</v>
      </c>
      <c r="T37" s="18" t="s">
        <v>39</v>
      </c>
      <c r="U37" s="18" t="s">
        <v>39</v>
      </c>
      <c r="V37" s="18" t="s">
        <v>41</v>
      </c>
      <c r="W37" s="18" t="s">
        <v>41</v>
      </c>
      <c r="X37" s="18" t="s">
        <v>39</v>
      </c>
      <c r="Y37" s="18" t="s">
        <v>39</v>
      </c>
      <c r="Z37" s="18" t="s">
        <v>40</v>
      </c>
      <c r="AA37" s="18" t="s">
        <v>41</v>
      </c>
      <c r="AB37" s="18" t="s">
        <v>557</v>
      </c>
      <c r="AC37" s="18" t="s">
        <v>167</v>
      </c>
      <c r="AD37" s="18" t="s">
        <v>636</v>
      </c>
      <c r="AE37" s="18" t="s">
        <v>1167</v>
      </c>
      <c r="AF37" s="19">
        <v>45830.703472222223</v>
      </c>
      <c r="AG37" s="19">
        <v>45825.703472222223</v>
      </c>
      <c r="AH37" s="18">
        <v>112</v>
      </c>
      <c r="AI37" s="18">
        <v>0</v>
      </c>
      <c r="AJ37" s="18" t="s">
        <v>1133</v>
      </c>
      <c r="AK37" s="18">
        <v>3</v>
      </c>
      <c r="AL37" s="18">
        <v>1</v>
      </c>
    </row>
    <row r="38" spans="1:38" x14ac:dyDescent="0.2">
      <c r="A38" s="18" t="s">
        <v>1367</v>
      </c>
      <c r="B38" s="18" t="s">
        <v>1367</v>
      </c>
      <c r="C38" s="18" t="s">
        <v>1367</v>
      </c>
      <c r="D38" s="18" t="s">
        <v>1367</v>
      </c>
      <c r="E38" s="18" t="s">
        <v>1367</v>
      </c>
      <c r="F38" s="18" t="s">
        <v>1362</v>
      </c>
      <c r="G38" s="18" t="s">
        <v>1366</v>
      </c>
      <c r="H38" s="18">
        <v>45472971</v>
      </c>
      <c r="I38" s="18" t="s">
        <v>311</v>
      </c>
      <c r="J38" s="18" t="s">
        <v>312</v>
      </c>
      <c r="K38" s="18" t="s">
        <v>312</v>
      </c>
      <c r="L38" s="18" t="s">
        <v>312</v>
      </c>
      <c r="M38" s="18" t="s">
        <v>76</v>
      </c>
      <c r="N38" s="18" t="s">
        <v>46</v>
      </c>
      <c r="O38" s="18" t="s">
        <v>64</v>
      </c>
      <c r="P38" s="18" t="s">
        <v>48</v>
      </c>
      <c r="Q38" s="18" t="s">
        <v>49</v>
      </c>
      <c r="R38" s="18" t="s">
        <v>50</v>
      </c>
      <c r="S38" s="18" t="s">
        <v>39</v>
      </c>
      <c r="T38" s="18" t="s">
        <v>39</v>
      </c>
      <c r="U38" s="18" t="s">
        <v>39</v>
      </c>
      <c r="V38" s="18" t="s">
        <v>41</v>
      </c>
      <c r="W38" s="18" t="s">
        <v>41</v>
      </c>
      <c r="X38" s="18" t="s">
        <v>39</v>
      </c>
      <c r="Y38" s="18" t="s">
        <v>39</v>
      </c>
      <c r="Z38" s="18" t="s">
        <v>40</v>
      </c>
      <c r="AA38" s="18" t="s">
        <v>41</v>
      </c>
      <c r="AB38" s="18" t="s">
        <v>557</v>
      </c>
      <c r="AC38" s="18" t="s">
        <v>824</v>
      </c>
      <c r="AD38" s="18" t="s">
        <v>595</v>
      </c>
      <c r="AE38" s="18" t="s">
        <v>1113</v>
      </c>
      <c r="AF38" s="19">
        <v>45859.652083333334</v>
      </c>
      <c r="AG38" s="19">
        <v>45854.652083333334</v>
      </c>
      <c r="AH38" s="18">
        <v>83.1</v>
      </c>
      <c r="AI38" s="18">
        <v>0</v>
      </c>
      <c r="AJ38" s="18" t="s">
        <v>1190</v>
      </c>
      <c r="AK38" s="18">
        <v>3</v>
      </c>
      <c r="AL38" s="18">
        <v>0</v>
      </c>
    </row>
    <row r="39" spans="1:38" x14ac:dyDescent="0.2">
      <c r="A39" s="18" t="s">
        <v>1367</v>
      </c>
      <c r="B39" s="18" t="s">
        <v>1367</v>
      </c>
      <c r="C39" s="18" t="s">
        <v>1367</v>
      </c>
      <c r="D39" s="18" t="s">
        <v>1367</v>
      </c>
      <c r="E39" s="18" t="s">
        <v>1367</v>
      </c>
      <c r="F39" s="18" t="s">
        <v>1362</v>
      </c>
      <c r="G39" s="18" t="s">
        <v>1366</v>
      </c>
      <c r="H39" s="18">
        <v>45969286</v>
      </c>
      <c r="I39" s="18" t="s">
        <v>473</v>
      </c>
      <c r="J39" s="18" t="s">
        <v>474</v>
      </c>
      <c r="K39" s="18" t="s">
        <v>809</v>
      </c>
      <c r="L39" s="18" t="s">
        <v>809</v>
      </c>
      <c r="M39" s="18" t="s">
        <v>475</v>
      </c>
      <c r="N39" s="18" t="s">
        <v>476</v>
      </c>
      <c r="O39" s="18" t="s">
        <v>162</v>
      </c>
      <c r="P39" s="18" t="s">
        <v>48</v>
      </c>
      <c r="Q39" s="18" t="s">
        <v>49</v>
      </c>
      <c r="R39" s="18" t="s">
        <v>50</v>
      </c>
      <c r="S39" s="18" t="s">
        <v>39</v>
      </c>
      <c r="T39" s="18" t="s">
        <v>39</v>
      </c>
      <c r="U39" s="18" t="s">
        <v>39</v>
      </c>
      <c r="V39" s="18" t="s">
        <v>41</v>
      </c>
      <c r="W39" s="18" t="s">
        <v>41</v>
      </c>
      <c r="X39" s="18" t="s">
        <v>39</v>
      </c>
      <c r="Y39" s="18" t="s">
        <v>39</v>
      </c>
      <c r="Z39" s="18" t="s">
        <v>40</v>
      </c>
      <c r="AA39" s="18" t="s">
        <v>41</v>
      </c>
      <c r="AB39" s="18" t="s">
        <v>557</v>
      </c>
      <c r="AC39" s="18" t="s">
        <v>808</v>
      </c>
      <c r="AD39" s="18" t="s">
        <v>541</v>
      </c>
      <c r="AE39" s="18" t="s">
        <v>1130</v>
      </c>
      <c r="AF39" s="18" t="s">
        <v>1365</v>
      </c>
      <c r="AG39" s="19">
        <v>45923.441666666666</v>
      </c>
      <c r="AH39" s="18">
        <v>14.3</v>
      </c>
      <c r="AI39" s="18">
        <v>0</v>
      </c>
      <c r="AJ39" s="18" t="s">
        <v>1161</v>
      </c>
      <c r="AK39" s="18">
        <v>2</v>
      </c>
      <c r="AL39" s="18">
        <v>0</v>
      </c>
    </row>
    <row r="40" spans="1:38" x14ac:dyDescent="0.2">
      <c r="A40" s="18" t="s">
        <v>1367</v>
      </c>
      <c r="B40" s="18" t="s">
        <v>1367</v>
      </c>
      <c r="C40" s="18" t="s">
        <v>1367</v>
      </c>
      <c r="D40" s="18" t="s">
        <v>1367</v>
      </c>
      <c r="E40" s="18" t="s">
        <v>1367</v>
      </c>
      <c r="F40" s="18" t="s">
        <v>1362</v>
      </c>
      <c r="G40" s="18" t="s">
        <v>1366</v>
      </c>
      <c r="H40" s="18">
        <v>45969536</v>
      </c>
      <c r="I40" s="18" t="s">
        <v>480</v>
      </c>
      <c r="J40" s="18" t="s">
        <v>1319</v>
      </c>
      <c r="K40" s="18" t="s">
        <v>949</v>
      </c>
      <c r="L40" s="18" t="s">
        <v>949</v>
      </c>
      <c r="M40" s="18" t="s">
        <v>63</v>
      </c>
      <c r="N40" s="18" t="s">
        <v>56</v>
      </c>
      <c r="O40" s="18" t="s">
        <v>183</v>
      </c>
      <c r="P40" s="18" t="s">
        <v>36</v>
      </c>
      <c r="Q40" s="18" t="s">
        <v>49</v>
      </c>
      <c r="R40" s="18" t="s">
        <v>50</v>
      </c>
      <c r="S40" s="18" t="s">
        <v>39</v>
      </c>
      <c r="T40" s="18" t="s">
        <v>41</v>
      </c>
      <c r="U40" s="18" t="s">
        <v>39</v>
      </c>
      <c r="V40" s="18" t="s">
        <v>41</v>
      </c>
      <c r="W40" s="18" t="s">
        <v>41</v>
      </c>
      <c r="X40" s="18" t="s">
        <v>39</v>
      </c>
      <c r="Y40" s="18" t="s">
        <v>39</v>
      </c>
      <c r="Z40" s="18" t="s">
        <v>40</v>
      </c>
      <c r="AA40" s="18" t="s">
        <v>41</v>
      </c>
      <c r="AB40" s="18" t="s">
        <v>597</v>
      </c>
      <c r="AC40" s="18" t="s">
        <v>167</v>
      </c>
      <c r="AD40" s="18" t="s">
        <v>541</v>
      </c>
      <c r="AE40" s="18" t="s">
        <v>1113</v>
      </c>
      <c r="AF40" s="19">
        <v>45903.352777777778</v>
      </c>
      <c r="AG40" s="19">
        <v>45898.352777777778</v>
      </c>
      <c r="AH40" s="18">
        <v>39.4</v>
      </c>
      <c r="AI40" s="18">
        <v>0</v>
      </c>
      <c r="AJ40" s="18" t="s">
        <v>1132</v>
      </c>
      <c r="AK40" s="18">
        <v>1</v>
      </c>
      <c r="AL40" s="18">
        <v>1</v>
      </c>
    </row>
    <row r="41" spans="1:38" x14ac:dyDescent="0.2">
      <c r="A41" s="18" t="s">
        <v>1367</v>
      </c>
      <c r="B41" s="18" t="s">
        <v>1367</v>
      </c>
      <c r="C41" s="18" t="s">
        <v>1367</v>
      </c>
      <c r="D41" s="18" t="s">
        <v>1367</v>
      </c>
      <c r="E41" s="18" t="s">
        <v>1367</v>
      </c>
      <c r="F41" s="18" t="s">
        <v>1362</v>
      </c>
      <c r="G41" s="18" t="s">
        <v>1366</v>
      </c>
      <c r="H41" s="18">
        <v>45970242</v>
      </c>
      <c r="I41" s="18" t="s">
        <v>485</v>
      </c>
      <c r="J41" s="18" t="s">
        <v>486</v>
      </c>
      <c r="K41" s="18" t="s">
        <v>486</v>
      </c>
      <c r="L41" s="18" t="s">
        <v>486</v>
      </c>
      <c r="M41" s="18" t="s">
        <v>446</v>
      </c>
      <c r="N41" s="18" t="s">
        <v>459</v>
      </c>
      <c r="O41" s="18" t="s">
        <v>112</v>
      </c>
      <c r="P41" s="18" t="s">
        <v>48</v>
      </c>
      <c r="Q41" s="18" t="s">
        <v>460</v>
      </c>
      <c r="R41" s="18" t="s">
        <v>50</v>
      </c>
      <c r="S41" s="18" t="s">
        <v>39</v>
      </c>
      <c r="T41" s="18" t="s">
        <v>39</v>
      </c>
      <c r="U41" s="18" t="s">
        <v>39</v>
      </c>
      <c r="V41" s="18" t="s">
        <v>41</v>
      </c>
      <c r="W41" s="18" t="s">
        <v>41</v>
      </c>
      <c r="X41" s="18" t="s">
        <v>39</v>
      </c>
      <c r="Y41" s="18" t="s">
        <v>39</v>
      </c>
      <c r="Z41" s="18" t="s">
        <v>39</v>
      </c>
      <c r="AA41" s="18" t="s">
        <v>41</v>
      </c>
      <c r="AB41" s="18" t="s">
        <v>557</v>
      </c>
      <c r="AC41" s="18" t="s">
        <v>543</v>
      </c>
      <c r="AD41" s="18" t="s">
        <v>636</v>
      </c>
      <c r="AE41" s="18" t="s">
        <v>1113</v>
      </c>
      <c r="AF41" s="19">
        <v>45917.61041666667</v>
      </c>
      <c r="AG41" s="19">
        <v>45912.61041666667</v>
      </c>
      <c r="AH41" s="18">
        <v>25.1</v>
      </c>
      <c r="AI41" s="18">
        <v>0</v>
      </c>
      <c r="AJ41" s="18" t="s">
        <v>1149</v>
      </c>
      <c r="AK41" s="18">
        <v>3</v>
      </c>
      <c r="AL41" s="18">
        <v>1</v>
      </c>
    </row>
    <row r="42" spans="1:38" x14ac:dyDescent="0.2">
      <c r="A42" s="18" t="s">
        <v>1367</v>
      </c>
      <c r="B42" s="18" t="s">
        <v>1367</v>
      </c>
      <c r="C42" s="18" t="s">
        <v>1367</v>
      </c>
      <c r="D42" s="18" t="s">
        <v>1367</v>
      </c>
      <c r="E42" s="18" t="s">
        <v>1367</v>
      </c>
      <c r="F42" s="18" t="s">
        <v>1362</v>
      </c>
      <c r="G42" s="18" t="s">
        <v>1366</v>
      </c>
      <c r="H42" s="18">
        <v>45968036</v>
      </c>
      <c r="I42" s="18" t="s">
        <v>497</v>
      </c>
      <c r="J42" s="18" t="s">
        <v>498</v>
      </c>
      <c r="K42" s="18" t="s">
        <v>498</v>
      </c>
      <c r="L42" s="18" t="s">
        <v>498</v>
      </c>
      <c r="M42" s="18" t="s">
        <v>94</v>
      </c>
      <c r="N42" s="18" t="s">
        <v>85</v>
      </c>
      <c r="O42" s="18" t="s">
        <v>249</v>
      </c>
      <c r="P42" s="18" t="s">
        <v>48</v>
      </c>
      <c r="Q42" s="18" t="s">
        <v>49</v>
      </c>
      <c r="R42" s="18" t="s">
        <v>87</v>
      </c>
      <c r="S42" s="18" t="s">
        <v>39</v>
      </c>
      <c r="T42" s="18" t="s">
        <v>41</v>
      </c>
      <c r="U42" s="18" t="s">
        <v>39</v>
      </c>
      <c r="V42" s="18" t="s">
        <v>41</v>
      </c>
      <c r="W42" s="18" t="s">
        <v>41</v>
      </c>
      <c r="X42" s="18" t="s">
        <v>39</v>
      </c>
      <c r="Y42" s="18" t="s">
        <v>39</v>
      </c>
      <c r="Z42" s="18" t="s">
        <v>40</v>
      </c>
      <c r="AA42" s="18" t="s">
        <v>41</v>
      </c>
      <c r="AB42" s="18" t="s">
        <v>597</v>
      </c>
      <c r="AC42" s="18" t="s">
        <v>167</v>
      </c>
      <c r="AD42" s="18" t="s">
        <v>827</v>
      </c>
      <c r="AE42" s="18" t="s">
        <v>1113</v>
      </c>
      <c r="AF42" s="19">
        <v>45860.632638888892</v>
      </c>
      <c r="AG42" s="19">
        <v>45855.632638888892</v>
      </c>
      <c r="AH42" s="18">
        <v>82.1</v>
      </c>
      <c r="AI42" s="18">
        <v>0</v>
      </c>
      <c r="AJ42" s="18" t="s">
        <v>1142</v>
      </c>
      <c r="AK42" s="18">
        <v>1</v>
      </c>
      <c r="AL42" s="18">
        <v>0</v>
      </c>
    </row>
    <row r="43" spans="1:38" x14ac:dyDescent="0.2">
      <c r="A43" s="18" t="s">
        <v>1367</v>
      </c>
      <c r="B43" s="18" t="s">
        <v>1367</v>
      </c>
      <c r="C43" s="18" t="s">
        <v>1367</v>
      </c>
      <c r="D43" s="18" t="s">
        <v>1367</v>
      </c>
      <c r="E43" s="18" t="s">
        <v>1367</v>
      </c>
      <c r="F43" s="18" t="s">
        <v>1362</v>
      </c>
      <c r="G43" s="18" t="s">
        <v>1366</v>
      </c>
      <c r="H43" s="18">
        <v>45764063</v>
      </c>
      <c r="I43" s="18" t="s">
        <v>411</v>
      </c>
      <c r="J43" s="18" t="s">
        <v>412</v>
      </c>
      <c r="K43" s="18" t="s">
        <v>412</v>
      </c>
      <c r="L43" s="18" t="s">
        <v>412</v>
      </c>
      <c r="M43" s="18" t="s">
        <v>104</v>
      </c>
      <c r="N43" s="18" t="s">
        <v>110</v>
      </c>
      <c r="O43" s="18" t="s">
        <v>144</v>
      </c>
      <c r="P43" s="18" t="s">
        <v>36</v>
      </c>
      <c r="Q43" s="18" t="s">
        <v>49</v>
      </c>
      <c r="R43" s="18" t="s">
        <v>87</v>
      </c>
      <c r="S43" s="18" t="s">
        <v>39</v>
      </c>
      <c r="T43" s="18" t="s">
        <v>39</v>
      </c>
      <c r="U43" s="18" t="s">
        <v>39</v>
      </c>
      <c r="V43" s="18" t="s">
        <v>41</v>
      </c>
      <c r="W43" s="18" t="s">
        <v>41</v>
      </c>
      <c r="X43" s="18" t="s">
        <v>39</v>
      </c>
      <c r="Y43" s="18" t="s">
        <v>39</v>
      </c>
      <c r="Z43" s="18" t="s">
        <v>40</v>
      </c>
      <c r="AA43" s="18" t="s">
        <v>41</v>
      </c>
      <c r="AB43" s="18" t="s">
        <v>557</v>
      </c>
      <c r="AC43" s="18" t="s">
        <v>543</v>
      </c>
      <c r="AD43" s="18" t="s">
        <v>553</v>
      </c>
      <c r="AE43" s="18" t="s">
        <v>1150</v>
      </c>
      <c r="AF43" s="19">
        <v>45895.481944444444</v>
      </c>
      <c r="AG43" s="19">
        <v>45890.481944444444</v>
      </c>
      <c r="AH43" s="18">
        <v>47.3</v>
      </c>
      <c r="AI43" s="18">
        <v>0</v>
      </c>
      <c r="AJ43" s="18" t="s">
        <v>1235</v>
      </c>
      <c r="AK43" s="18">
        <v>2</v>
      </c>
      <c r="AL43" s="18">
        <v>0</v>
      </c>
    </row>
    <row r="44" spans="1:38" x14ac:dyDescent="0.2">
      <c r="A44" s="18" t="s">
        <v>1367</v>
      </c>
      <c r="B44" s="18" t="s">
        <v>1367</v>
      </c>
      <c r="C44" s="18" t="s">
        <v>1367</v>
      </c>
      <c r="D44" s="18" t="s">
        <v>1367</v>
      </c>
      <c r="E44" s="18" t="s">
        <v>1367</v>
      </c>
      <c r="F44" s="18" t="s">
        <v>1362</v>
      </c>
      <c r="G44" s="18" t="s">
        <v>1366</v>
      </c>
      <c r="H44" s="18">
        <v>45472996</v>
      </c>
      <c r="I44" s="18" t="s">
        <v>317</v>
      </c>
      <c r="J44" s="18" t="s">
        <v>318</v>
      </c>
      <c r="K44" s="18" t="s">
        <v>318</v>
      </c>
      <c r="L44" s="18" t="s">
        <v>318</v>
      </c>
      <c r="M44" s="18" t="s">
        <v>319</v>
      </c>
      <c r="N44" s="18" t="s">
        <v>104</v>
      </c>
      <c r="O44" s="18" t="s">
        <v>69</v>
      </c>
      <c r="P44" s="18" t="s">
        <v>48</v>
      </c>
      <c r="Q44" s="18" t="s">
        <v>49</v>
      </c>
      <c r="R44" s="18" t="s">
        <v>50</v>
      </c>
      <c r="S44" s="18" t="s">
        <v>39</v>
      </c>
      <c r="T44" s="18" t="s">
        <v>39</v>
      </c>
      <c r="U44" s="18" t="s">
        <v>39</v>
      </c>
      <c r="V44" s="18" t="s">
        <v>41</v>
      </c>
      <c r="W44" s="18" t="s">
        <v>41</v>
      </c>
      <c r="X44" s="18" t="s">
        <v>39</v>
      </c>
      <c r="Y44" s="18" t="s">
        <v>39</v>
      </c>
      <c r="Z44" s="18" t="s">
        <v>40</v>
      </c>
      <c r="AA44" s="18" t="s">
        <v>41</v>
      </c>
      <c r="AB44" s="18" t="s">
        <v>557</v>
      </c>
      <c r="AC44" s="18" t="s">
        <v>338</v>
      </c>
      <c r="AD44" s="18" t="s">
        <v>553</v>
      </c>
      <c r="AE44" s="18" t="s">
        <v>1113</v>
      </c>
      <c r="AF44" s="19">
        <v>45860.586805555555</v>
      </c>
      <c r="AG44" s="19">
        <v>45855.586805555555</v>
      </c>
      <c r="AH44" s="18">
        <v>82.1</v>
      </c>
      <c r="AI44" s="18">
        <v>0</v>
      </c>
      <c r="AJ44" s="18" t="s">
        <v>1132</v>
      </c>
      <c r="AK44" s="18">
        <v>3</v>
      </c>
      <c r="AL44" s="18">
        <v>1</v>
      </c>
    </row>
    <row r="45" spans="1:38" x14ac:dyDescent="0.2">
      <c r="A45" s="18" t="s">
        <v>1367</v>
      </c>
      <c r="B45" s="18" t="s">
        <v>1367</v>
      </c>
      <c r="C45" s="18" t="s">
        <v>1367</v>
      </c>
      <c r="D45" s="18" t="s">
        <v>1367</v>
      </c>
      <c r="E45" s="18" t="s">
        <v>1367</v>
      </c>
      <c r="F45" s="18" t="s">
        <v>1362</v>
      </c>
      <c r="G45" s="18" t="s">
        <v>1366</v>
      </c>
      <c r="H45" s="18">
        <v>45970198</v>
      </c>
      <c r="I45" s="18" t="s">
        <v>509</v>
      </c>
      <c r="J45" s="18" t="s">
        <v>510</v>
      </c>
      <c r="K45" s="18" t="s">
        <v>510</v>
      </c>
      <c r="L45" s="18" t="s">
        <v>510</v>
      </c>
      <c r="M45" s="18" t="s">
        <v>300</v>
      </c>
      <c r="N45" s="18" t="s">
        <v>246</v>
      </c>
      <c r="O45" s="18" t="s">
        <v>249</v>
      </c>
      <c r="P45" s="18" t="s">
        <v>48</v>
      </c>
      <c r="Q45" s="18" t="s">
        <v>49</v>
      </c>
      <c r="R45" s="18" t="s">
        <v>50</v>
      </c>
      <c r="S45" s="18" t="s">
        <v>39</v>
      </c>
      <c r="T45" s="18" t="s">
        <v>41</v>
      </c>
      <c r="U45" s="18" t="s">
        <v>39</v>
      </c>
      <c r="V45" s="18" t="s">
        <v>41</v>
      </c>
      <c r="W45" s="18" t="s">
        <v>41</v>
      </c>
      <c r="X45" s="18" t="s">
        <v>39</v>
      </c>
      <c r="Y45" s="18" t="s">
        <v>39</v>
      </c>
      <c r="Z45" s="18" t="s">
        <v>40</v>
      </c>
      <c r="AA45" s="18" t="s">
        <v>41</v>
      </c>
      <c r="AB45" s="18" t="s">
        <v>597</v>
      </c>
      <c r="AC45" s="18" t="s">
        <v>167</v>
      </c>
      <c r="AD45" s="18" t="s">
        <v>896</v>
      </c>
      <c r="AE45" s="18" t="s">
        <v>1150</v>
      </c>
      <c r="AF45" s="19">
        <v>45913.538888888892</v>
      </c>
      <c r="AG45" s="19">
        <v>45908.538888888892</v>
      </c>
      <c r="AH45" s="18">
        <v>29.2</v>
      </c>
      <c r="AI45" s="18">
        <v>0</v>
      </c>
      <c r="AJ45" s="18" t="s">
        <v>1155</v>
      </c>
      <c r="AK45" s="18">
        <v>2</v>
      </c>
      <c r="AL45" s="18">
        <v>0</v>
      </c>
    </row>
    <row r="46" spans="1:38" x14ac:dyDescent="0.2">
      <c r="A46" s="18" t="s">
        <v>1367</v>
      </c>
      <c r="B46" s="18" t="s">
        <v>1367</v>
      </c>
      <c r="C46" s="18" t="s">
        <v>1367</v>
      </c>
      <c r="D46" s="18" t="s">
        <v>1367</v>
      </c>
      <c r="E46" s="18" t="s">
        <v>1367</v>
      </c>
      <c r="F46" s="18" t="s">
        <v>1362</v>
      </c>
      <c r="G46" s="18" t="s">
        <v>1366</v>
      </c>
      <c r="H46" s="18">
        <v>45970222</v>
      </c>
      <c r="I46" s="18" t="s">
        <v>522</v>
      </c>
      <c r="J46" s="18" t="s">
        <v>523</v>
      </c>
      <c r="K46" s="18" t="s">
        <v>523</v>
      </c>
      <c r="L46" s="18" t="s">
        <v>523</v>
      </c>
      <c r="M46" s="18" t="s">
        <v>524</v>
      </c>
      <c r="N46" s="18" t="s">
        <v>110</v>
      </c>
      <c r="O46" s="18" t="s">
        <v>367</v>
      </c>
      <c r="P46" s="18" t="s">
        <v>36</v>
      </c>
      <c r="Q46" s="18" t="s">
        <v>49</v>
      </c>
      <c r="R46" s="18" t="s">
        <v>50</v>
      </c>
      <c r="S46" s="18" t="s">
        <v>39</v>
      </c>
      <c r="T46" s="18" t="s">
        <v>41</v>
      </c>
      <c r="U46" s="18" t="s">
        <v>39</v>
      </c>
      <c r="V46" s="18" t="s">
        <v>41</v>
      </c>
      <c r="W46" s="18" t="s">
        <v>41</v>
      </c>
      <c r="X46" s="18" t="s">
        <v>39</v>
      </c>
      <c r="Y46" s="18" t="s">
        <v>39</v>
      </c>
      <c r="Z46" s="18" t="s">
        <v>40</v>
      </c>
      <c r="AA46" s="18" t="s">
        <v>41</v>
      </c>
      <c r="AB46" s="18" t="s">
        <v>597</v>
      </c>
      <c r="AC46" s="18" t="s">
        <v>338</v>
      </c>
      <c r="AD46" s="18" t="s">
        <v>896</v>
      </c>
      <c r="AE46" s="18" t="s">
        <v>1150</v>
      </c>
      <c r="AF46" s="19">
        <v>45917.602777777778</v>
      </c>
      <c r="AG46" s="19">
        <v>45912.602777777778</v>
      </c>
      <c r="AH46" s="18">
        <v>25.1</v>
      </c>
      <c r="AI46" s="18">
        <v>0</v>
      </c>
      <c r="AJ46" s="18" t="s">
        <v>1149</v>
      </c>
      <c r="AK46" s="18">
        <v>2</v>
      </c>
      <c r="AL46" s="18">
        <v>1</v>
      </c>
    </row>
    <row r="47" spans="1:38" x14ac:dyDescent="0.2">
      <c r="A47" s="18" t="s">
        <v>1367</v>
      </c>
      <c r="B47" s="18" t="s">
        <v>1367</v>
      </c>
      <c r="C47" s="18" t="s">
        <v>1367</v>
      </c>
      <c r="D47" s="18" t="s">
        <v>1367</v>
      </c>
      <c r="E47" s="18" t="s">
        <v>1367</v>
      </c>
      <c r="F47" s="18" t="s">
        <v>1362</v>
      </c>
      <c r="G47" s="18" t="s">
        <v>1366</v>
      </c>
      <c r="H47" s="18">
        <v>45346221</v>
      </c>
      <c r="I47" s="18" t="s">
        <v>274</v>
      </c>
      <c r="J47" s="18" t="s">
        <v>275</v>
      </c>
      <c r="K47" s="18" t="s">
        <v>275</v>
      </c>
      <c r="L47" s="18" t="s">
        <v>275</v>
      </c>
      <c r="M47" s="18" t="s">
        <v>94</v>
      </c>
      <c r="N47" s="18" t="s">
        <v>104</v>
      </c>
      <c r="O47" s="18" t="s">
        <v>112</v>
      </c>
      <c r="P47" s="18" t="s">
        <v>36</v>
      </c>
      <c r="Q47" s="18" t="s">
        <v>276</v>
      </c>
      <c r="R47" s="18" t="s">
        <v>50</v>
      </c>
      <c r="S47" s="18" t="s">
        <v>39</v>
      </c>
      <c r="T47" s="18" t="s">
        <v>39</v>
      </c>
      <c r="U47" s="18" t="s">
        <v>39</v>
      </c>
      <c r="V47" s="18" t="s">
        <v>41</v>
      </c>
      <c r="W47" s="18" t="s">
        <v>41</v>
      </c>
      <c r="X47" s="18" t="s">
        <v>39</v>
      </c>
      <c r="Y47" s="18" t="s">
        <v>39</v>
      </c>
      <c r="Z47" s="18" t="s">
        <v>40</v>
      </c>
      <c r="AA47" s="18" t="s">
        <v>41</v>
      </c>
      <c r="AB47" s="18" t="s">
        <v>557</v>
      </c>
      <c r="AC47" s="18" t="s">
        <v>644</v>
      </c>
      <c r="AD47" s="18" t="s">
        <v>785</v>
      </c>
      <c r="AE47" s="18" t="s">
        <v>1124</v>
      </c>
      <c r="AF47" s="18" t="s">
        <v>1365</v>
      </c>
      <c r="AG47" s="19">
        <v>45830.552777777775</v>
      </c>
      <c r="AH47" s="18">
        <v>107.2</v>
      </c>
      <c r="AI47" s="18">
        <v>0</v>
      </c>
      <c r="AJ47" s="18" t="s">
        <v>1126</v>
      </c>
      <c r="AK47" s="18">
        <v>3</v>
      </c>
      <c r="AL47" s="18">
        <v>0</v>
      </c>
    </row>
    <row r="48" spans="1:38" x14ac:dyDescent="0.2">
      <c r="A48" s="18" t="s">
        <v>1367</v>
      </c>
      <c r="B48" s="18" t="s">
        <v>1367</v>
      </c>
      <c r="C48" s="18" t="s">
        <v>1367</v>
      </c>
      <c r="D48" s="18" t="s">
        <v>1367</v>
      </c>
      <c r="E48" s="18" t="s">
        <v>1367</v>
      </c>
      <c r="F48" s="18" t="s">
        <v>1362</v>
      </c>
      <c r="G48" s="18" t="s">
        <v>1366</v>
      </c>
      <c r="H48" s="18">
        <v>45472654</v>
      </c>
      <c r="I48" s="18" t="s">
        <v>324</v>
      </c>
      <c r="J48" s="18" t="s">
        <v>325</v>
      </c>
      <c r="K48" s="18" t="s">
        <v>325</v>
      </c>
      <c r="L48" s="18" t="s">
        <v>325</v>
      </c>
      <c r="M48" s="18" t="s">
        <v>104</v>
      </c>
      <c r="N48" s="18">
        <v>0</v>
      </c>
      <c r="O48" s="18" t="s">
        <v>167</v>
      </c>
      <c r="P48" s="18" t="s">
        <v>48</v>
      </c>
      <c r="Q48" s="18" t="s">
        <v>49</v>
      </c>
      <c r="R48" s="18" t="s">
        <v>87</v>
      </c>
      <c r="S48" s="18" t="s">
        <v>39</v>
      </c>
      <c r="T48" s="18" t="s">
        <v>39</v>
      </c>
      <c r="U48" s="18" t="s">
        <v>39</v>
      </c>
      <c r="V48" s="18" t="s">
        <v>41</v>
      </c>
      <c r="W48" s="18" t="s">
        <v>41</v>
      </c>
      <c r="X48" s="18" t="s">
        <v>39</v>
      </c>
      <c r="Y48" s="18" t="s">
        <v>39</v>
      </c>
      <c r="Z48" s="18" t="s">
        <v>40</v>
      </c>
      <c r="AA48" s="18" t="s">
        <v>41</v>
      </c>
      <c r="AB48" s="18" t="s">
        <v>557</v>
      </c>
      <c r="AC48" s="18" t="s">
        <v>167</v>
      </c>
      <c r="AD48" s="18" t="s">
        <v>785</v>
      </c>
      <c r="AE48" s="18" t="s">
        <v>1124</v>
      </c>
      <c r="AF48" s="18" t="s">
        <v>1365</v>
      </c>
      <c r="AG48" s="19">
        <v>45830.554861111108</v>
      </c>
      <c r="AH48" s="18">
        <v>107.2</v>
      </c>
      <c r="AI48" s="18">
        <v>0</v>
      </c>
      <c r="AJ48" s="18" t="s">
        <v>1123</v>
      </c>
      <c r="AK48" s="18">
        <v>1</v>
      </c>
      <c r="AL48" s="18">
        <v>1</v>
      </c>
    </row>
    <row r="49" spans="1:38" x14ac:dyDescent="0.2">
      <c r="A49" s="18" t="s">
        <v>1367</v>
      </c>
      <c r="B49" s="18" t="s">
        <v>1367</v>
      </c>
      <c r="C49" s="18" t="s">
        <v>1367</v>
      </c>
      <c r="D49" s="18" t="s">
        <v>1367</v>
      </c>
      <c r="E49" s="18" t="s">
        <v>1367</v>
      </c>
      <c r="F49" s="18" t="s">
        <v>1362</v>
      </c>
      <c r="G49" s="18" t="s">
        <v>1366</v>
      </c>
      <c r="H49" s="18">
        <v>45968075</v>
      </c>
      <c r="I49" s="18" t="s">
        <v>530</v>
      </c>
      <c r="J49" s="18" t="s">
        <v>531</v>
      </c>
      <c r="K49" s="18" t="s">
        <v>531</v>
      </c>
      <c r="L49" s="18" t="s">
        <v>531</v>
      </c>
      <c r="M49" s="18" t="s">
        <v>532</v>
      </c>
      <c r="N49" s="18" t="s">
        <v>410</v>
      </c>
      <c r="O49" s="18" t="s">
        <v>338</v>
      </c>
      <c r="P49" s="18" t="s">
        <v>36</v>
      </c>
      <c r="Q49" s="18" t="s">
        <v>37</v>
      </c>
      <c r="R49" s="18" t="s">
        <v>50</v>
      </c>
      <c r="S49" s="18" t="s">
        <v>39</v>
      </c>
      <c r="T49" s="18" t="s">
        <v>41</v>
      </c>
      <c r="U49" s="18" t="s">
        <v>39</v>
      </c>
      <c r="V49" s="18" t="s">
        <v>41</v>
      </c>
      <c r="W49" s="18" t="s">
        <v>41</v>
      </c>
      <c r="X49" s="18" t="s">
        <v>39</v>
      </c>
      <c r="Y49" s="18" t="s">
        <v>39</v>
      </c>
      <c r="Z49" s="18" t="s">
        <v>40</v>
      </c>
      <c r="AA49" s="18" t="s">
        <v>41</v>
      </c>
      <c r="AB49" s="18" t="s">
        <v>597</v>
      </c>
      <c r="AC49" s="18" t="s">
        <v>338</v>
      </c>
      <c r="AD49" s="18" t="s">
        <v>566</v>
      </c>
      <c r="AE49" s="18" t="s">
        <v>1121</v>
      </c>
      <c r="AF49" s="18" t="s">
        <v>1365</v>
      </c>
      <c r="AG49" s="19">
        <v>45875.455555555556</v>
      </c>
      <c r="AH49" s="18">
        <v>62.3</v>
      </c>
      <c r="AI49" s="18">
        <v>0</v>
      </c>
      <c r="AJ49" s="18" t="s">
        <v>1183</v>
      </c>
      <c r="AK49" s="18">
        <v>2</v>
      </c>
      <c r="AL49" s="18">
        <v>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5C51-A2D4-654B-AA7A-1B019B095E65}">
  <sheetPr>
    <tabColor theme="5" tint="0.79998168889431442"/>
  </sheetPr>
  <dimension ref="A1:E50"/>
  <sheetViews>
    <sheetView workbookViewId="0"/>
  </sheetViews>
  <sheetFormatPr baseColWidth="10" defaultRowHeight="16" x14ac:dyDescent="0.2"/>
  <cols>
    <col min="1" max="16384" width="10.83203125" style="21"/>
  </cols>
  <sheetData>
    <row r="1" spans="1:5" x14ac:dyDescent="0.2">
      <c r="A1" s="21" t="s">
        <v>1359</v>
      </c>
      <c r="B1" s="21" t="s">
        <v>1</v>
      </c>
      <c r="C1" s="21" t="s">
        <v>1285</v>
      </c>
      <c r="D1" s="21" t="s">
        <v>1368</v>
      </c>
      <c r="E1" s="21" t="s">
        <v>1614</v>
      </c>
    </row>
    <row r="2" spans="1:5" x14ac:dyDescent="0.2">
      <c r="A2" s="21" t="s">
        <v>1361</v>
      </c>
      <c r="B2" s="21" t="s">
        <v>343</v>
      </c>
      <c r="C2" s="21" t="s">
        <v>344</v>
      </c>
      <c r="D2" s="21">
        <v>0</v>
      </c>
      <c r="E2" s="21">
        <v>0</v>
      </c>
    </row>
    <row r="3" spans="1:5" x14ac:dyDescent="0.2">
      <c r="A3" s="21" t="s">
        <v>1361</v>
      </c>
      <c r="B3" s="21" t="s">
        <v>208</v>
      </c>
      <c r="C3" s="21" t="s">
        <v>209</v>
      </c>
      <c r="D3" s="21">
        <v>0</v>
      </c>
      <c r="E3" s="21">
        <v>0</v>
      </c>
    </row>
    <row r="4" spans="1:5" x14ac:dyDescent="0.2">
      <c r="A4" s="21" t="s">
        <v>1361</v>
      </c>
      <c r="B4" s="21" t="s">
        <v>436</v>
      </c>
      <c r="C4" s="21" t="s">
        <v>437</v>
      </c>
      <c r="D4" s="21">
        <v>0</v>
      </c>
      <c r="E4" s="21">
        <v>0</v>
      </c>
    </row>
    <row r="5" spans="1:5" x14ac:dyDescent="0.2">
      <c r="A5" s="21" t="s">
        <v>1361</v>
      </c>
      <c r="B5" s="21" t="s">
        <v>61</v>
      </c>
      <c r="C5" s="21" t="s">
        <v>62</v>
      </c>
      <c r="D5" s="21">
        <v>1</v>
      </c>
      <c r="E5" s="21">
        <v>1</v>
      </c>
    </row>
    <row r="6" spans="1:5" x14ac:dyDescent="0.2">
      <c r="A6" s="21" t="s">
        <v>1361</v>
      </c>
      <c r="B6" s="21" t="s">
        <v>451</v>
      </c>
      <c r="C6" s="21" t="s">
        <v>452</v>
      </c>
      <c r="D6" s="21">
        <v>1</v>
      </c>
      <c r="E6" s="21">
        <v>1</v>
      </c>
    </row>
    <row r="7" spans="1:5" x14ac:dyDescent="0.2">
      <c r="A7" s="21" t="s">
        <v>1361</v>
      </c>
      <c r="B7" s="21" t="s">
        <v>428</v>
      </c>
      <c r="C7" s="21" t="s">
        <v>429</v>
      </c>
      <c r="D7" s="21">
        <v>1</v>
      </c>
      <c r="E7" s="21">
        <v>1</v>
      </c>
    </row>
    <row r="8" spans="1:5" x14ac:dyDescent="0.2">
      <c r="A8" s="21" t="s">
        <v>1361</v>
      </c>
      <c r="B8" s="21" t="s">
        <v>350</v>
      </c>
      <c r="C8" s="21" t="s">
        <v>351</v>
      </c>
      <c r="D8" s="21">
        <v>1</v>
      </c>
      <c r="E8" s="21">
        <v>1</v>
      </c>
    </row>
    <row r="9" spans="1:5" x14ac:dyDescent="0.2">
      <c r="A9" s="21" t="s">
        <v>1361</v>
      </c>
      <c r="B9" s="21" t="s">
        <v>381</v>
      </c>
      <c r="C9" s="21" t="s">
        <v>382</v>
      </c>
      <c r="D9" s="21">
        <v>0</v>
      </c>
      <c r="E9" s="21">
        <v>0</v>
      </c>
    </row>
    <row r="10" spans="1:5" x14ac:dyDescent="0.2">
      <c r="A10" s="21" t="s">
        <v>1361</v>
      </c>
      <c r="B10" s="21" t="s">
        <v>126</v>
      </c>
      <c r="C10" s="21" t="s">
        <v>127</v>
      </c>
      <c r="D10" s="21">
        <v>1</v>
      </c>
      <c r="E10" s="21">
        <v>1</v>
      </c>
    </row>
    <row r="11" spans="1:5" x14ac:dyDescent="0.2">
      <c r="A11" s="21" t="s">
        <v>1361</v>
      </c>
      <c r="B11" s="21" t="s">
        <v>293</v>
      </c>
      <c r="C11" s="21" t="s">
        <v>812</v>
      </c>
      <c r="D11" s="21">
        <v>0</v>
      </c>
      <c r="E11" s="21">
        <v>0</v>
      </c>
    </row>
    <row r="12" spans="1:5" x14ac:dyDescent="0.2">
      <c r="A12" s="21" t="s">
        <v>1361</v>
      </c>
      <c r="B12" s="21" t="s">
        <v>306</v>
      </c>
      <c r="C12" s="21" t="s">
        <v>307</v>
      </c>
      <c r="D12" s="21">
        <v>1</v>
      </c>
      <c r="E12" s="21">
        <v>1</v>
      </c>
    </row>
    <row r="13" spans="1:5" x14ac:dyDescent="0.2">
      <c r="A13" s="21" t="s">
        <v>1361</v>
      </c>
      <c r="B13" s="21" t="s">
        <v>154</v>
      </c>
      <c r="C13" s="21" t="s">
        <v>155</v>
      </c>
      <c r="D13" s="21">
        <v>1</v>
      </c>
      <c r="E13" s="21">
        <v>1</v>
      </c>
    </row>
    <row r="14" spans="1:5" x14ac:dyDescent="0.2">
      <c r="A14" s="21" t="s">
        <v>1361</v>
      </c>
      <c r="B14" s="21" t="s">
        <v>471</v>
      </c>
      <c r="C14" s="21" t="s">
        <v>472</v>
      </c>
      <c r="D14" s="21">
        <v>0</v>
      </c>
      <c r="E14" s="21">
        <v>0</v>
      </c>
    </row>
    <row r="15" spans="1:5" x14ac:dyDescent="0.2">
      <c r="A15" s="21" t="s">
        <v>1361</v>
      </c>
      <c r="B15" s="21" t="s">
        <v>352</v>
      </c>
      <c r="C15" s="21" t="s">
        <v>353</v>
      </c>
      <c r="D15" s="21">
        <v>1</v>
      </c>
      <c r="E15" s="21">
        <v>1</v>
      </c>
    </row>
    <row r="16" spans="1:5" x14ac:dyDescent="0.2">
      <c r="A16" s="21" t="s">
        <v>1361</v>
      </c>
      <c r="B16" s="21" t="s">
        <v>491</v>
      </c>
      <c r="C16" s="21" t="s">
        <v>492</v>
      </c>
      <c r="D16" s="21">
        <v>1</v>
      </c>
      <c r="E16" s="21">
        <v>1</v>
      </c>
    </row>
    <row r="17" spans="1:5" x14ac:dyDescent="0.2">
      <c r="A17" s="21" t="s">
        <v>1361</v>
      </c>
      <c r="B17" s="21" t="s">
        <v>503</v>
      </c>
      <c r="C17" s="21" t="s">
        <v>504</v>
      </c>
      <c r="D17" s="21">
        <v>0</v>
      </c>
      <c r="E17" s="21">
        <v>0</v>
      </c>
    </row>
    <row r="18" spans="1:5" x14ac:dyDescent="0.2">
      <c r="A18" s="21" t="s">
        <v>1361</v>
      </c>
      <c r="B18" s="21" t="s">
        <v>417</v>
      </c>
      <c r="C18" s="21" t="s">
        <v>418</v>
      </c>
      <c r="D18" s="21">
        <v>1</v>
      </c>
      <c r="E18" s="21">
        <v>1</v>
      </c>
    </row>
    <row r="19" spans="1:5" x14ac:dyDescent="0.2">
      <c r="A19" s="21" t="s">
        <v>1361</v>
      </c>
      <c r="B19" s="21" t="s">
        <v>422</v>
      </c>
      <c r="C19" s="21" t="s">
        <v>423</v>
      </c>
      <c r="D19" s="21">
        <v>0</v>
      </c>
      <c r="E19" s="21">
        <v>0</v>
      </c>
    </row>
    <row r="20" spans="1:5" x14ac:dyDescent="0.2">
      <c r="A20" s="21" t="s">
        <v>1361</v>
      </c>
      <c r="B20" s="21" t="s">
        <v>515</v>
      </c>
      <c r="C20" s="21" t="s">
        <v>516</v>
      </c>
      <c r="D20" s="21">
        <v>0</v>
      </c>
      <c r="E20" s="21">
        <v>0</v>
      </c>
    </row>
    <row r="21" spans="1:5" x14ac:dyDescent="0.2">
      <c r="A21" s="21" t="s">
        <v>1361</v>
      </c>
      <c r="B21" s="21" t="s">
        <v>83</v>
      </c>
      <c r="C21" s="21" t="s">
        <v>84</v>
      </c>
      <c r="D21" s="21">
        <v>0</v>
      </c>
      <c r="E21" s="21">
        <v>0</v>
      </c>
    </row>
    <row r="22" spans="1:5" x14ac:dyDescent="0.2">
      <c r="A22" s="21" t="s">
        <v>1361</v>
      </c>
      <c r="B22" s="21" t="s">
        <v>517</v>
      </c>
      <c r="C22" s="21" t="s">
        <v>1318</v>
      </c>
      <c r="D22" s="21">
        <v>1</v>
      </c>
      <c r="E22" s="21">
        <v>1</v>
      </c>
    </row>
    <row r="23" spans="1:5" x14ac:dyDescent="0.2">
      <c r="A23" s="21" t="s">
        <v>1361</v>
      </c>
      <c r="B23" s="21" t="s">
        <v>525</v>
      </c>
      <c r="C23" s="21" t="s">
        <v>526</v>
      </c>
      <c r="D23" s="21">
        <v>0</v>
      </c>
      <c r="E23" s="21">
        <v>0</v>
      </c>
    </row>
    <row r="24" spans="1:5" x14ac:dyDescent="0.2">
      <c r="A24" s="21" t="s">
        <v>1361</v>
      </c>
      <c r="B24" s="21" t="s">
        <v>113</v>
      </c>
      <c r="C24" s="21" t="s">
        <v>114</v>
      </c>
      <c r="D24" s="21">
        <v>0</v>
      </c>
      <c r="E24" s="21">
        <v>0</v>
      </c>
    </row>
    <row r="25" spans="1:5" x14ac:dyDescent="0.2">
      <c r="A25" s="21" t="s">
        <v>1361</v>
      </c>
      <c r="B25" s="21" t="s">
        <v>330</v>
      </c>
      <c r="C25" s="21" t="s">
        <v>331</v>
      </c>
      <c r="D25" s="21">
        <v>0</v>
      </c>
      <c r="E25" s="21">
        <v>0</v>
      </c>
    </row>
    <row r="26" spans="1:5" x14ac:dyDescent="0.2">
      <c r="A26" s="21" t="s">
        <v>1361</v>
      </c>
      <c r="B26" s="21" t="s">
        <v>193</v>
      </c>
      <c r="C26" s="21" t="s">
        <v>194</v>
      </c>
      <c r="D26" s="21">
        <v>1</v>
      </c>
      <c r="E26" s="21">
        <v>1</v>
      </c>
    </row>
    <row r="27" spans="1:5" x14ac:dyDescent="0.2">
      <c r="A27" s="21" t="s">
        <v>1362</v>
      </c>
      <c r="B27" s="21" t="s">
        <v>438</v>
      </c>
      <c r="C27" s="21" t="s">
        <v>439</v>
      </c>
      <c r="D27" s="21">
        <v>1</v>
      </c>
      <c r="E27" s="21">
        <v>1</v>
      </c>
    </row>
    <row r="28" spans="1:5" x14ac:dyDescent="0.2">
      <c r="A28" s="21" t="s">
        <v>1362</v>
      </c>
      <c r="B28" s="21" t="s">
        <v>215</v>
      </c>
      <c r="C28" s="21" t="s">
        <v>216</v>
      </c>
      <c r="D28" s="21">
        <v>1</v>
      </c>
      <c r="E28" s="21">
        <v>1</v>
      </c>
    </row>
    <row r="29" spans="1:5" x14ac:dyDescent="0.2">
      <c r="A29" s="21" t="s">
        <v>1362</v>
      </c>
      <c r="B29" s="21" t="s">
        <v>371</v>
      </c>
      <c r="C29" s="21" t="s">
        <v>372</v>
      </c>
      <c r="D29" s="21">
        <v>1</v>
      </c>
      <c r="E29" s="21">
        <v>1</v>
      </c>
    </row>
    <row r="30" spans="1:5" x14ac:dyDescent="0.2">
      <c r="A30" s="21" t="s">
        <v>1362</v>
      </c>
      <c r="B30" s="21" t="s">
        <v>376</v>
      </c>
      <c r="C30" s="21" t="s">
        <v>377</v>
      </c>
      <c r="D30" s="21">
        <v>1</v>
      </c>
      <c r="E30" s="21">
        <v>1</v>
      </c>
    </row>
    <row r="31" spans="1:5" x14ac:dyDescent="0.2">
      <c r="A31" s="21" t="s">
        <v>1362</v>
      </c>
      <c r="B31" s="21" t="s">
        <v>387</v>
      </c>
      <c r="C31" s="21" t="s">
        <v>388</v>
      </c>
      <c r="D31" s="21">
        <v>0</v>
      </c>
      <c r="E31" s="21">
        <v>0</v>
      </c>
    </row>
    <row r="32" spans="1:5" x14ac:dyDescent="0.2">
      <c r="A32" s="21" t="s">
        <v>1362</v>
      </c>
      <c r="B32" s="21" t="s">
        <v>393</v>
      </c>
      <c r="C32" s="21" t="s">
        <v>394</v>
      </c>
      <c r="D32" s="21">
        <v>0</v>
      </c>
      <c r="E32" s="21">
        <v>0</v>
      </c>
    </row>
    <row r="33" spans="1:5" x14ac:dyDescent="0.2">
      <c r="A33" s="21" t="s">
        <v>1362</v>
      </c>
      <c r="B33" s="21" t="s">
        <v>434</v>
      </c>
      <c r="C33" s="21" t="s">
        <v>435</v>
      </c>
      <c r="D33" s="21">
        <v>1</v>
      </c>
      <c r="E33" s="21">
        <v>1</v>
      </c>
    </row>
    <row r="34" spans="1:5" x14ac:dyDescent="0.2">
      <c r="A34" s="21" t="s">
        <v>1362</v>
      </c>
      <c r="B34" s="21" t="s">
        <v>457</v>
      </c>
      <c r="C34" s="21" t="s">
        <v>458</v>
      </c>
      <c r="D34" s="21">
        <v>0</v>
      </c>
      <c r="E34" s="21">
        <v>0</v>
      </c>
    </row>
    <row r="35" spans="1:5" x14ac:dyDescent="0.2">
      <c r="A35" s="21" t="s">
        <v>1362</v>
      </c>
      <c r="B35" s="21" t="s">
        <v>298</v>
      </c>
      <c r="C35" s="21" t="s">
        <v>299</v>
      </c>
      <c r="D35" s="21">
        <v>0</v>
      </c>
      <c r="E35" s="21">
        <v>0</v>
      </c>
    </row>
    <row r="36" spans="1:5" x14ac:dyDescent="0.2">
      <c r="A36" s="21" t="s">
        <v>1362</v>
      </c>
      <c r="B36" s="21" t="s">
        <v>465</v>
      </c>
      <c r="C36" s="21" t="s">
        <v>466</v>
      </c>
      <c r="D36" s="21">
        <v>0</v>
      </c>
      <c r="E36" s="21">
        <v>0</v>
      </c>
    </row>
    <row r="37" spans="1:5" x14ac:dyDescent="0.2">
      <c r="A37" s="21" t="s">
        <v>1362</v>
      </c>
      <c r="B37" s="21" t="s">
        <v>235</v>
      </c>
      <c r="C37" s="21" t="s">
        <v>236</v>
      </c>
      <c r="D37" s="21">
        <v>1</v>
      </c>
      <c r="E37" s="21">
        <v>1</v>
      </c>
    </row>
    <row r="38" spans="1:5" x14ac:dyDescent="0.2">
      <c r="A38" s="21" t="s">
        <v>1362</v>
      </c>
      <c r="B38" s="21" t="s">
        <v>311</v>
      </c>
      <c r="C38" s="21" t="s">
        <v>312</v>
      </c>
      <c r="D38" s="21">
        <v>0</v>
      </c>
      <c r="E38" s="21">
        <v>0</v>
      </c>
    </row>
    <row r="39" spans="1:5" x14ac:dyDescent="0.2">
      <c r="A39" s="21" t="s">
        <v>1362</v>
      </c>
      <c r="B39" s="21" t="s">
        <v>473</v>
      </c>
      <c r="C39" s="21" t="s">
        <v>474</v>
      </c>
      <c r="D39" s="21">
        <v>0</v>
      </c>
      <c r="E39" s="21">
        <v>0</v>
      </c>
    </row>
    <row r="40" spans="1:5" x14ac:dyDescent="0.2">
      <c r="A40" s="21" t="s">
        <v>1362</v>
      </c>
      <c r="B40" s="21" t="s">
        <v>480</v>
      </c>
      <c r="C40" s="21" t="s">
        <v>1319</v>
      </c>
      <c r="D40" s="21">
        <v>1</v>
      </c>
      <c r="E40" s="21">
        <v>1</v>
      </c>
    </row>
    <row r="41" spans="1:5" x14ac:dyDescent="0.2">
      <c r="A41" s="21" t="s">
        <v>1362</v>
      </c>
      <c r="B41" s="21" t="s">
        <v>485</v>
      </c>
      <c r="C41" s="21" t="s">
        <v>486</v>
      </c>
      <c r="D41" s="21">
        <v>1</v>
      </c>
      <c r="E41" s="21">
        <v>1</v>
      </c>
    </row>
    <row r="42" spans="1:5" x14ac:dyDescent="0.2">
      <c r="A42" s="21" t="s">
        <v>1362</v>
      </c>
      <c r="B42" s="21" t="s">
        <v>497</v>
      </c>
      <c r="C42" s="21" t="s">
        <v>498</v>
      </c>
      <c r="D42" s="21">
        <v>0</v>
      </c>
      <c r="E42" s="21">
        <v>0</v>
      </c>
    </row>
    <row r="43" spans="1:5" x14ac:dyDescent="0.2">
      <c r="A43" s="21" t="s">
        <v>1362</v>
      </c>
      <c r="B43" s="21" t="s">
        <v>411</v>
      </c>
      <c r="C43" s="21" t="s">
        <v>412</v>
      </c>
      <c r="D43" s="21">
        <v>0</v>
      </c>
      <c r="E43" s="21">
        <v>0</v>
      </c>
    </row>
    <row r="44" spans="1:5" x14ac:dyDescent="0.2">
      <c r="A44" s="21" t="s">
        <v>1362</v>
      </c>
      <c r="B44" s="21" t="s">
        <v>317</v>
      </c>
      <c r="C44" s="21" t="s">
        <v>318</v>
      </c>
      <c r="D44" s="21">
        <v>1</v>
      </c>
      <c r="E44" s="21">
        <v>1</v>
      </c>
    </row>
    <row r="45" spans="1:5" x14ac:dyDescent="0.2">
      <c r="A45" s="21" t="s">
        <v>1362</v>
      </c>
      <c r="B45" s="21" t="s">
        <v>509</v>
      </c>
      <c r="C45" s="21" t="s">
        <v>510</v>
      </c>
      <c r="D45" s="21">
        <v>0</v>
      </c>
      <c r="E45" s="21">
        <v>0</v>
      </c>
    </row>
    <row r="46" spans="1:5" x14ac:dyDescent="0.2">
      <c r="A46" s="21" t="s">
        <v>1362</v>
      </c>
      <c r="B46" s="21" t="s">
        <v>522</v>
      </c>
      <c r="C46" s="21" t="s">
        <v>523</v>
      </c>
      <c r="D46" s="21">
        <v>1</v>
      </c>
      <c r="E46" s="21">
        <v>1</v>
      </c>
    </row>
    <row r="47" spans="1:5" x14ac:dyDescent="0.2">
      <c r="A47" s="21" t="s">
        <v>1362</v>
      </c>
      <c r="B47" s="21" t="s">
        <v>274</v>
      </c>
      <c r="C47" s="21" t="s">
        <v>275</v>
      </c>
      <c r="D47" s="21">
        <v>0</v>
      </c>
      <c r="E47" s="21">
        <v>0</v>
      </c>
    </row>
    <row r="48" spans="1:5" x14ac:dyDescent="0.2">
      <c r="A48" s="21" t="s">
        <v>1362</v>
      </c>
      <c r="B48" s="21" t="s">
        <v>324</v>
      </c>
      <c r="C48" s="21" t="s">
        <v>325</v>
      </c>
      <c r="D48" s="21">
        <v>1</v>
      </c>
      <c r="E48" s="21">
        <v>1</v>
      </c>
    </row>
    <row r="49" spans="1:5" x14ac:dyDescent="0.2">
      <c r="A49" s="21" t="s">
        <v>1362</v>
      </c>
      <c r="B49" s="21" t="s">
        <v>530</v>
      </c>
      <c r="C49" s="21" t="s">
        <v>531</v>
      </c>
      <c r="D49" s="21">
        <v>0</v>
      </c>
      <c r="E49" s="21">
        <v>0</v>
      </c>
    </row>
    <row r="50" spans="1:5" x14ac:dyDescent="0.2">
      <c r="A50" s="21" t="s">
        <v>1362</v>
      </c>
      <c r="B50" s="21" t="s">
        <v>444</v>
      </c>
      <c r="C50" s="21" t="s">
        <v>445</v>
      </c>
      <c r="D50" s="21" t="s">
        <v>1367</v>
      </c>
      <c r="E50" s="21">
        <v>1</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43AB8-36BF-C84C-B30E-CDDFB9676E62}">
  <sheetPr>
    <tabColor theme="5" tint="0.79998168889431442"/>
  </sheetPr>
  <dimension ref="A1:F64"/>
  <sheetViews>
    <sheetView workbookViewId="0">
      <selection activeCell="E18" sqref="E18"/>
    </sheetView>
  </sheetViews>
  <sheetFormatPr baseColWidth="10" defaultRowHeight="16" x14ac:dyDescent="0.2"/>
  <cols>
    <col min="1" max="16384" width="10.83203125" style="23"/>
  </cols>
  <sheetData>
    <row r="1" spans="1:6" x14ac:dyDescent="0.2">
      <c r="A1" s="23" t="s">
        <v>1359</v>
      </c>
      <c r="B1" s="23" t="s">
        <v>1</v>
      </c>
      <c r="C1" s="23" t="s">
        <v>1285</v>
      </c>
      <c r="D1" s="23" t="s">
        <v>1368</v>
      </c>
      <c r="E1" s="23" t="s">
        <v>1322</v>
      </c>
    </row>
    <row r="2" spans="1:6" x14ac:dyDescent="0.2">
      <c r="A2" s="23" t="s">
        <v>1361</v>
      </c>
      <c r="B2" s="23" t="s">
        <v>343</v>
      </c>
      <c r="C2" s="23" t="s">
        <v>344</v>
      </c>
      <c r="D2" s="23">
        <v>0</v>
      </c>
      <c r="E2" s="23">
        <f>VLOOKUP(B2,Randomize_10_18_25!$B:$E,4,FALSE)</f>
        <v>0</v>
      </c>
      <c r="F2" s="23" t="b">
        <f>D2=E2</f>
        <v>1</v>
      </c>
    </row>
    <row r="3" spans="1:6" x14ac:dyDescent="0.2">
      <c r="A3" s="23" t="s">
        <v>1361</v>
      </c>
      <c r="B3" s="23" t="s">
        <v>208</v>
      </c>
      <c r="C3" s="23" t="s">
        <v>209</v>
      </c>
      <c r="D3" s="23">
        <v>0</v>
      </c>
      <c r="E3" s="23">
        <f>VLOOKUP(B3,Randomize_10_18_25!$B:$E,4,FALSE)</f>
        <v>0</v>
      </c>
      <c r="F3" s="23" t="b">
        <f t="shared" ref="F3:F64" si="0">D3=E3</f>
        <v>1</v>
      </c>
    </row>
    <row r="4" spans="1:6" x14ac:dyDescent="0.2">
      <c r="A4" s="23" t="s">
        <v>1361</v>
      </c>
      <c r="B4" s="23" t="s">
        <v>436</v>
      </c>
      <c r="C4" s="23" t="s">
        <v>437</v>
      </c>
      <c r="D4" s="23">
        <v>0</v>
      </c>
      <c r="E4" s="23">
        <f>VLOOKUP(B4,Randomize_10_18_25!$B:$E,4,FALSE)</f>
        <v>0</v>
      </c>
      <c r="F4" s="23" t="b">
        <f t="shared" si="0"/>
        <v>1</v>
      </c>
    </row>
    <row r="5" spans="1:6" x14ac:dyDescent="0.2">
      <c r="A5" s="23" t="s">
        <v>1361</v>
      </c>
      <c r="B5" s="23" t="s">
        <v>61</v>
      </c>
      <c r="C5" s="23" t="s">
        <v>62</v>
      </c>
      <c r="D5" s="23">
        <v>1</v>
      </c>
      <c r="E5" s="23">
        <f>VLOOKUP(B5,Randomize_10_18_25!$B:$E,4,FALSE)</f>
        <v>1</v>
      </c>
      <c r="F5" s="23" t="b">
        <f t="shared" si="0"/>
        <v>1</v>
      </c>
    </row>
    <row r="6" spans="1:6" x14ac:dyDescent="0.2">
      <c r="A6" s="23" t="s">
        <v>1361</v>
      </c>
      <c r="B6" s="23" t="s">
        <v>451</v>
      </c>
      <c r="C6" s="23" t="s">
        <v>452</v>
      </c>
      <c r="D6" s="23">
        <v>1</v>
      </c>
      <c r="E6" s="23">
        <f>VLOOKUP(B6,Randomize_10_18_25!$B:$E,4,FALSE)</f>
        <v>1</v>
      </c>
      <c r="F6" s="23" t="b">
        <f t="shared" si="0"/>
        <v>1</v>
      </c>
    </row>
    <row r="7" spans="1:6" x14ac:dyDescent="0.2">
      <c r="A7" s="23" t="s">
        <v>1361</v>
      </c>
      <c r="B7" s="23" t="s">
        <v>428</v>
      </c>
      <c r="C7" s="23" t="s">
        <v>429</v>
      </c>
      <c r="D7" s="23">
        <v>1</v>
      </c>
      <c r="E7" s="23">
        <f>VLOOKUP(B7,Randomize_10_18_25!$B:$E,4,FALSE)</f>
        <v>1</v>
      </c>
      <c r="F7" s="23" t="b">
        <f t="shared" si="0"/>
        <v>1</v>
      </c>
    </row>
    <row r="8" spans="1:6" x14ac:dyDescent="0.2">
      <c r="A8" s="23" t="s">
        <v>1361</v>
      </c>
      <c r="B8" s="23" t="s">
        <v>350</v>
      </c>
      <c r="C8" s="23" t="s">
        <v>351</v>
      </c>
      <c r="D8" s="23">
        <v>1</v>
      </c>
      <c r="E8" s="23">
        <f>VLOOKUP(B8,Randomize_10_18_25!$B:$E,4,FALSE)</f>
        <v>1</v>
      </c>
      <c r="F8" s="23" t="b">
        <f t="shared" si="0"/>
        <v>1</v>
      </c>
    </row>
    <row r="9" spans="1:6" x14ac:dyDescent="0.2">
      <c r="A9" s="23" t="s">
        <v>1361</v>
      </c>
      <c r="B9" s="23" t="s">
        <v>381</v>
      </c>
      <c r="C9" s="23" t="s">
        <v>382</v>
      </c>
      <c r="D9" s="23">
        <v>0</v>
      </c>
      <c r="E9" s="23">
        <f>VLOOKUP(B9,Randomize_10_18_25!$B:$E,4,FALSE)</f>
        <v>0</v>
      </c>
      <c r="F9" s="23" t="b">
        <f t="shared" si="0"/>
        <v>1</v>
      </c>
    </row>
    <row r="10" spans="1:6" x14ac:dyDescent="0.2">
      <c r="A10" s="23" t="s">
        <v>1361</v>
      </c>
      <c r="B10" s="23" t="s">
        <v>126</v>
      </c>
      <c r="C10" s="23" t="s">
        <v>127</v>
      </c>
      <c r="D10" s="23">
        <v>1</v>
      </c>
      <c r="E10" s="23">
        <f>VLOOKUP(B10,Randomize_10_18_25!$B:$E,4,FALSE)</f>
        <v>1</v>
      </c>
      <c r="F10" s="23" t="b">
        <f t="shared" si="0"/>
        <v>1</v>
      </c>
    </row>
    <row r="11" spans="1:6" x14ac:dyDescent="0.2">
      <c r="A11" s="23" t="s">
        <v>1361</v>
      </c>
      <c r="B11" s="23" t="s">
        <v>293</v>
      </c>
      <c r="C11" s="23" t="s">
        <v>812</v>
      </c>
      <c r="D11" s="23">
        <v>0</v>
      </c>
      <c r="E11" s="23">
        <f>VLOOKUP(B11,Randomize_10_18_25!$B:$E,4,FALSE)</f>
        <v>0</v>
      </c>
      <c r="F11" s="23" t="b">
        <f t="shared" si="0"/>
        <v>1</v>
      </c>
    </row>
    <row r="12" spans="1:6" x14ac:dyDescent="0.2">
      <c r="A12" s="23" t="s">
        <v>1361</v>
      </c>
      <c r="B12" s="23" t="s">
        <v>306</v>
      </c>
      <c r="C12" s="23" t="s">
        <v>307</v>
      </c>
      <c r="D12" s="23">
        <v>1</v>
      </c>
      <c r="E12" s="23">
        <f>VLOOKUP(B12,Randomize_10_18_25!$B:$E,4,FALSE)</f>
        <v>1</v>
      </c>
      <c r="F12" s="23" t="b">
        <f t="shared" si="0"/>
        <v>1</v>
      </c>
    </row>
    <row r="13" spans="1:6" x14ac:dyDescent="0.2">
      <c r="A13" s="23" t="s">
        <v>1361</v>
      </c>
      <c r="B13" s="23" t="s">
        <v>154</v>
      </c>
      <c r="C13" s="23" t="s">
        <v>155</v>
      </c>
      <c r="D13" s="23">
        <v>1</v>
      </c>
      <c r="E13" s="23">
        <f>VLOOKUP(B13,Randomize_10_18_25!$B:$E,4,FALSE)</f>
        <v>1</v>
      </c>
      <c r="F13" s="23" t="b">
        <f t="shared" si="0"/>
        <v>1</v>
      </c>
    </row>
    <row r="14" spans="1:6" x14ac:dyDescent="0.2">
      <c r="A14" s="23" t="s">
        <v>1361</v>
      </c>
      <c r="B14" s="23" t="s">
        <v>471</v>
      </c>
      <c r="C14" s="23" t="s">
        <v>472</v>
      </c>
      <c r="D14" s="23">
        <v>0</v>
      </c>
      <c r="E14" s="23">
        <f>VLOOKUP(B14,Randomize_10_18_25!$B:$E,4,FALSE)</f>
        <v>0</v>
      </c>
      <c r="F14" s="23" t="b">
        <f t="shared" si="0"/>
        <v>1</v>
      </c>
    </row>
    <row r="15" spans="1:6" x14ac:dyDescent="0.2">
      <c r="A15" s="23" t="s">
        <v>1361</v>
      </c>
      <c r="B15" s="23" t="s">
        <v>352</v>
      </c>
      <c r="C15" s="23" t="s">
        <v>353</v>
      </c>
      <c r="D15" s="23">
        <v>1</v>
      </c>
      <c r="E15" s="23">
        <f>VLOOKUP(B15,Randomize_10_18_25!$B:$E,4,FALSE)</f>
        <v>1</v>
      </c>
      <c r="F15" s="23" t="b">
        <f t="shared" si="0"/>
        <v>1</v>
      </c>
    </row>
    <row r="16" spans="1:6" x14ac:dyDescent="0.2">
      <c r="A16" s="23" t="s">
        <v>1361</v>
      </c>
      <c r="B16" s="23" t="s">
        <v>491</v>
      </c>
      <c r="C16" s="23" t="s">
        <v>492</v>
      </c>
      <c r="D16" s="23">
        <v>1</v>
      </c>
      <c r="E16" s="23">
        <f>VLOOKUP(B16,Randomize_10_18_25!$B:$E,4,FALSE)</f>
        <v>1</v>
      </c>
      <c r="F16" s="23" t="b">
        <f t="shared" si="0"/>
        <v>1</v>
      </c>
    </row>
    <row r="17" spans="1:6" x14ac:dyDescent="0.2">
      <c r="A17" s="23" t="s">
        <v>1361</v>
      </c>
      <c r="B17" s="23" t="s">
        <v>503</v>
      </c>
      <c r="C17" s="23" t="s">
        <v>504</v>
      </c>
      <c r="D17" s="23">
        <v>0</v>
      </c>
      <c r="E17" s="23">
        <f>VLOOKUP(B17,Randomize_10_18_25!$B:$E,4,FALSE)</f>
        <v>0</v>
      </c>
      <c r="F17" s="23" t="b">
        <f t="shared" si="0"/>
        <v>1</v>
      </c>
    </row>
    <row r="18" spans="1:6" x14ac:dyDescent="0.2">
      <c r="A18" s="23" t="s">
        <v>1361</v>
      </c>
      <c r="B18" s="23" t="s">
        <v>417</v>
      </c>
      <c r="C18" s="23" t="s">
        <v>418</v>
      </c>
      <c r="D18" s="23">
        <v>1</v>
      </c>
      <c r="E18" s="23">
        <f>VLOOKUP(B18,Randomize_10_18_25!$B:$E,4,FALSE)</f>
        <v>1</v>
      </c>
      <c r="F18" s="23" t="b">
        <f t="shared" si="0"/>
        <v>1</v>
      </c>
    </row>
    <row r="19" spans="1:6" x14ac:dyDescent="0.2">
      <c r="A19" s="23" t="s">
        <v>1361</v>
      </c>
      <c r="B19" s="23" t="s">
        <v>422</v>
      </c>
      <c r="C19" s="23" t="s">
        <v>423</v>
      </c>
      <c r="D19" s="23">
        <v>0</v>
      </c>
      <c r="E19" s="23">
        <f>VLOOKUP(B19,Randomize_10_18_25!$B:$E,4,FALSE)</f>
        <v>0</v>
      </c>
      <c r="F19" s="23" t="b">
        <f t="shared" si="0"/>
        <v>1</v>
      </c>
    </row>
    <row r="20" spans="1:6" x14ac:dyDescent="0.2">
      <c r="A20" s="23" t="s">
        <v>1361</v>
      </c>
      <c r="B20" s="23" t="s">
        <v>515</v>
      </c>
      <c r="C20" s="23" t="s">
        <v>516</v>
      </c>
      <c r="D20" s="23">
        <v>0</v>
      </c>
      <c r="E20" s="23">
        <f>VLOOKUP(B20,Randomize_10_18_25!$B:$E,4,FALSE)</f>
        <v>0</v>
      </c>
      <c r="F20" s="23" t="b">
        <f t="shared" si="0"/>
        <v>1</v>
      </c>
    </row>
    <row r="21" spans="1:6" x14ac:dyDescent="0.2">
      <c r="A21" s="23" t="s">
        <v>1361</v>
      </c>
      <c r="B21" s="23" t="s">
        <v>83</v>
      </c>
      <c r="C21" s="23" t="s">
        <v>84</v>
      </c>
      <c r="D21" s="23">
        <v>0</v>
      </c>
      <c r="E21" s="23">
        <f>VLOOKUP(B21,Randomize_10_18_25!$B:$E,4,FALSE)</f>
        <v>0</v>
      </c>
      <c r="F21" s="23" t="b">
        <f t="shared" si="0"/>
        <v>1</v>
      </c>
    </row>
    <row r="22" spans="1:6" x14ac:dyDescent="0.2">
      <c r="A22" s="23" t="s">
        <v>1361</v>
      </c>
      <c r="B22" s="23" t="s">
        <v>517</v>
      </c>
      <c r="C22" s="23" t="s">
        <v>1318</v>
      </c>
      <c r="D22" s="23">
        <v>1</v>
      </c>
      <c r="E22" s="23">
        <f>VLOOKUP(B22,Randomize_10_18_25!$B:$E,4,FALSE)</f>
        <v>1</v>
      </c>
      <c r="F22" s="23" t="b">
        <f t="shared" si="0"/>
        <v>1</v>
      </c>
    </row>
    <row r="23" spans="1:6" x14ac:dyDescent="0.2">
      <c r="A23" s="23" t="s">
        <v>1361</v>
      </c>
      <c r="B23" s="23" t="s">
        <v>525</v>
      </c>
      <c r="C23" s="23" t="s">
        <v>526</v>
      </c>
      <c r="D23" s="23">
        <v>0</v>
      </c>
      <c r="E23" s="23">
        <f>VLOOKUP(B23,Randomize_10_18_25!$B:$E,4,FALSE)</f>
        <v>0</v>
      </c>
      <c r="F23" s="23" t="b">
        <f t="shared" si="0"/>
        <v>1</v>
      </c>
    </row>
    <row r="24" spans="1:6" x14ac:dyDescent="0.2">
      <c r="A24" s="23" t="s">
        <v>1361</v>
      </c>
      <c r="B24" s="23" t="s">
        <v>113</v>
      </c>
      <c r="C24" s="23" t="s">
        <v>114</v>
      </c>
      <c r="D24" s="23">
        <v>0</v>
      </c>
      <c r="E24" s="23">
        <f>VLOOKUP(B24,Randomize_10_18_25!$B:$E,4,FALSE)</f>
        <v>0</v>
      </c>
      <c r="F24" s="23" t="b">
        <f t="shared" si="0"/>
        <v>1</v>
      </c>
    </row>
    <row r="25" spans="1:6" x14ac:dyDescent="0.2">
      <c r="A25" s="23" t="s">
        <v>1361</v>
      </c>
      <c r="B25" s="23" t="s">
        <v>330</v>
      </c>
      <c r="C25" s="23" t="s">
        <v>331</v>
      </c>
      <c r="D25" s="23">
        <v>0</v>
      </c>
      <c r="E25" s="23">
        <f>VLOOKUP(B25,Randomize_10_18_25!$B:$E,4,FALSE)</f>
        <v>0</v>
      </c>
      <c r="F25" s="23" t="b">
        <f t="shared" si="0"/>
        <v>1</v>
      </c>
    </row>
    <row r="26" spans="1:6" x14ac:dyDescent="0.2">
      <c r="A26" s="23" t="s">
        <v>1361</v>
      </c>
      <c r="B26" s="23" t="s">
        <v>193</v>
      </c>
      <c r="C26" s="23" t="s">
        <v>194</v>
      </c>
      <c r="D26" s="23">
        <v>1</v>
      </c>
      <c r="E26" s="23">
        <f>VLOOKUP(B26,Randomize_10_18_25!$B:$E,4,FALSE)</f>
        <v>1</v>
      </c>
      <c r="F26" s="23" t="b">
        <f t="shared" si="0"/>
        <v>1</v>
      </c>
    </row>
    <row r="27" spans="1:6" x14ac:dyDescent="0.2">
      <c r="A27" s="23" t="s">
        <v>1361</v>
      </c>
      <c r="B27" s="23" t="s">
        <v>1036</v>
      </c>
      <c r="C27" s="23" t="s">
        <v>1035</v>
      </c>
      <c r="D27" s="23">
        <v>0</v>
      </c>
      <c r="E27" s="23" t="e">
        <f>VLOOKUP(B27,Randomize_10_18_25!$B:$E,4,FALSE)</f>
        <v>#N/A</v>
      </c>
      <c r="F27" s="23" t="e">
        <f t="shared" si="0"/>
        <v>#N/A</v>
      </c>
    </row>
    <row r="28" spans="1:6" x14ac:dyDescent="0.2">
      <c r="A28" s="23" t="s">
        <v>1361</v>
      </c>
      <c r="B28" s="23" t="s">
        <v>958</v>
      </c>
      <c r="C28" s="23" t="s">
        <v>957</v>
      </c>
      <c r="D28" s="23">
        <v>0</v>
      </c>
      <c r="E28" s="23" t="e">
        <f>VLOOKUP(B28,Randomize_10_18_25!$B:$E,4,FALSE)</f>
        <v>#N/A</v>
      </c>
      <c r="F28" s="23" t="e">
        <f t="shared" si="0"/>
        <v>#N/A</v>
      </c>
    </row>
    <row r="29" spans="1:6" x14ac:dyDescent="0.2">
      <c r="A29" s="23" t="s">
        <v>1361</v>
      </c>
      <c r="B29" s="23" t="s">
        <v>861</v>
      </c>
      <c r="C29" s="23" t="s">
        <v>860</v>
      </c>
      <c r="D29" s="23">
        <v>0</v>
      </c>
      <c r="E29" s="23" t="e">
        <f>VLOOKUP(B29,Randomize_10_18_25!$B:$E,4,FALSE)</f>
        <v>#N/A</v>
      </c>
      <c r="F29" s="23" t="e">
        <f t="shared" si="0"/>
        <v>#N/A</v>
      </c>
    </row>
    <row r="30" spans="1:6" x14ac:dyDescent="0.2">
      <c r="A30" s="23" t="s">
        <v>1361</v>
      </c>
      <c r="B30" s="23" t="s">
        <v>1044</v>
      </c>
      <c r="C30" s="23" t="s">
        <v>1043</v>
      </c>
      <c r="D30" s="23">
        <v>1</v>
      </c>
      <c r="E30" s="23" t="e">
        <f>VLOOKUP(B30,Randomize_10_18_25!$B:$E,4,FALSE)</f>
        <v>#N/A</v>
      </c>
      <c r="F30" s="23" t="e">
        <f t="shared" si="0"/>
        <v>#N/A</v>
      </c>
    </row>
    <row r="31" spans="1:6" x14ac:dyDescent="0.2">
      <c r="A31" s="23" t="s">
        <v>1362</v>
      </c>
      <c r="B31" s="23" t="s">
        <v>438</v>
      </c>
      <c r="C31" s="23" t="s">
        <v>439</v>
      </c>
      <c r="D31" s="23">
        <v>1</v>
      </c>
      <c r="E31" s="23">
        <f>VLOOKUP(B31,Randomize_10_18_25!$B:$E,4,FALSE)</f>
        <v>1</v>
      </c>
      <c r="F31" s="23" t="b">
        <f t="shared" si="0"/>
        <v>1</v>
      </c>
    </row>
    <row r="32" spans="1:6" x14ac:dyDescent="0.2">
      <c r="A32" s="23" t="s">
        <v>1362</v>
      </c>
      <c r="B32" s="23" t="s">
        <v>215</v>
      </c>
      <c r="C32" s="23" t="s">
        <v>216</v>
      </c>
      <c r="D32" s="23">
        <v>1</v>
      </c>
      <c r="E32" s="23">
        <f>VLOOKUP(B32,Randomize_10_18_25!$B:$E,4,FALSE)</f>
        <v>1</v>
      </c>
      <c r="F32" s="23" t="b">
        <f t="shared" si="0"/>
        <v>1</v>
      </c>
    </row>
    <row r="33" spans="1:6" x14ac:dyDescent="0.2">
      <c r="A33" s="23" t="s">
        <v>1362</v>
      </c>
      <c r="B33" s="23" t="s">
        <v>371</v>
      </c>
      <c r="C33" s="23" t="s">
        <v>372</v>
      </c>
      <c r="D33" s="23">
        <v>1</v>
      </c>
      <c r="E33" s="23">
        <f>VLOOKUP(B33,Randomize_10_18_25!$B:$E,4,FALSE)</f>
        <v>1</v>
      </c>
      <c r="F33" s="23" t="b">
        <f t="shared" si="0"/>
        <v>1</v>
      </c>
    </row>
    <row r="34" spans="1:6" x14ac:dyDescent="0.2">
      <c r="A34" s="23" t="s">
        <v>1362</v>
      </c>
      <c r="B34" s="23" t="s">
        <v>376</v>
      </c>
      <c r="C34" s="23" t="s">
        <v>377</v>
      </c>
      <c r="D34" s="23">
        <v>1</v>
      </c>
      <c r="E34" s="23">
        <f>VLOOKUP(B34,Randomize_10_18_25!$B:$E,4,FALSE)</f>
        <v>1</v>
      </c>
      <c r="F34" s="23" t="b">
        <f t="shared" si="0"/>
        <v>1</v>
      </c>
    </row>
    <row r="35" spans="1:6" x14ac:dyDescent="0.2">
      <c r="A35" s="23" t="s">
        <v>1362</v>
      </c>
      <c r="B35" s="23" t="s">
        <v>387</v>
      </c>
      <c r="C35" s="23" t="s">
        <v>388</v>
      </c>
      <c r="D35" s="23">
        <v>0</v>
      </c>
      <c r="E35" s="23">
        <f>VLOOKUP(B35,Randomize_10_18_25!$B:$E,4,FALSE)</f>
        <v>0</v>
      </c>
      <c r="F35" s="23" t="b">
        <f t="shared" si="0"/>
        <v>1</v>
      </c>
    </row>
    <row r="36" spans="1:6" x14ac:dyDescent="0.2">
      <c r="A36" s="23" t="s">
        <v>1362</v>
      </c>
      <c r="B36" s="23" t="s">
        <v>393</v>
      </c>
      <c r="C36" s="23" t="s">
        <v>394</v>
      </c>
      <c r="D36" s="23">
        <v>0</v>
      </c>
      <c r="E36" s="23">
        <f>VLOOKUP(B36,Randomize_10_18_25!$B:$E,4,FALSE)</f>
        <v>0</v>
      </c>
      <c r="F36" s="23" t="b">
        <f t="shared" si="0"/>
        <v>1</v>
      </c>
    </row>
    <row r="37" spans="1:6" x14ac:dyDescent="0.2">
      <c r="A37" s="23" t="s">
        <v>1362</v>
      </c>
      <c r="B37" s="23" t="s">
        <v>434</v>
      </c>
      <c r="C37" s="23" t="s">
        <v>435</v>
      </c>
      <c r="D37" s="23">
        <v>1</v>
      </c>
      <c r="E37" s="23">
        <f>VLOOKUP(B37,Randomize_10_18_25!$B:$E,4,FALSE)</f>
        <v>1</v>
      </c>
      <c r="F37" s="23" t="b">
        <f t="shared" si="0"/>
        <v>1</v>
      </c>
    </row>
    <row r="38" spans="1:6" x14ac:dyDescent="0.2">
      <c r="A38" s="23" t="s">
        <v>1362</v>
      </c>
      <c r="B38" s="23" t="s">
        <v>457</v>
      </c>
      <c r="C38" s="23" t="s">
        <v>458</v>
      </c>
      <c r="D38" s="23">
        <v>0</v>
      </c>
      <c r="E38" s="23">
        <f>VLOOKUP(B38,Randomize_10_18_25!$B:$E,4,FALSE)</f>
        <v>0</v>
      </c>
      <c r="F38" s="23" t="b">
        <f t="shared" si="0"/>
        <v>1</v>
      </c>
    </row>
    <row r="39" spans="1:6" x14ac:dyDescent="0.2">
      <c r="A39" s="23" t="s">
        <v>1362</v>
      </c>
      <c r="B39" s="23" t="s">
        <v>298</v>
      </c>
      <c r="C39" s="23" t="s">
        <v>299</v>
      </c>
      <c r="D39" s="23">
        <v>0</v>
      </c>
      <c r="E39" s="23">
        <f>VLOOKUP(B39,Randomize_10_18_25!$B:$E,4,FALSE)</f>
        <v>0</v>
      </c>
      <c r="F39" s="23" t="b">
        <f t="shared" si="0"/>
        <v>1</v>
      </c>
    </row>
    <row r="40" spans="1:6" x14ac:dyDescent="0.2">
      <c r="A40" s="23" t="s">
        <v>1362</v>
      </c>
      <c r="B40" s="23" t="s">
        <v>465</v>
      </c>
      <c r="C40" s="23" t="s">
        <v>466</v>
      </c>
      <c r="D40" s="23">
        <v>0</v>
      </c>
      <c r="E40" s="23">
        <f>VLOOKUP(B40,Randomize_10_18_25!$B:$E,4,FALSE)</f>
        <v>0</v>
      </c>
      <c r="F40" s="23" t="b">
        <f t="shared" si="0"/>
        <v>1</v>
      </c>
    </row>
    <row r="41" spans="1:6" x14ac:dyDescent="0.2">
      <c r="A41" s="23" t="s">
        <v>1362</v>
      </c>
      <c r="B41" s="23" t="s">
        <v>235</v>
      </c>
      <c r="C41" s="23" t="s">
        <v>236</v>
      </c>
      <c r="D41" s="23">
        <v>1</v>
      </c>
      <c r="E41" s="23">
        <f>VLOOKUP(B41,Randomize_10_18_25!$B:$E,4,FALSE)</f>
        <v>1</v>
      </c>
      <c r="F41" s="23" t="b">
        <f t="shared" si="0"/>
        <v>1</v>
      </c>
    </row>
    <row r="42" spans="1:6" x14ac:dyDescent="0.2">
      <c r="A42" s="23" t="s">
        <v>1362</v>
      </c>
      <c r="B42" s="23" t="s">
        <v>311</v>
      </c>
      <c r="C42" s="23" t="s">
        <v>312</v>
      </c>
      <c r="D42" s="23">
        <v>0</v>
      </c>
      <c r="E42" s="23">
        <f>VLOOKUP(B42,Randomize_10_18_25!$B:$E,4,FALSE)</f>
        <v>0</v>
      </c>
      <c r="F42" s="23" t="b">
        <f t="shared" si="0"/>
        <v>1</v>
      </c>
    </row>
    <row r="43" spans="1:6" x14ac:dyDescent="0.2">
      <c r="A43" s="23" t="s">
        <v>1362</v>
      </c>
      <c r="B43" s="23" t="s">
        <v>473</v>
      </c>
      <c r="C43" s="23" t="s">
        <v>474</v>
      </c>
      <c r="D43" s="23">
        <v>0</v>
      </c>
      <c r="E43" s="23">
        <f>VLOOKUP(B43,Randomize_10_18_25!$B:$E,4,FALSE)</f>
        <v>0</v>
      </c>
      <c r="F43" s="23" t="b">
        <f t="shared" si="0"/>
        <v>1</v>
      </c>
    </row>
    <row r="44" spans="1:6" x14ac:dyDescent="0.2">
      <c r="A44" s="23" t="s">
        <v>1362</v>
      </c>
      <c r="B44" s="23" t="s">
        <v>480</v>
      </c>
      <c r="C44" s="23" t="s">
        <v>1319</v>
      </c>
      <c r="D44" s="23">
        <v>1</v>
      </c>
      <c r="E44" s="23">
        <f>VLOOKUP(B44,Randomize_10_18_25!$B:$E,4,FALSE)</f>
        <v>1</v>
      </c>
      <c r="F44" s="23" t="b">
        <f t="shared" si="0"/>
        <v>1</v>
      </c>
    </row>
    <row r="45" spans="1:6" x14ac:dyDescent="0.2">
      <c r="A45" s="23" t="s">
        <v>1362</v>
      </c>
      <c r="B45" s="23" t="s">
        <v>485</v>
      </c>
      <c r="C45" s="23" t="s">
        <v>486</v>
      </c>
      <c r="D45" s="23">
        <v>1</v>
      </c>
      <c r="E45" s="23">
        <f>VLOOKUP(B45,Randomize_10_18_25!$B:$E,4,FALSE)</f>
        <v>1</v>
      </c>
      <c r="F45" s="23" t="b">
        <f t="shared" si="0"/>
        <v>1</v>
      </c>
    </row>
    <row r="46" spans="1:6" x14ac:dyDescent="0.2">
      <c r="A46" s="23" t="s">
        <v>1362</v>
      </c>
      <c r="B46" s="23" t="s">
        <v>497</v>
      </c>
      <c r="C46" s="23" t="s">
        <v>498</v>
      </c>
      <c r="D46" s="23">
        <v>0</v>
      </c>
      <c r="E46" s="23">
        <f>VLOOKUP(B46,Randomize_10_18_25!$B:$E,4,FALSE)</f>
        <v>0</v>
      </c>
      <c r="F46" s="23" t="b">
        <f t="shared" si="0"/>
        <v>1</v>
      </c>
    </row>
    <row r="47" spans="1:6" x14ac:dyDescent="0.2">
      <c r="A47" s="23" t="s">
        <v>1362</v>
      </c>
      <c r="B47" s="23" t="s">
        <v>411</v>
      </c>
      <c r="C47" s="23" t="s">
        <v>412</v>
      </c>
      <c r="D47" s="23">
        <v>0</v>
      </c>
      <c r="E47" s="23">
        <f>VLOOKUP(B47,Randomize_10_18_25!$B:$E,4,FALSE)</f>
        <v>0</v>
      </c>
      <c r="F47" s="23" t="b">
        <f t="shared" si="0"/>
        <v>1</v>
      </c>
    </row>
    <row r="48" spans="1:6" x14ac:dyDescent="0.2">
      <c r="A48" s="23" t="s">
        <v>1362</v>
      </c>
      <c r="B48" s="23" t="s">
        <v>317</v>
      </c>
      <c r="C48" s="23" t="s">
        <v>318</v>
      </c>
      <c r="D48" s="23">
        <v>1</v>
      </c>
      <c r="E48" s="23">
        <f>VLOOKUP(B48,Randomize_10_18_25!$B:$E,4,FALSE)</f>
        <v>1</v>
      </c>
      <c r="F48" s="23" t="b">
        <f t="shared" si="0"/>
        <v>1</v>
      </c>
    </row>
    <row r="49" spans="1:6" x14ac:dyDescent="0.2">
      <c r="A49" s="23" t="s">
        <v>1362</v>
      </c>
      <c r="B49" s="23" t="s">
        <v>509</v>
      </c>
      <c r="C49" s="23" t="s">
        <v>510</v>
      </c>
      <c r="D49" s="23">
        <v>0</v>
      </c>
      <c r="E49" s="23">
        <f>VLOOKUP(B49,Randomize_10_18_25!$B:$E,4,FALSE)</f>
        <v>0</v>
      </c>
      <c r="F49" s="23" t="b">
        <f t="shared" si="0"/>
        <v>1</v>
      </c>
    </row>
    <row r="50" spans="1:6" x14ac:dyDescent="0.2">
      <c r="A50" s="23" t="s">
        <v>1362</v>
      </c>
      <c r="B50" s="23" t="s">
        <v>522</v>
      </c>
      <c r="C50" s="23" t="s">
        <v>523</v>
      </c>
      <c r="D50" s="23">
        <v>1</v>
      </c>
      <c r="E50" s="23">
        <f>VLOOKUP(B50,Randomize_10_18_25!$B:$E,4,FALSE)</f>
        <v>1</v>
      </c>
      <c r="F50" s="23" t="b">
        <f t="shared" si="0"/>
        <v>1</v>
      </c>
    </row>
    <row r="51" spans="1:6" x14ac:dyDescent="0.2">
      <c r="A51" s="23" t="s">
        <v>1362</v>
      </c>
      <c r="B51" s="23" t="s">
        <v>274</v>
      </c>
      <c r="C51" s="23" t="s">
        <v>275</v>
      </c>
      <c r="D51" s="23">
        <v>0</v>
      </c>
      <c r="E51" s="23">
        <f>VLOOKUP(B51,Randomize_10_18_25!$B:$E,4,FALSE)</f>
        <v>0</v>
      </c>
      <c r="F51" s="23" t="b">
        <f t="shared" si="0"/>
        <v>1</v>
      </c>
    </row>
    <row r="52" spans="1:6" x14ac:dyDescent="0.2">
      <c r="A52" s="23" t="s">
        <v>1362</v>
      </c>
      <c r="B52" s="23" t="s">
        <v>324</v>
      </c>
      <c r="C52" s="23" t="s">
        <v>325</v>
      </c>
      <c r="D52" s="23">
        <v>1</v>
      </c>
      <c r="E52" s="23">
        <f>VLOOKUP(B52,Randomize_10_18_25!$B:$E,4,FALSE)</f>
        <v>1</v>
      </c>
      <c r="F52" s="23" t="b">
        <f t="shared" si="0"/>
        <v>1</v>
      </c>
    </row>
    <row r="53" spans="1:6" x14ac:dyDescent="0.2">
      <c r="A53" s="23" t="s">
        <v>1362</v>
      </c>
      <c r="B53" s="23" t="s">
        <v>530</v>
      </c>
      <c r="C53" s="23" t="s">
        <v>531</v>
      </c>
      <c r="D53" s="23">
        <v>0</v>
      </c>
      <c r="E53" s="23">
        <f>VLOOKUP(B53,Randomize_10_18_25!$B:$E,4,FALSE)</f>
        <v>0</v>
      </c>
      <c r="F53" s="23" t="b">
        <f t="shared" si="0"/>
        <v>1</v>
      </c>
    </row>
    <row r="54" spans="1:6" x14ac:dyDescent="0.2">
      <c r="A54" s="23" t="s">
        <v>1362</v>
      </c>
      <c r="B54" s="23" t="s">
        <v>444</v>
      </c>
      <c r="C54" s="23" t="s">
        <v>445</v>
      </c>
      <c r="D54" s="23">
        <v>1</v>
      </c>
      <c r="E54" s="23">
        <f>VLOOKUP(B54,Randomize_10_18_25!$B:$E,4,FALSE)</f>
        <v>1</v>
      </c>
      <c r="F54" s="23" t="b">
        <f t="shared" si="0"/>
        <v>1</v>
      </c>
    </row>
    <row r="55" spans="1:6" x14ac:dyDescent="0.2">
      <c r="A55" s="23" t="s">
        <v>1362</v>
      </c>
      <c r="B55" s="23" t="s">
        <v>1046</v>
      </c>
      <c r="C55" s="23" t="s">
        <v>1045</v>
      </c>
      <c r="D55" s="23">
        <v>1</v>
      </c>
      <c r="E55" s="23" t="e">
        <f>VLOOKUP(B55,Randomize_10_18_25!$B:$E,4,FALSE)</f>
        <v>#N/A</v>
      </c>
      <c r="F55" s="23" t="e">
        <f t="shared" si="0"/>
        <v>#N/A</v>
      </c>
    </row>
    <row r="56" spans="1:6" x14ac:dyDescent="0.2">
      <c r="A56" s="23" t="s">
        <v>1362</v>
      </c>
      <c r="B56" s="23" t="s">
        <v>1062</v>
      </c>
      <c r="C56" s="23" t="s">
        <v>1061</v>
      </c>
      <c r="D56" s="23">
        <v>1</v>
      </c>
      <c r="E56" s="23" t="e">
        <f>VLOOKUP(B56,Randomize_10_18_25!$B:$E,4,FALSE)</f>
        <v>#N/A</v>
      </c>
      <c r="F56" s="23" t="e">
        <f t="shared" si="0"/>
        <v>#N/A</v>
      </c>
    </row>
    <row r="57" spans="1:6" x14ac:dyDescent="0.2">
      <c r="A57" s="23" t="s">
        <v>1362</v>
      </c>
      <c r="B57" s="23" t="s">
        <v>1089</v>
      </c>
      <c r="C57" s="23" t="s">
        <v>1087</v>
      </c>
      <c r="D57" s="23">
        <v>0</v>
      </c>
      <c r="E57" s="23" t="e">
        <f>VLOOKUP(B57,Randomize_10_18_25!$B:$E,4,FALSE)</f>
        <v>#N/A</v>
      </c>
      <c r="F57" s="23" t="e">
        <f t="shared" si="0"/>
        <v>#N/A</v>
      </c>
    </row>
    <row r="58" spans="1:6" x14ac:dyDescent="0.2">
      <c r="A58" s="23" t="s">
        <v>1362</v>
      </c>
      <c r="B58" s="23" t="s">
        <v>1442</v>
      </c>
      <c r="C58" s="23" t="s">
        <v>1443</v>
      </c>
      <c r="D58" s="23">
        <v>1</v>
      </c>
      <c r="E58" s="23" t="e">
        <f>VLOOKUP(B58,Randomize_10_18_25!$B:$E,4,FALSE)</f>
        <v>#N/A</v>
      </c>
      <c r="F58" s="23" t="e">
        <f t="shared" si="0"/>
        <v>#N/A</v>
      </c>
    </row>
    <row r="59" spans="1:6" x14ac:dyDescent="0.2">
      <c r="A59" s="23" t="s">
        <v>1362</v>
      </c>
      <c r="B59" s="23" t="s">
        <v>1055</v>
      </c>
      <c r="C59" s="23" t="s">
        <v>1054</v>
      </c>
      <c r="D59" s="23">
        <v>0</v>
      </c>
      <c r="E59" s="23" t="e">
        <f>VLOOKUP(B59,Randomize_10_18_25!$B:$E,4,FALSE)</f>
        <v>#N/A</v>
      </c>
      <c r="F59" s="23" t="e">
        <f t="shared" si="0"/>
        <v>#N/A</v>
      </c>
    </row>
    <row r="60" spans="1:6" x14ac:dyDescent="0.2">
      <c r="A60" s="23" t="s">
        <v>1362</v>
      </c>
      <c r="B60" s="23" t="s">
        <v>970</v>
      </c>
      <c r="C60" s="23" t="s">
        <v>969</v>
      </c>
      <c r="D60" s="23">
        <v>1</v>
      </c>
      <c r="E60" s="23" t="e">
        <f>VLOOKUP(B60,Randomize_10_18_25!$B:$E,4,FALSE)</f>
        <v>#N/A</v>
      </c>
      <c r="F60" s="23" t="e">
        <f t="shared" si="0"/>
        <v>#N/A</v>
      </c>
    </row>
    <row r="61" spans="1:6" x14ac:dyDescent="0.2">
      <c r="A61" s="23" t="s">
        <v>1362</v>
      </c>
      <c r="B61" s="23" t="s">
        <v>1010</v>
      </c>
      <c r="C61" s="23" t="s">
        <v>1347</v>
      </c>
      <c r="D61" s="23">
        <v>1</v>
      </c>
      <c r="E61" s="23" t="e">
        <f>VLOOKUP(B61,Randomize_10_18_25!$B:$E,4,FALSE)</f>
        <v>#N/A</v>
      </c>
      <c r="F61" s="23" t="e">
        <f t="shared" si="0"/>
        <v>#N/A</v>
      </c>
    </row>
    <row r="62" spans="1:6" x14ac:dyDescent="0.2">
      <c r="A62" s="23" t="s">
        <v>1362</v>
      </c>
      <c r="B62" s="23" t="s">
        <v>1005</v>
      </c>
      <c r="C62" s="23" t="s">
        <v>1004</v>
      </c>
      <c r="D62" s="23">
        <v>0</v>
      </c>
      <c r="E62" s="23" t="e">
        <f>VLOOKUP(B62,Randomize_10_18_25!$B:$E,4,FALSE)</f>
        <v>#N/A</v>
      </c>
      <c r="F62" s="23" t="e">
        <f t="shared" si="0"/>
        <v>#N/A</v>
      </c>
    </row>
    <row r="63" spans="1:6" x14ac:dyDescent="0.2">
      <c r="A63" s="23" t="s">
        <v>1362</v>
      </c>
      <c r="B63" s="23" t="s">
        <v>995</v>
      </c>
      <c r="C63" s="23" t="s">
        <v>994</v>
      </c>
      <c r="D63" s="23">
        <v>1</v>
      </c>
      <c r="E63" s="23" t="e">
        <f>VLOOKUP(B63,Randomize_10_18_25!$B:$E,4,FALSE)</f>
        <v>#N/A</v>
      </c>
      <c r="F63" s="23" t="e">
        <f t="shared" si="0"/>
        <v>#N/A</v>
      </c>
    </row>
    <row r="64" spans="1:6" x14ac:dyDescent="0.2">
      <c r="A64" s="23" t="s">
        <v>1362</v>
      </c>
      <c r="B64" s="23" t="s">
        <v>1085</v>
      </c>
      <c r="C64" s="23" t="s">
        <v>1084</v>
      </c>
      <c r="D64" s="23">
        <v>1</v>
      </c>
      <c r="E64" s="23" t="e">
        <f>VLOOKUP(B64,Randomize_10_18_25!$B:$E,4,FALSE)</f>
        <v>#N/A</v>
      </c>
      <c r="F64" s="23" t="e">
        <f t="shared" si="0"/>
        <v>#N/A</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668B7-CD6D-3B43-B22B-19FBE4003769}">
  <sheetPr>
    <tabColor theme="7" tint="-0.249977111117893"/>
  </sheetPr>
  <dimension ref="A1:P58"/>
  <sheetViews>
    <sheetView tabSelected="1" workbookViewId="0">
      <selection activeCell="J51" sqref="J51"/>
    </sheetView>
  </sheetViews>
  <sheetFormatPr baseColWidth="10" defaultRowHeight="15" x14ac:dyDescent="0.2"/>
  <cols>
    <col min="1" max="1" width="9.1640625" bestFit="1" customWidth="1"/>
    <col min="2" max="2" width="12.1640625" bestFit="1" customWidth="1"/>
    <col min="3" max="3" width="24" bestFit="1" customWidth="1"/>
    <col min="4" max="8" width="24" customWidth="1"/>
    <col min="9" max="9" width="10.6640625" bestFit="1" customWidth="1"/>
    <col min="10" max="10" width="28.83203125" bestFit="1" customWidth="1"/>
    <col min="11" max="11" width="29.83203125" bestFit="1" customWidth="1"/>
    <col min="12" max="12" width="28.33203125" bestFit="1" customWidth="1"/>
    <col min="13" max="13" width="25.83203125" bestFit="1" customWidth="1"/>
    <col min="14" max="14" width="27" bestFit="1" customWidth="1"/>
    <col min="15" max="15" width="25.33203125" bestFit="1" customWidth="1"/>
    <col min="16" max="16" width="24.6640625" bestFit="1" customWidth="1"/>
  </cols>
  <sheetData>
    <row r="1" spans="1:16" x14ac:dyDescent="0.2">
      <c r="A1" t="s">
        <v>0</v>
      </c>
      <c r="B1" t="s">
        <v>1</v>
      </c>
      <c r="C1" t="s">
        <v>1285</v>
      </c>
      <c r="D1" s="11" t="s">
        <v>1359</v>
      </c>
      <c r="E1" s="11" t="s">
        <v>2344</v>
      </c>
      <c r="F1" s="11" t="s">
        <v>1294</v>
      </c>
      <c r="G1" s="11" t="s">
        <v>2345</v>
      </c>
      <c r="H1" s="11" t="s">
        <v>1756</v>
      </c>
      <c r="I1" s="11" t="s">
        <v>2343</v>
      </c>
      <c r="J1" t="s">
        <v>1749</v>
      </c>
      <c r="K1" t="s">
        <v>1750</v>
      </c>
      <c r="L1" t="s">
        <v>1751</v>
      </c>
      <c r="M1" t="s">
        <v>1752</v>
      </c>
      <c r="N1" t="s">
        <v>1753</v>
      </c>
      <c r="O1" t="s">
        <v>1754</v>
      </c>
      <c r="P1" t="s">
        <v>1755</v>
      </c>
    </row>
    <row r="2" spans="1:16" x14ac:dyDescent="0.2">
      <c r="A2">
        <v>42938868</v>
      </c>
      <c r="B2" t="s">
        <v>61</v>
      </c>
      <c r="C2" t="s">
        <v>62</v>
      </c>
      <c r="D2" t="s">
        <v>1361</v>
      </c>
      <c r="E2">
        <v>1</v>
      </c>
      <c r="G2" t="s">
        <v>2340</v>
      </c>
      <c r="H2" s="12">
        <v>45950</v>
      </c>
      <c r="I2">
        <v>416</v>
      </c>
      <c r="J2" t="s">
        <v>2097</v>
      </c>
      <c r="K2" t="s">
        <v>2098</v>
      </c>
      <c r="L2" t="s">
        <v>2099</v>
      </c>
      <c r="M2" t="s">
        <v>626</v>
      </c>
      <c r="N2" t="s">
        <v>1647</v>
      </c>
      <c r="O2" t="s">
        <v>1728</v>
      </c>
      <c r="P2" t="s">
        <v>1638</v>
      </c>
    </row>
    <row r="3" spans="1:16" x14ac:dyDescent="0.2">
      <c r="A3">
        <v>43635040</v>
      </c>
      <c r="B3" t="s">
        <v>83</v>
      </c>
      <c r="C3" t="s">
        <v>84</v>
      </c>
      <c r="D3" t="s">
        <v>1361</v>
      </c>
      <c r="E3">
        <v>0</v>
      </c>
      <c r="I3">
        <v>361.7</v>
      </c>
      <c r="J3" t="s">
        <v>2297</v>
      </c>
      <c r="K3" t="s">
        <v>2298</v>
      </c>
      <c r="L3" t="s">
        <v>2299</v>
      </c>
      <c r="M3" t="s">
        <v>647</v>
      </c>
      <c r="N3" t="s">
        <v>1670</v>
      </c>
      <c r="O3" t="s">
        <v>2300</v>
      </c>
      <c r="P3" t="s">
        <v>1715</v>
      </c>
    </row>
    <row r="4" spans="1:16" x14ac:dyDescent="0.2">
      <c r="A4">
        <v>44475813</v>
      </c>
      <c r="B4" t="s">
        <v>113</v>
      </c>
      <c r="C4" t="s">
        <v>114</v>
      </c>
      <c r="D4" t="s">
        <v>1361</v>
      </c>
      <c r="E4">
        <v>0</v>
      </c>
      <c r="I4">
        <v>251.1</v>
      </c>
      <c r="J4" t="s">
        <v>1626</v>
      </c>
      <c r="K4" t="s">
        <v>2282</v>
      </c>
      <c r="L4" t="s">
        <v>2283</v>
      </c>
      <c r="M4" t="s">
        <v>630</v>
      </c>
      <c r="N4" t="s">
        <v>1731</v>
      </c>
      <c r="O4" t="s">
        <v>2275</v>
      </c>
      <c r="P4" t="s">
        <v>1715</v>
      </c>
    </row>
    <row r="5" spans="1:16" x14ac:dyDescent="0.2">
      <c r="A5">
        <v>44937909</v>
      </c>
      <c r="B5" t="s">
        <v>126</v>
      </c>
      <c r="C5" t="s">
        <v>127</v>
      </c>
      <c r="D5" t="s">
        <v>1361</v>
      </c>
      <c r="E5">
        <v>1</v>
      </c>
      <c r="G5" t="s">
        <v>2338</v>
      </c>
      <c r="H5" s="12">
        <v>45950</v>
      </c>
      <c r="I5">
        <v>241.9</v>
      </c>
      <c r="J5" t="s">
        <v>2156</v>
      </c>
      <c r="K5" t="s">
        <v>1633</v>
      </c>
      <c r="L5" t="s">
        <v>2157</v>
      </c>
      <c r="M5" t="s">
        <v>552</v>
      </c>
      <c r="N5" t="s">
        <v>1690</v>
      </c>
      <c r="O5" t="s">
        <v>1714</v>
      </c>
      <c r="P5" t="s">
        <v>2158</v>
      </c>
    </row>
    <row r="6" spans="1:16" x14ac:dyDescent="0.2">
      <c r="A6">
        <v>44938825</v>
      </c>
      <c r="B6" t="s">
        <v>154</v>
      </c>
      <c r="C6" t="s">
        <v>155</v>
      </c>
      <c r="D6" t="s">
        <v>1361</v>
      </c>
      <c r="E6">
        <v>1</v>
      </c>
      <c r="G6" t="s">
        <v>2337</v>
      </c>
      <c r="H6" s="12">
        <v>45950</v>
      </c>
      <c r="I6">
        <v>193.9</v>
      </c>
      <c r="J6" t="s">
        <v>2130</v>
      </c>
      <c r="K6" t="s">
        <v>2211</v>
      </c>
      <c r="L6" t="s">
        <v>2212</v>
      </c>
      <c r="M6" t="s">
        <v>774</v>
      </c>
      <c r="N6" t="s">
        <v>1740</v>
      </c>
      <c r="O6" t="s">
        <v>1722</v>
      </c>
      <c r="P6" t="s">
        <v>1667</v>
      </c>
    </row>
    <row r="7" spans="1:16" x14ac:dyDescent="0.2">
      <c r="A7">
        <v>44937929</v>
      </c>
      <c r="B7" t="s">
        <v>193</v>
      </c>
      <c r="C7" t="s">
        <v>194</v>
      </c>
      <c r="D7" t="s">
        <v>1361</v>
      </c>
      <c r="E7">
        <v>1</v>
      </c>
      <c r="G7" t="s">
        <v>2330</v>
      </c>
      <c r="H7" s="12">
        <v>45950</v>
      </c>
      <c r="I7">
        <v>219.8</v>
      </c>
      <c r="J7" t="s">
        <v>1661</v>
      </c>
      <c r="K7" t="s">
        <v>2319</v>
      </c>
      <c r="L7" t="s">
        <v>2320</v>
      </c>
      <c r="M7" t="s">
        <v>594</v>
      </c>
      <c r="N7" t="s">
        <v>1691</v>
      </c>
      <c r="O7" t="s">
        <v>1673</v>
      </c>
      <c r="P7" t="s">
        <v>1616</v>
      </c>
    </row>
    <row r="8" spans="1:16" x14ac:dyDescent="0.2">
      <c r="A8">
        <v>45190855</v>
      </c>
      <c r="B8" t="s">
        <v>208</v>
      </c>
      <c r="C8" t="s">
        <v>209</v>
      </c>
      <c r="D8" t="s">
        <v>1361</v>
      </c>
      <c r="E8">
        <v>0</v>
      </c>
      <c r="I8">
        <v>125.9</v>
      </c>
      <c r="J8" t="s">
        <v>2124</v>
      </c>
      <c r="K8" t="s">
        <v>2125</v>
      </c>
      <c r="L8" t="s">
        <v>2126</v>
      </c>
      <c r="M8" t="s">
        <v>1691</v>
      </c>
      <c r="N8" t="s">
        <v>2127</v>
      </c>
      <c r="O8" t="s">
        <v>1673</v>
      </c>
      <c r="P8" t="s">
        <v>2107</v>
      </c>
    </row>
    <row r="9" spans="1:16" x14ac:dyDescent="0.2">
      <c r="A9">
        <v>45190845</v>
      </c>
      <c r="B9" t="s">
        <v>215</v>
      </c>
      <c r="C9" t="s">
        <v>216</v>
      </c>
      <c r="D9" t="s">
        <v>1362</v>
      </c>
      <c r="E9">
        <v>1</v>
      </c>
      <c r="G9" s="11" t="s">
        <v>2346</v>
      </c>
      <c r="H9" s="12">
        <v>45950</v>
      </c>
      <c r="I9">
        <v>128.9</v>
      </c>
      <c r="J9" t="s">
        <v>1677</v>
      </c>
      <c r="K9" t="s">
        <v>2100</v>
      </c>
      <c r="L9" t="s">
        <v>2101</v>
      </c>
      <c r="M9" t="s">
        <v>1625</v>
      </c>
      <c r="N9" t="s">
        <v>1736</v>
      </c>
      <c r="O9" t="s">
        <v>2102</v>
      </c>
      <c r="P9" t="s">
        <v>2103</v>
      </c>
    </row>
    <row r="10" spans="1:16" x14ac:dyDescent="0.2">
      <c r="A10">
        <v>45190901</v>
      </c>
      <c r="B10" t="s">
        <v>235</v>
      </c>
      <c r="C10" t="s">
        <v>236</v>
      </c>
      <c r="D10" t="s">
        <v>1362</v>
      </c>
      <c r="E10">
        <v>1</v>
      </c>
      <c r="G10" t="s">
        <v>2325</v>
      </c>
      <c r="H10" s="12">
        <v>45950</v>
      </c>
      <c r="I10">
        <v>124.8</v>
      </c>
      <c r="J10" t="s">
        <v>2208</v>
      </c>
      <c r="K10" t="s">
        <v>2209</v>
      </c>
      <c r="L10" t="s">
        <v>2210</v>
      </c>
      <c r="M10" t="s">
        <v>635</v>
      </c>
      <c r="N10" t="s">
        <v>1647</v>
      </c>
      <c r="O10" t="s">
        <v>2149</v>
      </c>
      <c r="P10" t="s">
        <v>1730</v>
      </c>
    </row>
    <row r="11" spans="1:16" x14ac:dyDescent="0.2">
      <c r="A11">
        <v>45346221</v>
      </c>
      <c r="B11" t="s">
        <v>274</v>
      </c>
      <c r="C11" t="s">
        <v>275</v>
      </c>
      <c r="D11" t="s">
        <v>1362</v>
      </c>
      <c r="E11">
        <v>0</v>
      </c>
      <c r="I11">
        <v>119.9</v>
      </c>
      <c r="J11" t="s">
        <v>1702</v>
      </c>
      <c r="K11" t="s">
        <v>2304</v>
      </c>
      <c r="L11" t="s">
        <v>2305</v>
      </c>
      <c r="M11" t="s">
        <v>563</v>
      </c>
      <c r="N11" t="s">
        <v>1712</v>
      </c>
      <c r="O11" t="s">
        <v>2306</v>
      </c>
      <c r="P11" t="s">
        <v>2115</v>
      </c>
    </row>
    <row r="12" spans="1:16" x14ac:dyDescent="0.2">
      <c r="A12">
        <v>45472786</v>
      </c>
      <c r="B12" t="s">
        <v>293</v>
      </c>
      <c r="C12" t="s">
        <v>812</v>
      </c>
      <c r="D12" t="s">
        <v>1361</v>
      </c>
      <c r="E12">
        <v>0</v>
      </c>
      <c r="I12">
        <v>103</v>
      </c>
      <c r="J12" t="s">
        <v>1714</v>
      </c>
      <c r="K12" t="s">
        <v>2159</v>
      </c>
      <c r="L12" t="s">
        <v>2160</v>
      </c>
      <c r="M12" t="s">
        <v>630</v>
      </c>
      <c r="N12" t="s">
        <v>1731</v>
      </c>
      <c r="O12" t="s">
        <v>2161</v>
      </c>
      <c r="P12" t="s">
        <v>2111</v>
      </c>
    </row>
    <row r="13" spans="1:16" x14ac:dyDescent="0.2">
      <c r="A13">
        <v>45472762</v>
      </c>
      <c r="B13" t="s">
        <v>298</v>
      </c>
      <c r="C13" t="s">
        <v>299</v>
      </c>
      <c r="D13" t="s">
        <v>1362</v>
      </c>
      <c r="E13">
        <v>0</v>
      </c>
      <c r="I13">
        <v>101.9</v>
      </c>
      <c r="J13" t="s">
        <v>1707</v>
      </c>
      <c r="K13" t="s">
        <v>2171</v>
      </c>
      <c r="L13" t="s">
        <v>2172</v>
      </c>
      <c r="M13" t="s">
        <v>822</v>
      </c>
      <c r="N13" t="s">
        <v>1631</v>
      </c>
      <c r="O13" t="s">
        <v>2173</v>
      </c>
      <c r="P13" t="s">
        <v>2170</v>
      </c>
    </row>
    <row r="14" spans="1:16" x14ac:dyDescent="0.2">
      <c r="A14">
        <v>45472546</v>
      </c>
      <c r="B14" t="s">
        <v>306</v>
      </c>
      <c r="C14" t="s">
        <v>307</v>
      </c>
      <c r="D14" t="s">
        <v>1361</v>
      </c>
      <c r="E14">
        <v>1</v>
      </c>
      <c r="G14" t="s">
        <v>2326</v>
      </c>
      <c r="H14" s="12">
        <v>45950</v>
      </c>
      <c r="I14">
        <v>119.9</v>
      </c>
      <c r="J14" t="s">
        <v>2236</v>
      </c>
      <c r="K14" t="s">
        <v>2237</v>
      </c>
      <c r="L14" t="s">
        <v>1693</v>
      </c>
      <c r="M14" t="s">
        <v>1647</v>
      </c>
      <c r="N14" t="s">
        <v>1648</v>
      </c>
      <c r="O14" t="s">
        <v>2238</v>
      </c>
      <c r="P14" t="s">
        <v>1637</v>
      </c>
    </row>
    <row r="15" spans="1:16" x14ac:dyDescent="0.2">
      <c r="A15">
        <v>45472971</v>
      </c>
      <c r="B15" t="s">
        <v>311</v>
      </c>
      <c r="C15" t="s">
        <v>312</v>
      </c>
      <c r="D15" t="s">
        <v>1362</v>
      </c>
      <c r="E15">
        <v>0</v>
      </c>
      <c r="I15">
        <v>95.8</v>
      </c>
      <c r="J15" t="s">
        <v>1735</v>
      </c>
      <c r="K15" t="s">
        <v>2213</v>
      </c>
      <c r="L15" t="s">
        <v>2214</v>
      </c>
      <c r="M15" t="s">
        <v>563</v>
      </c>
      <c r="N15" t="s">
        <v>1717</v>
      </c>
      <c r="O15" t="s">
        <v>2184</v>
      </c>
      <c r="P15" t="s">
        <v>1652</v>
      </c>
    </row>
    <row r="16" spans="1:16" x14ac:dyDescent="0.2">
      <c r="A16">
        <v>45472996</v>
      </c>
      <c r="B16" t="s">
        <v>317</v>
      </c>
      <c r="C16" t="s">
        <v>318</v>
      </c>
      <c r="D16" t="s">
        <v>1362</v>
      </c>
      <c r="E16">
        <v>1</v>
      </c>
      <c r="G16" s="11" t="s">
        <v>2347</v>
      </c>
      <c r="H16" s="12">
        <v>45950</v>
      </c>
      <c r="I16">
        <v>94.9</v>
      </c>
      <c r="J16" t="s">
        <v>2267</v>
      </c>
      <c r="K16" t="s">
        <v>2268</v>
      </c>
      <c r="L16" t="s">
        <v>2269</v>
      </c>
      <c r="M16" t="s">
        <v>1644</v>
      </c>
      <c r="N16" t="s">
        <v>1650</v>
      </c>
      <c r="O16" t="s">
        <v>2087</v>
      </c>
      <c r="P16" t="s">
        <v>1682</v>
      </c>
    </row>
    <row r="17" spans="1:16" x14ac:dyDescent="0.2">
      <c r="A17">
        <v>45472654</v>
      </c>
      <c r="B17" t="s">
        <v>324</v>
      </c>
      <c r="C17" t="s">
        <v>325</v>
      </c>
      <c r="D17" t="s">
        <v>1362</v>
      </c>
      <c r="E17">
        <v>1</v>
      </c>
      <c r="G17" s="11" t="s">
        <v>2348</v>
      </c>
      <c r="H17" s="12">
        <v>45950</v>
      </c>
      <c r="I17">
        <v>119.9</v>
      </c>
      <c r="J17" t="s">
        <v>2279</v>
      </c>
      <c r="K17" t="s">
        <v>2280</v>
      </c>
      <c r="L17" t="s">
        <v>2281</v>
      </c>
      <c r="M17" t="s">
        <v>774</v>
      </c>
      <c r="N17" t="s">
        <v>1725</v>
      </c>
      <c r="O17" t="s">
        <v>1623</v>
      </c>
      <c r="P17" t="s">
        <v>1624</v>
      </c>
    </row>
    <row r="18" spans="1:16" x14ac:dyDescent="0.2">
      <c r="A18">
        <v>45472979</v>
      </c>
      <c r="B18" t="s">
        <v>330</v>
      </c>
      <c r="C18" t="s">
        <v>331</v>
      </c>
      <c r="D18" t="s">
        <v>1361</v>
      </c>
      <c r="E18">
        <v>0</v>
      </c>
      <c r="I18">
        <v>97.9</v>
      </c>
      <c r="J18" t="s">
        <v>2314</v>
      </c>
      <c r="K18" t="s">
        <v>2315</v>
      </c>
      <c r="L18" t="s">
        <v>2316</v>
      </c>
      <c r="M18" t="s">
        <v>552</v>
      </c>
      <c r="N18" t="s">
        <v>1683</v>
      </c>
      <c r="O18" t="s">
        <v>1657</v>
      </c>
      <c r="P18" t="s">
        <v>1642</v>
      </c>
    </row>
    <row r="19" spans="1:16" x14ac:dyDescent="0.2">
      <c r="A19">
        <v>45606391</v>
      </c>
      <c r="B19" t="s">
        <v>343</v>
      </c>
      <c r="C19" t="s">
        <v>344</v>
      </c>
      <c r="D19" t="s">
        <v>1361</v>
      </c>
      <c r="E19">
        <v>0</v>
      </c>
      <c r="I19">
        <v>77</v>
      </c>
      <c r="J19" t="s">
        <v>2082</v>
      </c>
      <c r="K19" t="s">
        <v>2083</v>
      </c>
      <c r="L19" t="s">
        <v>2084</v>
      </c>
      <c r="M19" t="s">
        <v>1660</v>
      </c>
      <c r="N19" t="s">
        <v>1717</v>
      </c>
      <c r="O19" t="s">
        <v>2085</v>
      </c>
      <c r="P19" t="s">
        <v>2086</v>
      </c>
    </row>
    <row r="20" spans="1:16" x14ac:dyDescent="0.2">
      <c r="A20">
        <v>45606729</v>
      </c>
      <c r="B20" t="s">
        <v>352</v>
      </c>
      <c r="C20" t="s">
        <v>1577</v>
      </c>
      <c r="D20" t="s">
        <v>1361</v>
      </c>
      <c r="E20">
        <v>1</v>
      </c>
      <c r="G20" t="s">
        <v>2336</v>
      </c>
      <c r="H20" s="12">
        <v>45950</v>
      </c>
      <c r="I20">
        <v>80</v>
      </c>
      <c r="J20" t="s">
        <v>1728</v>
      </c>
      <c r="K20" t="s">
        <v>2216</v>
      </c>
      <c r="L20" t="s">
        <v>2217</v>
      </c>
      <c r="M20" t="s">
        <v>563</v>
      </c>
      <c r="N20" t="s">
        <v>1645</v>
      </c>
      <c r="O20" t="s">
        <v>2218</v>
      </c>
      <c r="P20" t="s">
        <v>2120</v>
      </c>
    </row>
    <row r="21" spans="1:16" x14ac:dyDescent="0.2">
      <c r="A21">
        <v>45763896</v>
      </c>
      <c r="B21" t="s">
        <v>371</v>
      </c>
      <c r="C21" t="s">
        <v>372</v>
      </c>
      <c r="D21" t="s">
        <v>1362</v>
      </c>
      <c r="E21">
        <v>1</v>
      </c>
      <c r="J21" t="s">
        <v>2140</v>
      </c>
      <c r="K21" t="s">
        <v>2141</v>
      </c>
      <c r="L21" t="s">
        <v>2142</v>
      </c>
      <c r="M21" t="s">
        <v>571</v>
      </c>
      <c r="N21" t="s">
        <v>1731</v>
      </c>
      <c r="O21" t="s">
        <v>1664</v>
      </c>
      <c r="P21" t="s">
        <v>1705</v>
      </c>
    </row>
    <row r="22" spans="1:16" x14ac:dyDescent="0.2">
      <c r="A22">
        <v>45763997</v>
      </c>
      <c r="B22" t="s">
        <v>376</v>
      </c>
      <c r="C22" t="s">
        <v>377</v>
      </c>
      <c r="D22" t="s">
        <v>1362</v>
      </c>
      <c r="E22">
        <v>1</v>
      </c>
      <c r="J22" t="s">
        <v>2135</v>
      </c>
      <c r="K22" t="s">
        <v>1711</v>
      </c>
      <c r="L22" t="s">
        <v>2094</v>
      </c>
      <c r="M22" t="s">
        <v>571</v>
      </c>
      <c r="N22" t="s">
        <v>1738</v>
      </c>
      <c r="O22" t="s">
        <v>2143</v>
      </c>
      <c r="P22" t="s">
        <v>1710</v>
      </c>
    </row>
    <row r="23" spans="1:16" x14ac:dyDescent="0.2">
      <c r="A23">
        <v>45764004</v>
      </c>
      <c r="B23" t="s">
        <v>381</v>
      </c>
      <c r="C23" t="s">
        <v>382</v>
      </c>
      <c r="D23" t="s">
        <v>1361</v>
      </c>
      <c r="E23">
        <v>0</v>
      </c>
      <c r="I23">
        <v>74.8</v>
      </c>
      <c r="J23" t="s">
        <v>1675</v>
      </c>
      <c r="K23" t="s">
        <v>2112</v>
      </c>
      <c r="L23" t="s">
        <v>2113</v>
      </c>
      <c r="M23" t="s">
        <v>571</v>
      </c>
      <c r="N23" t="s">
        <v>1622</v>
      </c>
      <c r="O23" t="s">
        <v>2114</v>
      </c>
      <c r="P23" t="s">
        <v>2115</v>
      </c>
    </row>
    <row r="24" spans="1:16" x14ac:dyDescent="0.2">
      <c r="A24">
        <v>45764020</v>
      </c>
      <c r="B24" t="s">
        <v>387</v>
      </c>
      <c r="C24" t="s">
        <v>388</v>
      </c>
      <c r="D24" t="s">
        <v>1362</v>
      </c>
      <c r="E24">
        <v>0</v>
      </c>
      <c r="I24">
        <v>61.9</v>
      </c>
      <c r="J24" t="s">
        <v>2146</v>
      </c>
      <c r="K24" t="s">
        <v>2147</v>
      </c>
      <c r="L24" t="s">
        <v>2148</v>
      </c>
      <c r="M24" t="s">
        <v>1692</v>
      </c>
      <c r="N24" t="s">
        <v>2143</v>
      </c>
      <c r="O24" t="s">
        <v>2149</v>
      </c>
      <c r="P24" t="s">
        <v>2150</v>
      </c>
    </row>
    <row r="25" spans="1:16" x14ac:dyDescent="0.2">
      <c r="A25">
        <v>45764028</v>
      </c>
      <c r="B25" t="s">
        <v>393</v>
      </c>
      <c r="C25" t="s">
        <v>394</v>
      </c>
      <c r="D25" t="s">
        <v>1362</v>
      </c>
      <c r="E25">
        <v>0</v>
      </c>
      <c r="I25">
        <v>59</v>
      </c>
      <c r="J25" t="s">
        <v>2124</v>
      </c>
      <c r="K25" t="s">
        <v>2189</v>
      </c>
      <c r="L25" t="s">
        <v>2190</v>
      </c>
      <c r="M25" t="s">
        <v>552</v>
      </c>
      <c r="N25" t="s">
        <v>1620</v>
      </c>
      <c r="O25" t="s">
        <v>2191</v>
      </c>
      <c r="P25" t="s">
        <v>1615</v>
      </c>
    </row>
    <row r="26" spans="1:16" x14ac:dyDescent="0.2">
      <c r="A26">
        <v>45764063</v>
      </c>
      <c r="B26" t="s">
        <v>411</v>
      </c>
      <c r="C26" t="s">
        <v>1580</v>
      </c>
      <c r="D26" t="s">
        <v>1362</v>
      </c>
      <c r="E26">
        <v>0</v>
      </c>
      <c r="I26">
        <v>60</v>
      </c>
      <c r="J26" t="s">
        <v>1656</v>
      </c>
      <c r="K26" t="s">
        <v>2151</v>
      </c>
      <c r="L26" t="s">
        <v>2262</v>
      </c>
      <c r="M26" t="s">
        <v>617</v>
      </c>
      <c r="N26" t="s">
        <v>2263</v>
      </c>
      <c r="O26" t="s">
        <v>2264</v>
      </c>
      <c r="P26" t="s">
        <v>2265</v>
      </c>
    </row>
    <row r="27" spans="1:16" x14ac:dyDescent="0.2">
      <c r="A27">
        <v>45764075</v>
      </c>
      <c r="B27" t="s">
        <v>417</v>
      </c>
      <c r="C27" t="s">
        <v>418</v>
      </c>
      <c r="D27" t="s">
        <v>1361</v>
      </c>
      <c r="E27">
        <v>1</v>
      </c>
      <c r="G27" t="s">
        <v>2333</v>
      </c>
      <c r="H27" s="12">
        <v>45950</v>
      </c>
      <c r="I27">
        <v>61.9</v>
      </c>
      <c r="J27" t="s">
        <v>2270</v>
      </c>
      <c r="K27" t="s">
        <v>1686</v>
      </c>
      <c r="L27" t="s">
        <v>2271</v>
      </c>
      <c r="M27" t="s">
        <v>630</v>
      </c>
      <c r="N27" t="s">
        <v>2127</v>
      </c>
      <c r="O27" t="s">
        <v>1643</v>
      </c>
      <c r="P27" t="s">
        <v>1715</v>
      </c>
    </row>
    <row r="28" spans="1:16" x14ac:dyDescent="0.2">
      <c r="A28">
        <v>45764080</v>
      </c>
      <c r="B28" t="s">
        <v>422</v>
      </c>
      <c r="C28" t="s">
        <v>423</v>
      </c>
      <c r="D28" t="s">
        <v>1361</v>
      </c>
      <c r="E28">
        <v>0</v>
      </c>
      <c r="I28">
        <v>72.900000000000006</v>
      </c>
      <c r="J28" t="s">
        <v>1675</v>
      </c>
      <c r="K28" t="s">
        <v>2295</v>
      </c>
      <c r="L28" t="s">
        <v>2296</v>
      </c>
      <c r="M28" t="s">
        <v>630</v>
      </c>
      <c r="N28" t="s">
        <v>801</v>
      </c>
      <c r="O28" t="s">
        <v>1631</v>
      </c>
      <c r="P28" t="s">
        <v>1630</v>
      </c>
    </row>
    <row r="29" spans="1:16" x14ac:dyDescent="0.2">
      <c r="A29">
        <v>45793976</v>
      </c>
      <c r="B29" t="s">
        <v>428</v>
      </c>
      <c r="C29" t="s">
        <v>429</v>
      </c>
      <c r="D29" t="s">
        <v>1361</v>
      </c>
      <c r="E29">
        <v>1</v>
      </c>
      <c r="G29" t="s">
        <v>2328</v>
      </c>
      <c r="H29" s="12">
        <v>45950</v>
      </c>
      <c r="I29">
        <v>77</v>
      </c>
      <c r="J29" t="s">
        <v>1729</v>
      </c>
      <c r="K29" t="s">
        <v>2104</v>
      </c>
      <c r="L29" t="s">
        <v>2105</v>
      </c>
      <c r="M29" t="s">
        <v>844</v>
      </c>
      <c r="N29" t="s">
        <v>1737</v>
      </c>
      <c r="O29" t="s">
        <v>2106</v>
      </c>
      <c r="P29" t="s">
        <v>2107</v>
      </c>
    </row>
    <row r="30" spans="1:16" x14ac:dyDescent="0.2">
      <c r="A30">
        <v>45968241</v>
      </c>
      <c r="B30" t="s">
        <v>438</v>
      </c>
      <c r="C30" t="s">
        <v>439</v>
      </c>
      <c r="D30" t="s">
        <v>1362</v>
      </c>
      <c r="E30">
        <v>1</v>
      </c>
      <c r="G30" t="s">
        <v>2341</v>
      </c>
      <c r="H30" s="12">
        <v>45950</v>
      </c>
      <c r="I30">
        <v>56</v>
      </c>
      <c r="J30" t="s">
        <v>2093</v>
      </c>
      <c r="K30" t="s">
        <v>2094</v>
      </c>
      <c r="L30" t="s">
        <v>2094</v>
      </c>
      <c r="M30" t="s">
        <v>1737</v>
      </c>
      <c r="N30" t="s">
        <v>2095</v>
      </c>
      <c r="O30" t="s">
        <v>2095</v>
      </c>
      <c r="P30" t="s">
        <v>2096</v>
      </c>
    </row>
    <row r="31" spans="1:16" x14ac:dyDescent="0.2">
      <c r="A31">
        <v>45970439</v>
      </c>
      <c r="B31" t="s">
        <v>444</v>
      </c>
      <c r="C31" t="s">
        <v>445</v>
      </c>
      <c r="D31" t="s">
        <v>1362</v>
      </c>
      <c r="E31">
        <v>1</v>
      </c>
      <c r="G31" t="s">
        <v>2327</v>
      </c>
      <c r="H31" s="12">
        <v>45950</v>
      </c>
      <c r="I31">
        <v>55</v>
      </c>
      <c r="J31" t="s">
        <v>1726</v>
      </c>
      <c r="K31" t="s">
        <v>2134</v>
      </c>
      <c r="L31" t="s">
        <v>2134</v>
      </c>
      <c r="M31" t="s">
        <v>822</v>
      </c>
      <c r="N31" t="s">
        <v>1690</v>
      </c>
      <c r="O31" t="s">
        <v>1690</v>
      </c>
      <c r="P31" t="s">
        <v>1679</v>
      </c>
    </row>
    <row r="32" spans="1:16" x14ac:dyDescent="0.2">
      <c r="A32">
        <v>45968065</v>
      </c>
      <c r="B32" t="s">
        <v>451</v>
      </c>
      <c r="C32" t="s">
        <v>452</v>
      </c>
      <c r="D32" t="s">
        <v>1361</v>
      </c>
      <c r="E32">
        <v>1</v>
      </c>
      <c r="G32" t="s">
        <v>2329</v>
      </c>
      <c r="H32" s="12">
        <v>45950</v>
      </c>
      <c r="I32">
        <v>62.1</v>
      </c>
      <c r="J32" t="s">
        <v>2135</v>
      </c>
      <c r="K32" t="s">
        <v>2136</v>
      </c>
      <c r="L32" t="s">
        <v>2136</v>
      </c>
      <c r="M32" t="s">
        <v>837</v>
      </c>
      <c r="N32" t="s">
        <v>1664</v>
      </c>
      <c r="O32" t="s">
        <v>1664</v>
      </c>
      <c r="P32" t="s">
        <v>2137</v>
      </c>
    </row>
    <row r="33" spans="1:16" x14ac:dyDescent="0.2">
      <c r="A33">
        <v>45970275</v>
      </c>
      <c r="B33" t="s">
        <v>457</v>
      </c>
      <c r="C33" t="s">
        <v>458</v>
      </c>
      <c r="D33" t="s">
        <v>1362</v>
      </c>
      <c r="E33">
        <v>0</v>
      </c>
      <c r="I33">
        <v>37.9</v>
      </c>
      <c r="J33" t="s">
        <v>1721</v>
      </c>
      <c r="K33" t="s">
        <v>2196</v>
      </c>
      <c r="L33" t="s">
        <v>2196</v>
      </c>
      <c r="M33" t="s">
        <v>1691</v>
      </c>
      <c r="N33" t="s">
        <v>1668</v>
      </c>
      <c r="O33" t="s">
        <v>1668</v>
      </c>
      <c r="P33" t="s">
        <v>2197</v>
      </c>
    </row>
    <row r="34" spans="1:16" x14ac:dyDescent="0.2">
      <c r="A34">
        <v>45968028</v>
      </c>
      <c r="B34" t="s">
        <v>465</v>
      </c>
      <c r="C34" t="s">
        <v>466</v>
      </c>
      <c r="D34" t="s">
        <v>1362</v>
      </c>
      <c r="E34">
        <v>0</v>
      </c>
      <c r="I34">
        <v>94.9</v>
      </c>
      <c r="J34" t="s">
        <v>2202</v>
      </c>
      <c r="K34" t="s">
        <v>1634</v>
      </c>
      <c r="L34" t="s">
        <v>1634</v>
      </c>
      <c r="M34" t="s">
        <v>768</v>
      </c>
      <c r="N34" t="s">
        <v>1617</v>
      </c>
      <c r="O34" t="s">
        <v>1617</v>
      </c>
      <c r="P34" t="s">
        <v>1618</v>
      </c>
    </row>
    <row r="35" spans="1:16" x14ac:dyDescent="0.2">
      <c r="A35">
        <v>45969286</v>
      </c>
      <c r="B35" t="s">
        <v>473</v>
      </c>
      <c r="C35" t="s">
        <v>474</v>
      </c>
      <c r="D35" t="s">
        <v>1362</v>
      </c>
      <c r="E35">
        <v>0</v>
      </c>
      <c r="I35">
        <v>27</v>
      </c>
      <c r="J35" t="s">
        <v>2241</v>
      </c>
      <c r="K35" t="s">
        <v>2242</v>
      </c>
      <c r="L35" t="s">
        <v>2242</v>
      </c>
      <c r="M35" t="s">
        <v>647</v>
      </c>
      <c r="N35" t="s">
        <v>2243</v>
      </c>
      <c r="O35" t="s">
        <v>2243</v>
      </c>
      <c r="P35" t="s">
        <v>2244</v>
      </c>
    </row>
    <row r="36" spans="1:16" x14ac:dyDescent="0.2">
      <c r="A36">
        <v>45969536</v>
      </c>
      <c r="B36" t="s">
        <v>480</v>
      </c>
      <c r="C36" t="s">
        <v>1319</v>
      </c>
      <c r="D36" t="s">
        <v>1362</v>
      </c>
      <c r="E36">
        <v>1</v>
      </c>
      <c r="G36" t="s">
        <v>2335</v>
      </c>
      <c r="H36" s="12">
        <v>45950</v>
      </c>
      <c r="I36">
        <v>52.1</v>
      </c>
      <c r="J36" t="s">
        <v>2169</v>
      </c>
      <c r="K36" t="s">
        <v>1713</v>
      </c>
      <c r="L36" t="s">
        <v>1713</v>
      </c>
      <c r="M36" t="s">
        <v>594</v>
      </c>
      <c r="N36" t="s">
        <v>2114</v>
      </c>
      <c r="O36" t="s">
        <v>2114</v>
      </c>
      <c r="P36" t="s">
        <v>2120</v>
      </c>
    </row>
    <row r="37" spans="1:16" x14ac:dyDescent="0.2">
      <c r="A37">
        <v>45970242</v>
      </c>
      <c r="B37" t="s">
        <v>485</v>
      </c>
      <c r="C37" t="s">
        <v>486</v>
      </c>
      <c r="D37" t="s">
        <v>1362</v>
      </c>
      <c r="E37">
        <v>1</v>
      </c>
      <c r="J37" t="s">
        <v>1721</v>
      </c>
      <c r="K37" t="s">
        <v>2245</v>
      </c>
      <c r="L37" t="s">
        <v>2245</v>
      </c>
      <c r="M37" t="s">
        <v>613</v>
      </c>
      <c r="N37" t="s">
        <v>2243</v>
      </c>
      <c r="O37" t="s">
        <v>2243</v>
      </c>
      <c r="P37" t="s">
        <v>2246</v>
      </c>
    </row>
    <row r="38" spans="1:16" x14ac:dyDescent="0.2">
      <c r="A38">
        <v>45969485</v>
      </c>
      <c r="B38" t="s">
        <v>491</v>
      </c>
      <c r="C38" t="s">
        <v>1581</v>
      </c>
      <c r="D38" t="s">
        <v>1361</v>
      </c>
      <c r="E38">
        <v>1</v>
      </c>
      <c r="J38" t="s">
        <v>2247</v>
      </c>
      <c r="K38" t="s">
        <v>2248</v>
      </c>
      <c r="L38" t="s">
        <v>2248</v>
      </c>
      <c r="M38" t="s">
        <v>801</v>
      </c>
      <c r="N38" t="s">
        <v>1653</v>
      </c>
      <c r="O38" t="s">
        <v>1653</v>
      </c>
      <c r="P38" t="s">
        <v>1687</v>
      </c>
    </row>
    <row r="39" spans="1:16" x14ac:dyDescent="0.2">
      <c r="A39">
        <v>45968036</v>
      </c>
      <c r="B39" t="s">
        <v>497</v>
      </c>
      <c r="C39" t="s">
        <v>498</v>
      </c>
      <c r="D39" t="s">
        <v>1362</v>
      </c>
      <c r="E39">
        <v>0</v>
      </c>
      <c r="I39">
        <v>94.8</v>
      </c>
      <c r="J39" t="s">
        <v>1696</v>
      </c>
      <c r="K39" t="s">
        <v>2124</v>
      </c>
      <c r="L39" t="s">
        <v>2124</v>
      </c>
      <c r="M39" t="s">
        <v>628</v>
      </c>
      <c r="N39" t="s">
        <v>1669</v>
      </c>
      <c r="O39" t="s">
        <v>1669</v>
      </c>
      <c r="P39" t="s">
        <v>1718</v>
      </c>
    </row>
    <row r="40" spans="1:16" x14ac:dyDescent="0.2">
      <c r="A40">
        <v>45969340</v>
      </c>
      <c r="B40" t="s">
        <v>503</v>
      </c>
      <c r="C40" t="s">
        <v>1582</v>
      </c>
      <c r="D40" t="s">
        <v>1361</v>
      </c>
      <c r="E40">
        <v>0</v>
      </c>
      <c r="I40">
        <v>53.9</v>
      </c>
      <c r="J40" t="s">
        <v>2227</v>
      </c>
      <c r="K40" t="s">
        <v>2228</v>
      </c>
      <c r="L40" t="s">
        <v>2228</v>
      </c>
      <c r="M40" t="s">
        <v>647</v>
      </c>
      <c r="N40" t="s">
        <v>1725</v>
      </c>
      <c r="O40" t="s">
        <v>1725</v>
      </c>
      <c r="P40" t="s">
        <v>1716</v>
      </c>
    </row>
    <row r="41" spans="1:16" x14ac:dyDescent="0.2">
      <c r="A41">
        <v>45970198</v>
      </c>
      <c r="B41" t="s">
        <v>509</v>
      </c>
      <c r="C41" t="s">
        <v>510</v>
      </c>
      <c r="D41" t="s">
        <v>1362</v>
      </c>
      <c r="E41">
        <v>0</v>
      </c>
      <c r="I41">
        <v>42</v>
      </c>
      <c r="J41" t="s">
        <v>1697</v>
      </c>
      <c r="K41" t="s">
        <v>2294</v>
      </c>
      <c r="L41" t="s">
        <v>2294</v>
      </c>
      <c r="M41" t="s">
        <v>1712</v>
      </c>
      <c r="N41" t="s">
        <v>1704</v>
      </c>
      <c r="O41" t="s">
        <v>1704</v>
      </c>
      <c r="P41" t="s">
        <v>2266</v>
      </c>
    </row>
    <row r="42" spans="1:16" x14ac:dyDescent="0.2">
      <c r="A42">
        <v>45969530</v>
      </c>
      <c r="B42" t="s">
        <v>517</v>
      </c>
      <c r="C42" t="s">
        <v>1318</v>
      </c>
      <c r="D42" t="s">
        <v>1361</v>
      </c>
      <c r="E42">
        <v>1</v>
      </c>
      <c r="G42" t="s">
        <v>2332</v>
      </c>
      <c r="H42" s="12">
        <v>45950</v>
      </c>
      <c r="I42">
        <v>52.9</v>
      </c>
      <c r="J42" t="s">
        <v>2301</v>
      </c>
      <c r="K42" t="s">
        <v>2302</v>
      </c>
      <c r="L42" t="s">
        <v>2302</v>
      </c>
      <c r="M42" t="s">
        <v>635</v>
      </c>
      <c r="N42" t="s">
        <v>2303</v>
      </c>
      <c r="O42" t="s">
        <v>2303</v>
      </c>
      <c r="P42" t="s">
        <v>1730</v>
      </c>
    </row>
    <row r="43" spans="1:16" x14ac:dyDescent="0.2">
      <c r="A43">
        <v>45968103</v>
      </c>
      <c r="B43" t="s">
        <v>525</v>
      </c>
      <c r="C43" t="s">
        <v>526</v>
      </c>
      <c r="D43" t="s">
        <v>1361</v>
      </c>
      <c r="E43">
        <v>0</v>
      </c>
      <c r="I43">
        <v>61.8</v>
      </c>
      <c r="J43" t="s">
        <v>2307</v>
      </c>
      <c r="K43" t="s">
        <v>2308</v>
      </c>
      <c r="L43" t="s">
        <v>2308</v>
      </c>
      <c r="M43" t="s">
        <v>628</v>
      </c>
      <c r="N43" t="s">
        <v>1672</v>
      </c>
      <c r="O43" t="s">
        <v>1672</v>
      </c>
      <c r="P43" t="s">
        <v>2309</v>
      </c>
    </row>
    <row r="44" spans="1:16" x14ac:dyDescent="0.2">
      <c r="A44">
        <v>45968075</v>
      </c>
      <c r="B44" t="s">
        <v>530</v>
      </c>
      <c r="C44" t="s">
        <v>531</v>
      </c>
      <c r="D44" t="s">
        <v>1362</v>
      </c>
      <c r="E44">
        <v>0</v>
      </c>
      <c r="I44">
        <v>75</v>
      </c>
      <c r="J44" t="s">
        <v>2311</v>
      </c>
      <c r="K44" t="s">
        <v>2312</v>
      </c>
      <c r="L44" t="s">
        <v>2312</v>
      </c>
      <c r="M44" t="s">
        <v>822</v>
      </c>
      <c r="N44" t="s">
        <v>2313</v>
      </c>
      <c r="O44" t="s">
        <v>2313</v>
      </c>
      <c r="P44" t="s">
        <v>1662</v>
      </c>
    </row>
    <row r="45" spans="1:16" x14ac:dyDescent="0.2">
      <c r="A45">
        <v>46184776</v>
      </c>
      <c r="B45" t="s">
        <v>1046</v>
      </c>
      <c r="C45" t="s">
        <v>1045</v>
      </c>
      <c r="D45" t="s">
        <v>1362</v>
      </c>
      <c r="E45">
        <v>1</v>
      </c>
      <c r="J45" t="s">
        <v>2091</v>
      </c>
      <c r="K45" t="s">
        <v>2091</v>
      </c>
      <c r="L45" t="s">
        <v>2091</v>
      </c>
      <c r="M45" t="s">
        <v>2091</v>
      </c>
      <c r="N45" t="s">
        <v>2091</v>
      </c>
      <c r="O45" t="s">
        <v>2091</v>
      </c>
      <c r="P45" t="s">
        <v>2092</v>
      </c>
    </row>
    <row r="46" spans="1:16" x14ac:dyDescent="0.2">
      <c r="A46">
        <v>46184787</v>
      </c>
      <c r="B46" t="s">
        <v>1062</v>
      </c>
      <c r="C46" t="s">
        <v>1061</v>
      </c>
      <c r="D46" t="s">
        <v>1362</v>
      </c>
      <c r="E46">
        <v>1</v>
      </c>
      <c r="J46" t="s">
        <v>2091</v>
      </c>
      <c r="K46" t="s">
        <v>2091</v>
      </c>
      <c r="L46" t="s">
        <v>2091</v>
      </c>
      <c r="M46" t="s">
        <v>2091</v>
      </c>
      <c r="N46" t="s">
        <v>2091</v>
      </c>
      <c r="O46" t="s">
        <v>2091</v>
      </c>
      <c r="P46" t="s">
        <v>2092</v>
      </c>
    </row>
    <row r="47" spans="1:16" x14ac:dyDescent="0.2">
      <c r="A47">
        <v>46184800</v>
      </c>
      <c r="B47" t="s">
        <v>1089</v>
      </c>
      <c r="C47" t="s">
        <v>1087</v>
      </c>
      <c r="D47" t="s">
        <v>1362</v>
      </c>
      <c r="E47">
        <v>0</v>
      </c>
      <c r="I47">
        <v>17.8</v>
      </c>
      <c r="J47" t="s">
        <v>2091</v>
      </c>
      <c r="K47" t="s">
        <v>2091</v>
      </c>
      <c r="L47" t="s">
        <v>2091</v>
      </c>
      <c r="M47" t="s">
        <v>2091</v>
      </c>
      <c r="N47" t="s">
        <v>2091</v>
      </c>
      <c r="O47" t="s">
        <v>2091</v>
      </c>
      <c r="P47" t="s">
        <v>2092</v>
      </c>
    </row>
    <row r="48" spans="1:16" x14ac:dyDescent="0.2">
      <c r="A48">
        <v>46184805</v>
      </c>
      <c r="B48" t="s">
        <v>1442</v>
      </c>
      <c r="C48" t="s">
        <v>1443</v>
      </c>
      <c r="D48" t="s">
        <v>1362</v>
      </c>
      <c r="E48">
        <v>1</v>
      </c>
      <c r="J48" t="s">
        <v>2091</v>
      </c>
      <c r="K48" t="s">
        <v>2091</v>
      </c>
      <c r="L48" t="s">
        <v>2091</v>
      </c>
      <c r="M48" t="s">
        <v>2091</v>
      </c>
      <c r="N48" t="s">
        <v>2091</v>
      </c>
      <c r="O48" t="s">
        <v>2091</v>
      </c>
      <c r="P48" t="s">
        <v>2092</v>
      </c>
    </row>
    <row r="49" spans="1:16" x14ac:dyDescent="0.2">
      <c r="A49">
        <v>46184679</v>
      </c>
      <c r="B49" t="s">
        <v>1055</v>
      </c>
      <c r="C49" t="s">
        <v>1054</v>
      </c>
      <c r="D49" t="s">
        <v>1362</v>
      </c>
      <c r="E49">
        <v>0</v>
      </c>
      <c r="I49">
        <v>24.8</v>
      </c>
      <c r="J49" t="s">
        <v>2091</v>
      </c>
      <c r="K49" t="s">
        <v>2091</v>
      </c>
      <c r="L49" t="s">
        <v>2091</v>
      </c>
      <c r="M49" t="s">
        <v>2091</v>
      </c>
      <c r="N49" t="s">
        <v>2091</v>
      </c>
      <c r="O49" t="s">
        <v>2091</v>
      </c>
      <c r="P49" t="s">
        <v>2092</v>
      </c>
    </row>
    <row r="50" spans="1:16" x14ac:dyDescent="0.2">
      <c r="A50">
        <v>46184656</v>
      </c>
      <c r="B50" t="s">
        <v>970</v>
      </c>
      <c r="C50" t="s">
        <v>969</v>
      </c>
      <c r="D50" t="s">
        <v>1362</v>
      </c>
      <c r="E50">
        <v>1</v>
      </c>
      <c r="G50" s="11" t="s">
        <v>2349</v>
      </c>
      <c r="H50" s="12">
        <v>45957</v>
      </c>
      <c r="J50">
        <v>452</v>
      </c>
      <c r="K50">
        <v>452</v>
      </c>
      <c r="L50">
        <v>452</v>
      </c>
      <c r="M50">
        <v>30</v>
      </c>
      <c r="N50">
        <v>30</v>
      </c>
      <c r="O50">
        <v>30</v>
      </c>
      <c r="P50" s="6">
        <v>6.6000000000000003E-2</v>
      </c>
    </row>
    <row r="51" spans="1:16" x14ac:dyDescent="0.2">
      <c r="A51">
        <v>46184864</v>
      </c>
      <c r="B51" t="s">
        <v>1036</v>
      </c>
      <c r="C51" t="s">
        <v>1035</v>
      </c>
      <c r="D51" t="s">
        <v>1361</v>
      </c>
      <c r="E51">
        <v>0</v>
      </c>
      <c r="I51">
        <v>30.8</v>
      </c>
      <c r="J51" t="s">
        <v>2091</v>
      </c>
      <c r="K51" t="s">
        <v>2091</v>
      </c>
      <c r="L51" t="s">
        <v>2091</v>
      </c>
      <c r="M51" t="s">
        <v>2091</v>
      </c>
      <c r="N51" t="s">
        <v>2091</v>
      </c>
      <c r="O51" t="s">
        <v>2091</v>
      </c>
      <c r="P51" t="s">
        <v>2092</v>
      </c>
    </row>
    <row r="52" spans="1:16" x14ac:dyDescent="0.2">
      <c r="A52">
        <v>46184910</v>
      </c>
      <c r="B52" t="s">
        <v>1010</v>
      </c>
      <c r="C52" t="s">
        <v>1347</v>
      </c>
      <c r="D52" t="s">
        <v>1362</v>
      </c>
      <c r="E52">
        <v>1</v>
      </c>
      <c r="J52" t="s">
        <v>2091</v>
      </c>
      <c r="K52" t="s">
        <v>2091</v>
      </c>
      <c r="L52" t="s">
        <v>2091</v>
      </c>
      <c r="M52" t="s">
        <v>2091</v>
      </c>
      <c r="N52" t="s">
        <v>2091</v>
      </c>
      <c r="O52" t="s">
        <v>2091</v>
      </c>
      <c r="P52" t="s">
        <v>2092</v>
      </c>
    </row>
    <row r="53" spans="1:16" x14ac:dyDescent="0.2">
      <c r="A53">
        <v>46184923</v>
      </c>
      <c r="B53" t="s">
        <v>1005</v>
      </c>
      <c r="C53" t="s">
        <v>1004</v>
      </c>
      <c r="D53" t="s">
        <v>1362</v>
      </c>
      <c r="E53">
        <v>0</v>
      </c>
      <c r="I53">
        <v>37</v>
      </c>
      <c r="J53" t="s">
        <v>2091</v>
      </c>
      <c r="K53" t="s">
        <v>2091</v>
      </c>
      <c r="L53" t="s">
        <v>2091</v>
      </c>
      <c r="M53" t="s">
        <v>2091</v>
      </c>
      <c r="N53" t="s">
        <v>2091</v>
      </c>
      <c r="O53" t="s">
        <v>2091</v>
      </c>
      <c r="P53" t="s">
        <v>2092</v>
      </c>
    </row>
    <row r="54" spans="1:16" x14ac:dyDescent="0.2">
      <c r="A54">
        <v>46184930</v>
      </c>
      <c r="B54" t="s">
        <v>958</v>
      </c>
      <c r="C54" t="s">
        <v>957</v>
      </c>
      <c r="D54" t="s">
        <v>1361</v>
      </c>
      <c r="E54">
        <v>0</v>
      </c>
      <c r="I54">
        <v>47</v>
      </c>
      <c r="J54" t="s">
        <v>2091</v>
      </c>
      <c r="K54" t="s">
        <v>2091</v>
      </c>
      <c r="L54" t="s">
        <v>2091</v>
      </c>
      <c r="M54" t="s">
        <v>2091</v>
      </c>
      <c r="N54" t="s">
        <v>2091</v>
      </c>
      <c r="O54" t="s">
        <v>2091</v>
      </c>
      <c r="P54" t="s">
        <v>2092</v>
      </c>
    </row>
    <row r="55" spans="1:16" x14ac:dyDescent="0.2">
      <c r="A55">
        <v>46184949</v>
      </c>
      <c r="B55" t="s">
        <v>995</v>
      </c>
      <c r="C55" t="s">
        <v>994</v>
      </c>
      <c r="D55" t="s">
        <v>1362</v>
      </c>
      <c r="E55">
        <v>1</v>
      </c>
      <c r="J55" t="s">
        <v>2091</v>
      </c>
      <c r="K55" t="s">
        <v>2091</v>
      </c>
      <c r="L55" t="s">
        <v>2091</v>
      </c>
      <c r="M55" t="s">
        <v>2091</v>
      </c>
      <c r="N55" t="s">
        <v>2091</v>
      </c>
      <c r="O55" t="s">
        <v>2091</v>
      </c>
      <c r="P55" t="s">
        <v>2092</v>
      </c>
    </row>
    <row r="56" spans="1:16" x14ac:dyDescent="0.2">
      <c r="A56">
        <v>46184619</v>
      </c>
      <c r="B56" t="s">
        <v>861</v>
      </c>
      <c r="C56" t="s">
        <v>860</v>
      </c>
      <c r="D56" t="s">
        <v>1361</v>
      </c>
      <c r="E56">
        <v>0</v>
      </c>
      <c r="I56">
        <v>75</v>
      </c>
      <c r="J56" t="s">
        <v>2091</v>
      </c>
      <c r="K56" t="s">
        <v>2091</v>
      </c>
      <c r="L56" t="s">
        <v>2091</v>
      </c>
      <c r="M56" t="s">
        <v>2091</v>
      </c>
      <c r="N56" t="s">
        <v>2091</v>
      </c>
      <c r="O56" t="s">
        <v>2091</v>
      </c>
      <c r="P56" t="s">
        <v>2092</v>
      </c>
    </row>
    <row r="57" spans="1:16" x14ac:dyDescent="0.2">
      <c r="A57">
        <v>46185064</v>
      </c>
      <c r="B57" t="s">
        <v>1044</v>
      </c>
      <c r="C57" t="s">
        <v>1043</v>
      </c>
      <c r="D57" t="s">
        <v>1361</v>
      </c>
      <c r="E57">
        <v>1</v>
      </c>
      <c r="J57" t="s">
        <v>2091</v>
      </c>
      <c r="K57" t="s">
        <v>2091</v>
      </c>
      <c r="L57" t="s">
        <v>2091</v>
      </c>
      <c r="M57" t="s">
        <v>2091</v>
      </c>
      <c r="N57" t="s">
        <v>2091</v>
      </c>
      <c r="O57" t="s">
        <v>2091</v>
      </c>
      <c r="P57" t="s">
        <v>2092</v>
      </c>
    </row>
    <row r="58" spans="1:16" x14ac:dyDescent="0.2">
      <c r="A58">
        <v>46185077</v>
      </c>
      <c r="B58" t="s">
        <v>1085</v>
      </c>
      <c r="C58" t="s">
        <v>1084</v>
      </c>
      <c r="D58" t="s">
        <v>1362</v>
      </c>
      <c r="E58">
        <v>1</v>
      </c>
      <c r="J58" t="s">
        <v>2091</v>
      </c>
      <c r="K58" t="s">
        <v>2091</v>
      </c>
      <c r="L58" t="s">
        <v>2091</v>
      </c>
      <c r="M58" t="s">
        <v>2091</v>
      </c>
      <c r="N58" t="s">
        <v>2091</v>
      </c>
      <c r="O58" t="s">
        <v>2091</v>
      </c>
      <c r="P58" t="s">
        <v>2092</v>
      </c>
    </row>
  </sheetData>
  <autoFilter ref="A1:P58" xr:uid="{219668B7-CD6D-3B43-B22B-19FBE4003769}"/>
  <pageMargins left="0.7" right="0.7" top="0.75" bottom="0.75" header="0.3" footer="0.3"/>
  <ignoredErrors>
    <ignoredError sqref="J2:P49 J51:P5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T77"/>
  <sheetViews>
    <sheetView workbookViewId="0">
      <selection activeCell="G15" sqref="G15"/>
    </sheetView>
  </sheetViews>
  <sheetFormatPr baseColWidth="10" defaultRowHeight="15" x14ac:dyDescent="0.2"/>
  <cols>
    <col min="1" max="3" width="18.33203125" customWidth="1"/>
    <col min="4" max="4" width="21" customWidth="1"/>
    <col min="5" max="5" width="17.1640625" customWidth="1"/>
    <col min="6" max="6" width="18.83203125" customWidth="1"/>
    <col min="7" max="8" width="10.6640625" customWidth="1"/>
    <col min="9" max="9" width="43" customWidth="1"/>
    <col min="10" max="10" width="9.1640625" bestFit="1" customWidth="1"/>
    <col min="11" max="11" width="12.1640625" bestFit="1" customWidth="1"/>
    <col min="12" max="12" width="24" bestFit="1" customWidth="1"/>
    <col min="13" max="14" width="22.33203125" bestFit="1" customWidth="1"/>
    <col min="15" max="15" width="24" bestFit="1" customWidth="1"/>
    <col min="16" max="16" width="17" customWidth="1"/>
    <col min="17" max="17" width="41.33203125" bestFit="1" customWidth="1"/>
    <col min="18" max="18" width="6.1640625" bestFit="1" customWidth="1"/>
    <col min="19" max="19" width="6.5" customWidth="1"/>
    <col min="20" max="20" width="21.6640625" bestFit="1" customWidth="1"/>
    <col min="21" max="21" width="8.5" customWidth="1"/>
    <col min="22" max="22" width="9.5" customWidth="1"/>
    <col min="23" max="23" width="14.5" customWidth="1"/>
    <col min="24" max="24" width="13.83203125" customWidth="1"/>
    <col min="25" max="25" width="14.6640625" customWidth="1"/>
    <col min="26" max="26" width="14.33203125" customWidth="1"/>
    <col min="27" max="27" width="14.83203125" customWidth="1"/>
    <col min="28" max="28" width="14.33203125" customWidth="1"/>
    <col min="29" max="29" width="24.1640625" customWidth="1"/>
    <col min="30" max="30" width="21" bestFit="1" customWidth="1"/>
    <col min="31" max="31" width="14" customWidth="1"/>
    <col min="32" max="32" width="19.33203125" bestFit="1" customWidth="1"/>
    <col min="33" max="33" width="42.6640625" bestFit="1" customWidth="1"/>
    <col min="34" max="34" width="17.6640625" customWidth="1"/>
    <col min="35" max="35" width="15.83203125" customWidth="1"/>
    <col min="36" max="36" width="11.33203125" customWidth="1"/>
    <col min="37" max="37" width="18.83203125" customWidth="1"/>
    <col min="38" max="38" width="14.6640625" customWidth="1"/>
    <col min="39" max="39" width="17.83203125" customWidth="1"/>
  </cols>
  <sheetData>
    <row r="1" spans="1:46" x14ac:dyDescent="0.2">
      <c r="A1" s="24" t="s">
        <v>2324</v>
      </c>
      <c r="B1" s="11" t="s">
        <v>2323</v>
      </c>
      <c r="C1" s="11" t="s">
        <v>1756</v>
      </c>
      <c r="D1" s="11" t="s">
        <v>1295</v>
      </c>
      <c r="E1" s="11" t="s">
        <v>1292</v>
      </c>
      <c r="F1" s="11" t="s">
        <v>1293</v>
      </c>
      <c r="G1" s="11" t="s">
        <v>1294</v>
      </c>
      <c r="H1" s="11" t="s">
        <v>1359</v>
      </c>
      <c r="I1" s="11" t="s">
        <v>1290</v>
      </c>
      <c r="J1" t="s">
        <v>0</v>
      </c>
      <c r="K1" t="s">
        <v>1</v>
      </c>
      <c r="L1" s="11" t="s">
        <v>1285</v>
      </c>
      <c r="M1" s="11" t="s">
        <v>1286</v>
      </c>
      <c r="N1" s="11" t="s">
        <v>1287</v>
      </c>
      <c r="O1" t="s">
        <v>7</v>
      </c>
      <c r="P1" t="s">
        <v>8</v>
      </c>
      <c r="Q1" t="s">
        <v>9</v>
      </c>
      <c r="R1" t="s">
        <v>10</v>
      </c>
      <c r="S1" t="s">
        <v>11</v>
      </c>
      <c r="T1" t="s">
        <v>12</v>
      </c>
      <c r="U1" t="s">
        <v>14</v>
      </c>
      <c r="V1" t="s">
        <v>15</v>
      </c>
      <c r="W1" t="s">
        <v>16</v>
      </c>
      <c r="X1" t="s">
        <v>17</v>
      </c>
      <c r="Y1" t="s">
        <v>19</v>
      </c>
      <c r="Z1" t="s">
        <v>20</v>
      </c>
      <c r="AA1" t="s">
        <v>21</v>
      </c>
      <c r="AB1" t="s">
        <v>22</v>
      </c>
      <c r="AC1" s="11" t="s">
        <v>1288</v>
      </c>
      <c r="AD1" s="11" t="s">
        <v>1107</v>
      </c>
      <c r="AE1" s="11" t="s">
        <v>1104</v>
      </c>
      <c r="AF1" s="11" t="s">
        <v>1102</v>
      </c>
      <c r="AG1" s="11" t="s">
        <v>1289</v>
      </c>
      <c r="AH1" t="s">
        <v>1251</v>
      </c>
      <c r="AI1" t="s">
        <v>1249</v>
      </c>
      <c r="AJ1" t="s">
        <v>1248</v>
      </c>
      <c r="AK1" t="s">
        <v>1247</v>
      </c>
      <c r="AL1" t="s">
        <v>1245</v>
      </c>
      <c r="AM1" t="s">
        <v>1242</v>
      </c>
      <c r="AN1" s="11" t="s">
        <v>1749</v>
      </c>
      <c r="AO1" t="s">
        <v>1750</v>
      </c>
      <c r="AP1" t="s">
        <v>1751</v>
      </c>
      <c r="AQ1" t="s">
        <v>1752</v>
      </c>
      <c r="AR1" t="s">
        <v>1753</v>
      </c>
      <c r="AS1" t="s">
        <v>1754</v>
      </c>
      <c r="AT1" t="s">
        <v>1755</v>
      </c>
    </row>
    <row r="2" spans="1:46" x14ac:dyDescent="0.2">
      <c r="A2">
        <f>VLOOKUP(Table4[[#This Row],[Rescue_ID]],Randomize_10_20_25!$B:$D,3,FALSE)</f>
        <v>1</v>
      </c>
      <c r="B2">
        <f>VLOOKUP(Table4[[#This Row],[Rescue_ID]],InitialRandom_10_07_25!$I:$AL,30,FALSE)</f>
        <v>1</v>
      </c>
      <c r="C2" s="12">
        <f>VLOOKUP(Table4[[#This Row],[Rescue_ID]],'Experiment Tracker'!$B:$P,7,FALSE)</f>
        <v>45950</v>
      </c>
      <c r="D2" s="11" t="str">
        <f>VLOOKUP(Table4[[#This Row],[Rescue_ID]],'Experiment Tracker'!$B:$P,6,FALSE)</f>
        <v>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v>
      </c>
      <c r="F2">
        <f>VLOOKUP(Table4[[#This Row],[Rescue_ID]],'Experiment Tracker'!$B:$I,8,FALSE)</f>
        <v>416</v>
      </c>
      <c r="H2" t="str">
        <f>VLOOKUP(Table4[[#This Row],[Primary_Breed]],'Breed Group'!$A:$B,2,FALSE)</f>
        <v>Stigma</v>
      </c>
      <c r="I2" t="str">
        <f>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f>
        <v>Record Match</v>
      </c>
      <c r="J2">
        <v>42938868</v>
      </c>
      <c r="K2" t="s">
        <v>61</v>
      </c>
      <c r="L2" t="s">
        <v>62</v>
      </c>
      <c r="M2" t="s">
        <v>611</v>
      </c>
      <c r="N2" t="s">
        <v>611</v>
      </c>
      <c r="O2" t="s">
        <v>46</v>
      </c>
      <c r="P2" t="s">
        <v>63</v>
      </c>
      <c r="Q2" t="s">
        <v>64</v>
      </c>
      <c r="R2" t="s">
        <v>48</v>
      </c>
      <c r="S2" t="s">
        <v>49</v>
      </c>
      <c r="T2" t="s">
        <v>50</v>
      </c>
      <c r="U2" t="s">
        <v>39</v>
      </c>
      <c r="V2" t="s">
        <v>39</v>
      </c>
      <c r="W2" t="s">
        <v>39</v>
      </c>
      <c r="X2" t="s">
        <v>41</v>
      </c>
      <c r="Y2" t="s">
        <v>41</v>
      </c>
      <c r="Z2" t="s">
        <v>39</v>
      </c>
      <c r="AA2" t="s">
        <v>39</v>
      </c>
      <c r="AB2" t="s">
        <v>40</v>
      </c>
      <c r="AC2" t="s">
        <v>41</v>
      </c>
      <c r="AD2" t="s">
        <v>557</v>
      </c>
      <c r="AE2" t="s">
        <v>543</v>
      </c>
      <c r="AF2" t="s">
        <v>541</v>
      </c>
      <c r="AG2" t="s">
        <v>1113</v>
      </c>
      <c r="AH2" s="12">
        <v>45539.418749999997</v>
      </c>
      <c r="AI2" s="12">
        <v>45534.418749999997</v>
      </c>
      <c r="AJ2">
        <v>416</v>
      </c>
      <c r="AK2">
        <v>0</v>
      </c>
      <c r="AL2" t="s">
        <v>1190</v>
      </c>
      <c r="AM2">
        <v>3</v>
      </c>
      <c r="AN2" t="s">
        <v>2097</v>
      </c>
      <c r="AO2" t="s">
        <v>2098</v>
      </c>
      <c r="AP2" s="3" t="s">
        <v>2099</v>
      </c>
      <c r="AQ2" t="s">
        <v>626</v>
      </c>
      <c r="AR2" t="s">
        <v>1647</v>
      </c>
      <c r="AS2" t="s">
        <v>1728</v>
      </c>
      <c r="AT2" s="6" t="s">
        <v>1638</v>
      </c>
    </row>
    <row r="3" spans="1:46" x14ac:dyDescent="0.2">
      <c r="A3">
        <f>VLOOKUP(Table4[[#This Row],[Rescue_ID]],Randomize_10_20_25!$B:$D,3,FALSE)</f>
        <v>0</v>
      </c>
      <c r="B3">
        <f>VLOOKUP(Table4[[#This Row],[Rescue_ID]],InitialRandom_10_07_25!$I:$AL,30,FALSE)</f>
        <v>0</v>
      </c>
      <c r="C3" s="12">
        <f>VLOOKUP(Table4[[#This Row],[Rescue_ID]],'Experiment Tracker'!$B:$P,7,FALSE)</f>
        <v>0</v>
      </c>
      <c r="D3" s="11">
        <f>VLOOKUP(Table4[[#This Row],[Rescue_ID]],'Experiment Tracker'!$B:$P,6,FALSE)</f>
        <v>0</v>
      </c>
      <c r="F3">
        <f>VLOOKUP(Table4[[#This Row],[Rescue_ID]],'Experiment Tracker'!$B:$I,8,FALSE)</f>
        <v>361.7</v>
      </c>
      <c r="H3" t="str">
        <f>VLOOKUP(Table4[[#This Row],[Primary_Breed]],'Breed Group'!$A:$B,2,FALSE)</f>
        <v>Stigma</v>
      </c>
      <c r="I3" t="str">
        <f>IF(VLOOKUP($K3,'Consolidated Data - Static'!$K:$AM,2,FALSE)&lt;&gt;VLOOKUP($K3,'Consolidated Data - Dynamic'!$C:$AE,2,FALSE),"Name-AdoptAPet Mismatch",IF(VLOOKUP($K3,'Consolidated Data - Static'!$K:$AM,3,FALSE)&lt;&gt;VLOOKUP($K3,'Consolidated Data - Dynamic'!$C:$AE,3,FALSE),"Name-PetPoint Mismatch",IF(VLOOKUP($K3,'Consolidated Data - Static'!$K:$AM,4,FALSE)&lt;&gt;VLOOKUP($K3,'Consolidated Data - Dynamic'!$C:$AE,4,FALSE),"Name-Inventory Mismatch", IF(VLOOKUP($K3,'Consolidated Data - Static'!$K:$AM,5,FALSE)&lt;&gt;VLOOKUP($K3,'Consolidated Data - Dynamic'!$C:$AE,5,FALSE),"Primary Breed Mismatch",IF(VLOOKUP($K3,'Consolidated Data - Static'!$K:$AM,6,FALSE)&lt;&gt;VLOOKUP($K3,'Consolidated Data - Dynamic'!$C:$AE,6,FALSE),"Secondary Breed Mismatch", IF(VLOOKUP($K3,'Consolidated Data - Static'!$K:$AM,7,FALSE)&lt;&gt;VLOOKUP($K3,'Consolidated Data - Dynamic'!$C:$AE,7,FALSE),"Color Mismatch",IF(VLOOKUP($K3,'Consolidated Data - Static'!$K:$AM,8,FALSE)&lt;&gt;VLOOKUP($K3,'Consolidated Data - Dynamic'!$C:$AE,8,FALSE),"Sex Mismatch",IF(VLOOKUP($K3,'Consolidated Data - Static'!$K:$AM,9,FALSE)&lt;&gt;VLOOKUP($K3,'Consolidated Data - Dynamic'!$C:$AE,9,FALSE),"Age Mismatch",IF(VLOOKUP($K3,'Consolidated Data - Static'!$K:$AM,10,FALSE)&lt;&gt;VLOOKUP($K3,'Consolidated Data - Dynamic'!$C:$AE,10,FALSE),"Size Mismatch",IF(VLOOKUP($K3,'Consolidated Data - Static'!$K:$AM,11,FALSE)&lt;&gt;VLOOKUP($K3,'Consolidated Data - Dynamic'!$C:$AE,11,FALSE),"Mixed Mismatch",IF(VLOOKUP($K3,'Consolidated Data - Static'!$K:$AM,12,FALSE)&lt;&gt;VLOOKUP($K3,'Consolidated Data - Dynamic'!$C:$AE,12,FALSE),"Altered Mismatch",IF(VLOOKUP($K3,'Consolidated Data - Static'!$K:$AM,13,FALSE)&lt;&gt;VLOOKUP($K3,'Consolidated Data - Dynamic'!$C:$AE,13,FALSE),"Shots Current Mismatch",IF(VLOOKUP($K3,'Consolidated Data - Static'!$K:$AM,14,FALSE)&lt;&gt;VLOOKUP($K3,'Consolidated Data - Dynamic'!$C:$AE,14,FALSE),"Housebroken Mismatch",IF(VLOOKUP($K3,'Consolidated Data - Static'!$K:$AM,15,FALSE)&lt;&gt;VLOOKUP($K3,'Consolidated Data - Dynamic'!$C:$AE,15,FALSE),"Special Needs Mismatch",IF(VLOOKUP($K3,'Consolidated Data - Static'!$K:$AM,16,FALSE)&lt;&gt;VLOOKUP($K3,'Consolidated Data - Dynamic'!$C:$AE,16,FALSE),"OK w/kids Mismatch",IF(VLOOKUP($K3,'Consolidated Data - Static'!$K:$AM,17,FALSE)&lt;&gt;VLOOKUP($K3,'Consolidated Data - Dynamic'!$C:$AE,17,FALSE),"OK w/dogs Mismatch",IF(VLOOKUP($K3,'Consolidated Data - Static'!$K:$AM,18,FALSE)&lt;&gt;VLOOKUP($K3,'Consolidated Data - Dynamic'!$C:$AE,18,FALSE),"OK w/cats Mismatch",IF(VLOOKUP($K3,'Consolidated Data - Static'!$K:$AM,19,FALSE)&lt;&gt;VLOOKUP($K3,'Consolidated Data - Dynamic'!$C:$AE,19,FALSE),"Pre Treatment Description Mismatch",IF(VLOOKUP($K3,'Consolidated Data - Static'!$K:$AM,20,FALSE)&lt;&gt;VLOOKUP($K3,'Consolidated Data - Dynamic'!$C:$AE,20,FALSE),"Stage Mismatch",IF(VLOOKUP($K3,'Consolidated Data - Static'!$K:$AM,21,FALSE)&lt;&gt;VLOOKUP($K3,'Consolidated Data - Dynamic'!$C:$AE,21,FALSE),"Primary Color Mismatch",IF(VLOOKUP($K3,'Consolidated Data - Static'!$K:$AM,22,FALSE)&lt;&gt;VLOOKUP($K3,'Consolidated Data - Dynamic'!$C:$AE,22,FALSE),"Location Mismatch",IF(VLOOKUP($K3,'Consolidated Data - Static'!$K:$AM,23,FALSE)&lt;&gt;VLOOKUP($K3,'Consolidated Data - Dynamic'!$C:$AE,23,FALSE),"Intake Type Mismatch",IF(VLOOKUP($K3,'Consolidated Data - Static'!$K:$AM,24,FALSE)&lt;&gt;VLOOKUP($K3,'Consolidated Data - Dynamic'!$C:$AE,24,FALSE),"Emancipation Date Mismatch",IF(VLOOKUP($K3,'Consolidated Data - Static'!$K:$AM,25,FALSE)&lt;&gt;VLOOKUP($K3,'Consolidated Data - Dynamic'!$C:$AE,25,FALSE),"Intake Date Mismatch",IF(VLOOKUP($K3,'Consolidated Data - Static'!$K:$AM,26,FALSE)&lt;&gt;VLOOKUP($K3,'Consolidated Data - Dynamic'!$C:$AE,26,FALSE),"LOS Days Mismatch",IF(VLOOKUP($K3,'Consolidated Data - Static'!$K:$AM,27,FALSE)&lt;&gt;VLOOKUP($K3,'Consolidated Data - Dynamic'!$C:$AE,27,FALSE),"Stage Change Mismatch",IF(VLOOKUP($K3,'Consolidated Data - Static'!$K:$AM,28,FALSE)&lt;&gt;VLOOKUP($K3,'Consolidated Data - Dynamic'!$C:$AE,28,FALSE),"Animal Weight Mismatch",IF(VLOOKUP($K3,'Consolidated Data - Static'!$K:$AM,29,FALSE)&lt;&gt;VLOOKUP($K3,'Consolidated Data - Dynamic'!$C:$AE,29,FALSE),"Number of Pictures Mismatch", "Record Match"))))))))))))))))))))))))))))</f>
        <v>Record Match</v>
      </c>
      <c r="J3">
        <v>43635040</v>
      </c>
      <c r="K3" t="s">
        <v>83</v>
      </c>
      <c r="L3" t="s">
        <v>84</v>
      </c>
      <c r="M3" t="s">
        <v>84</v>
      </c>
      <c r="N3" t="s">
        <v>84</v>
      </c>
      <c r="O3" t="s">
        <v>85</v>
      </c>
      <c r="P3">
        <v>0</v>
      </c>
      <c r="Q3" t="s">
        <v>86</v>
      </c>
      <c r="R3" t="s">
        <v>48</v>
      </c>
      <c r="S3" t="s">
        <v>49</v>
      </c>
      <c r="T3" t="s">
        <v>87</v>
      </c>
      <c r="U3" t="s">
        <v>41</v>
      </c>
      <c r="V3" t="s">
        <v>39</v>
      </c>
      <c r="W3" t="s">
        <v>39</v>
      </c>
      <c r="X3" t="s">
        <v>41</v>
      </c>
      <c r="Y3" t="s">
        <v>41</v>
      </c>
      <c r="Z3" t="s">
        <v>39</v>
      </c>
      <c r="AA3" t="s">
        <v>39</v>
      </c>
      <c r="AB3" t="s">
        <v>40</v>
      </c>
      <c r="AC3" t="s">
        <v>41</v>
      </c>
      <c r="AD3" t="s">
        <v>557</v>
      </c>
      <c r="AE3" t="s">
        <v>167</v>
      </c>
      <c r="AF3" t="s">
        <v>595</v>
      </c>
      <c r="AG3" t="s">
        <v>1113</v>
      </c>
      <c r="AH3" s="12">
        <v>45593.788194444445</v>
      </c>
      <c r="AI3" s="12">
        <v>45588.788194444445</v>
      </c>
      <c r="AJ3">
        <v>361.7</v>
      </c>
      <c r="AK3">
        <v>0</v>
      </c>
      <c r="AL3" t="s">
        <v>1185</v>
      </c>
      <c r="AM3">
        <v>3</v>
      </c>
      <c r="AN3" s="3" t="s">
        <v>2297</v>
      </c>
      <c r="AO3" s="3" t="s">
        <v>2298</v>
      </c>
      <c r="AP3" s="3" t="s">
        <v>2299</v>
      </c>
      <c r="AQ3" t="s">
        <v>647</v>
      </c>
      <c r="AR3" t="s">
        <v>1670</v>
      </c>
      <c r="AS3" s="3" t="s">
        <v>2300</v>
      </c>
      <c r="AT3" s="6" t="s">
        <v>1715</v>
      </c>
    </row>
    <row r="4" spans="1:46" x14ac:dyDescent="0.2">
      <c r="A4">
        <f>VLOOKUP(Table4[[#This Row],[Rescue_ID]],Randomize_10_20_25!$B:$D,3,FALSE)</f>
        <v>0</v>
      </c>
      <c r="B4">
        <f>VLOOKUP(Table4[[#This Row],[Rescue_ID]],InitialRandom_10_07_25!$I:$AL,30,FALSE)</f>
        <v>0</v>
      </c>
      <c r="C4" s="12">
        <f>VLOOKUP(Table4[[#This Row],[Rescue_ID]],'Experiment Tracker'!$B:$P,7,FALSE)</f>
        <v>0</v>
      </c>
      <c r="D4" s="11">
        <f>VLOOKUP(Table4[[#This Row],[Rescue_ID]],'Experiment Tracker'!$B:$P,6,FALSE)</f>
        <v>0</v>
      </c>
      <c r="F4">
        <f>VLOOKUP(Table4[[#This Row],[Rescue_ID]],'Experiment Tracker'!$B:$I,8,FALSE)</f>
        <v>251.1</v>
      </c>
      <c r="H4" t="str">
        <f>VLOOKUP(Table4[[#This Row],[Primary_Breed]],'Breed Group'!$A:$B,2,FALSE)</f>
        <v>Stigma</v>
      </c>
      <c r="I4" t="str">
        <f>IF(VLOOKUP($K4,'Consolidated Data - Static'!$K:$AM,2,FALSE)&lt;&gt;VLOOKUP($K4,'Consolidated Data - Dynamic'!$C:$AE,2,FALSE),"Name-AdoptAPet Mismatch",IF(VLOOKUP($K4,'Consolidated Data - Static'!$K:$AM,3,FALSE)&lt;&gt;VLOOKUP($K4,'Consolidated Data - Dynamic'!$C:$AE,3,FALSE),"Name-PetPoint Mismatch",IF(VLOOKUP($K4,'Consolidated Data - Static'!$K:$AM,4,FALSE)&lt;&gt;VLOOKUP($K4,'Consolidated Data - Dynamic'!$C:$AE,4,FALSE),"Name-Inventory Mismatch", IF(VLOOKUP($K4,'Consolidated Data - Static'!$K:$AM,5,FALSE)&lt;&gt;VLOOKUP($K4,'Consolidated Data - Dynamic'!$C:$AE,5,FALSE),"Primary Breed Mismatch",IF(VLOOKUP($K4,'Consolidated Data - Static'!$K:$AM,6,FALSE)&lt;&gt;VLOOKUP($K4,'Consolidated Data - Dynamic'!$C:$AE,6,FALSE),"Secondary Breed Mismatch", IF(VLOOKUP($K4,'Consolidated Data - Static'!$K:$AM,7,FALSE)&lt;&gt;VLOOKUP($K4,'Consolidated Data - Dynamic'!$C:$AE,7,FALSE),"Color Mismatch",IF(VLOOKUP($K4,'Consolidated Data - Static'!$K:$AM,8,FALSE)&lt;&gt;VLOOKUP($K4,'Consolidated Data - Dynamic'!$C:$AE,8,FALSE),"Sex Mismatch",IF(VLOOKUP($K4,'Consolidated Data - Static'!$K:$AM,9,FALSE)&lt;&gt;VLOOKUP($K4,'Consolidated Data - Dynamic'!$C:$AE,9,FALSE),"Age Mismatch",IF(VLOOKUP($K4,'Consolidated Data - Static'!$K:$AM,10,FALSE)&lt;&gt;VLOOKUP($K4,'Consolidated Data - Dynamic'!$C:$AE,10,FALSE),"Size Mismatch",IF(VLOOKUP($K4,'Consolidated Data - Static'!$K:$AM,11,FALSE)&lt;&gt;VLOOKUP($K4,'Consolidated Data - Dynamic'!$C:$AE,11,FALSE),"Mixed Mismatch",IF(VLOOKUP($K4,'Consolidated Data - Static'!$K:$AM,12,FALSE)&lt;&gt;VLOOKUP($K4,'Consolidated Data - Dynamic'!$C:$AE,12,FALSE),"Altered Mismatch",IF(VLOOKUP($K4,'Consolidated Data - Static'!$K:$AM,13,FALSE)&lt;&gt;VLOOKUP($K4,'Consolidated Data - Dynamic'!$C:$AE,13,FALSE),"Shots Current Mismatch",IF(VLOOKUP($K4,'Consolidated Data - Static'!$K:$AM,14,FALSE)&lt;&gt;VLOOKUP($K4,'Consolidated Data - Dynamic'!$C:$AE,14,FALSE),"Housebroken Mismatch",IF(VLOOKUP($K4,'Consolidated Data - Static'!$K:$AM,15,FALSE)&lt;&gt;VLOOKUP($K4,'Consolidated Data - Dynamic'!$C:$AE,15,FALSE),"Special Needs Mismatch",IF(VLOOKUP($K4,'Consolidated Data - Static'!$K:$AM,16,FALSE)&lt;&gt;VLOOKUP($K4,'Consolidated Data - Dynamic'!$C:$AE,16,FALSE),"OK w/kids Mismatch",IF(VLOOKUP($K4,'Consolidated Data - Static'!$K:$AM,17,FALSE)&lt;&gt;VLOOKUP($K4,'Consolidated Data - Dynamic'!$C:$AE,17,FALSE),"OK w/dogs Mismatch",IF(VLOOKUP($K4,'Consolidated Data - Static'!$K:$AM,18,FALSE)&lt;&gt;VLOOKUP($K4,'Consolidated Data - Dynamic'!$C:$AE,18,FALSE),"OK w/cats Mismatch",IF(VLOOKUP($K4,'Consolidated Data - Static'!$K:$AM,19,FALSE)&lt;&gt;VLOOKUP($K4,'Consolidated Data - Dynamic'!$C:$AE,19,FALSE),"Pre Treatment Description Mismatch",IF(VLOOKUP($K4,'Consolidated Data - Static'!$K:$AM,20,FALSE)&lt;&gt;VLOOKUP($K4,'Consolidated Data - Dynamic'!$C:$AE,20,FALSE),"Stage Mismatch",IF(VLOOKUP($K4,'Consolidated Data - Static'!$K:$AM,21,FALSE)&lt;&gt;VLOOKUP($K4,'Consolidated Data - Dynamic'!$C:$AE,21,FALSE),"Primary Color Mismatch",IF(VLOOKUP($K4,'Consolidated Data - Static'!$K:$AM,22,FALSE)&lt;&gt;VLOOKUP($K4,'Consolidated Data - Dynamic'!$C:$AE,22,FALSE),"Location Mismatch",IF(VLOOKUP($K4,'Consolidated Data - Static'!$K:$AM,23,FALSE)&lt;&gt;VLOOKUP($K4,'Consolidated Data - Dynamic'!$C:$AE,23,FALSE),"Intake Type Mismatch",IF(VLOOKUP($K4,'Consolidated Data - Static'!$K:$AM,24,FALSE)&lt;&gt;VLOOKUP($K4,'Consolidated Data - Dynamic'!$C:$AE,24,FALSE),"Emancipation Date Mismatch",IF(VLOOKUP($K4,'Consolidated Data - Static'!$K:$AM,25,FALSE)&lt;&gt;VLOOKUP($K4,'Consolidated Data - Dynamic'!$C:$AE,25,FALSE),"Intake Date Mismatch",IF(VLOOKUP($K4,'Consolidated Data - Static'!$K:$AM,26,FALSE)&lt;&gt;VLOOKUP($K4,'Consolidated Data - Dynamic'!$C:$AE,26,FALSE),"LOS Days Mismatch",IF(VLOOKUP($K4,'Consolidated Data - Static'!$K:$AM,27,FALSE)&lt;&gt;VLOOKUP($K4,'Consolidated Data - Dynamic'!$C:$AE,27,FALSE),"Stage Change Mismatch",IF(VLOOKUP($K4,'Consolidated Data - Static'!$K:$AM,28,FALSE)&lt;&gt;VLOOKUP($K4,'Consolidated Data - Dynamic'!$C:$AE,28,FALSE),"Animal Weight Mismatch",IF(VLOOKUP($K4,'Consolidated Data - Static'!$K:$AM,29,FALSE)&lt;&gt;VLOOKUP($K4,'Consolidated Data - Dynamic'!$C:$AE,29,FALSE),"Number of Pictures Mismatch", "Record Match"))))))))))))))))))))))))))))</f>
        <v>Record Match</v>
      </c>
      <c r="J4">
        <v>44475813</v>
      </c>
      <c r="K4" t="s">
        <v>113</v>
      </c>
      <c r="L4" t="s">
        <v>114</v>
      </c>
      <c r="M4" t="s">
        <v>114</v>
      </c>
      <c r="N4" t="s">
        <v>114</v>
      </c>
      <c r="O4" t="s">
        <v>56</v>
      </c>
      <c r="P4" t="s">
        <v>46</v>
      </c>
      <c r="Q4" t="s">
        <v>96</v>
      </c>
      <c r="R4" t="s">
        <v>48</v>
      </c>
      <c r="S4" t="s">
        <v>49</v>
      </c>
      <c r="T4" t="s">
        <v>87</v>
      </c>
      <c r="U4" t="s">
        <v>39</v>
      </c>
      <c r="V4" t="s">
        <v>39</v>
      </c>
      <c r="W4" t="s">
        <v>39</v>
      </c>
      <c r="X4" t="s">
        <v>41</v>
      </c>
      <c r="Y4" t="s">
        <v>41</v>
      </c>
      <c r="Z4" t="s">
        <v>39</v>
      </c>
      <c r="AA4" t="s">
        <v>39</v>
      </c>
      <c r="AB4" t="s">
        <v>40</v>
      </c>
      <c r="AC4" t="s">
        <v>41</v>
      </c>
      <c r="AD4" t="s">
        <v>557</v>
      </c>
      <c r="AE4" t="s">
        <v>576</v>
      </c>
      <c r="AF4" t="s">
        <v>595</v>
      </c>
      <c r="AG4" t="s">
        <v>1113</v>
      </c>
      <c r="AH4" s="12">
        <v>45704.376388888886</v>
      </c>
      <c r="AI4" s="12">
        <v>45699.376388888886</v>
      </c>
      <c r="AJ4">
        <v>251.1</v>
      </c>
      <c r="AK4">
        <v>0</v>
      </c>
      <c r="AL4" t="s">
        <v>1195</v>
      </c>
      <c r="AM4">
        <v>3</v>
      </c>
      <c r="AN4" t="s">
        <v>1626</v>
      </c>
      <c r="AO4" t="s">
        <v>2282</v>
      </c>
      <c r="AP4" s="3" t="s">
        <v>2283</v>
      </c>
      <c r="AQ4" t="s">
        <v>630</v>
      </c>
      <c r="AR4" t="s">
        <v>1731</v>
      </c>
      <c r="AS4" t="s">
        <v>2275</v>
      </c>
      <c r="AT4" s="6" t="s">
        <v>1715</v>
      </c>
    </row>
    <row r="5" spans="1:46" x14ac:dyDescent="0.2">
      <c r="A5">
        <f>VLOOKUP(Table4[[#This Row],[Rescue_ID]],Randomize_10_20_25!$B:$D,3,FALSE)</f>
        <v>1</v>
      </c>
      <c r="B5">
        <f>VLOOKUP(Table4[[#This Row],[Rescue_ID]],InitialRandom_10_07_25!$I:$AL,30,FALSE)</f>
        <v>1</v>
      </c>
      <c r="C5" s="12">
        <f>VLOOKUP(Table4[[#This Row],[Rescue_ID]],'Experiment Tracker'!$B:$P,7,FALSE)</f>
        <v>45950</v>
      </c>
      <c r="D5" s="11" t="str">
        <f>VLOOKUP(Table4[[#This Row],[Rescue_ID]],'Experiment Tracker'!$B:$P,6,FALSE)</f>
        <v>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v>
      </c>
      <c r="F5">
        <f>VLOOKUP(Table4[[#This Row],[Rescue_ID]],'Experiment Tracker'!$B:$I,8,FALSE)</f>
        <v>241.9</v>
      </c>
      <c r="H5" t="str">
        <f>VLOOKUP(Table4[[#This Row],[Primary_Breed]],'Breed Group'!$A:$B,2,FALSE)</f>
        <v>Stigma</v>
      </c>
      <c r="I5" t="str">
        <f>IF(VLOOKUP($K5,'Consolidated Data - Static'!$K:$AM,2,FALSE)&lt;&gt;VLOOKUP($K5,'Consolidated Data - Dynamic'!$C:$AE,2,FALSE),"Name-AdoptAPet Mismatch",IF(VLOOKUP($K5,'Consolidated Data - Static'!$K:$AM,3,FALSE)&lt;&gt;VLOOKUP($K5,'Consolidated Data - Dynamic'!$C:$AE,3,FALSE),"Name-PetPoint Mismatch",IF(VLOOKUP($K5,'Consolidated Data - Static'!$K:$AM,4,FALSE)&lt;&gt;VLOOKUP($K5,'Consolidated Data - Dynamic'!$C:$AE,4,FALSE),"Name-Inventory Mismatch", IF(VLOOKUP($K5,'Consolidated Data - Static'!$K:$AM,5,FALSE)&lt;&gt;VLOOKUP($K5,'Consolidated Data - Dynamic'!$C:$AE,5,FALSE),"Primary Breed Mismatch",IF(VLOOKUP($K5,'Consolidated Data - Static'!$K:$AM,6,FALSE)&lt;&gt;VLOOKUP($K5,'Consolidated Data - Dynamic'!$C:$AE,6,FALSE),"Secondary Breed Mismatch", IF(VLOOKUP($K5,'Consolidated Data - Static'!$K:$AM,7,FALSE)&lt;&gt;VLOOKUP($K5,'Consolidated Data - Dynamic'!$C:$AE,7,FALSE),"Color Mismatch",IF(VLOOKUP($K5,'Consolidated Data - Static'!$K:$AM,8,FALSE)&lt;&gt;VLOOKUP($K5,'Consolidated Data - Dynamic'!$C:$AE,8,FALSE),"Sex Mismatch",IF(VLOOKUP($K5,'Consolidated Data - Static'!$K:$AM,9,FALSE)&lt;&gt;VLOOKUP($K5,'Consolidated Data - Dynamic'!$C:$AE,9,FALSE),"Age Mismatch",IF(VLOOKUP($K5,'Consolidated Data - Static'!$K:$AM,10,FALSE)&lt;&gt;VLOOKUP($K5,'Consolidated Data - Dynamic'!$C:$AE,10,FALSE),"Size Mismatch",IF(VLOOKUP($K5,'Consolidated Data - Static'!$K:$AM,11,FALSE)&lt;&gt;VLOOKUP($K5,'Consolidated Data - Dynamic'!$C:$AE,11,FALSE),"Mixed Mismatch",IF(VLOOKUP($K5,'Consolidated Data - Static'!$K:$AM,12,FALSE)&lt;&gt;VLOOKUP($K5,'Consolidated Data - Dynamic'!$C:$AE,12,FALSE),"Altered Mismatch",IF(VLOOKUP($K5,'Consolidated Data - Static'!$K:$AM,13,FALSE)&lt;&gt;VLOOKUP($K5,'Consolidated Data - Dynamic'!$C:$AE,13,FALSE),"Shots Current Mismatch",IF(VLOOKUP($K5,'Consolidated Data - Static'!$K:$AM,14,FALSE)&lt;&gt;VLOOKUP($K5,'Consolidated Data - Dynamic'!$C:$AE,14,FALSE),"Housebroken Mismatch",IF(VLOOKUP($K5,'Consolidated Data - Static'!$K:$AM,15,FALSE)&lt;&gt;VLOOKUP($K5,'Consolidated Data - Dynamic'!$C:$AE,15,FALSE),"Special Needs Mismatch",IF(VLOOKUP($K5,'Consolidated Data - Static'!$K:$AM,16,FALSE)&lt;&gt;VLOOKUP($K5,'Consolidated Data - Dynamic'!$C:$AE,16,FALSE),"OK w/kids Mismatch",IF(VLOOKUP($K5,'Consolidated Data - Static'!$K:$AM,17,FALSE)&lt;&gt;VLOOKUP($K5,'Consolidated Data - Dynamic'!$C:$AE,17,FALSE),"OK w/dogs Mismatch",IF(VLOOKUP($K5,'Consolidated Data - Static'!$K:$AM,18,FALSE)&lt;&gt;VLOOKUP($K5,'Consolidated Data - Dynamic'!$C:$AE,18,FALSE),"OK w/cats Mismatch",IF(VLOOKUP($K5,'Consolidated Data - Static'!$K:$AM,19,FALSE)&lt;&gt;VLOOKUP($K5,'Consolidated Data - Dynamic'!$C:$AE,19,FALSE),"Pre Treatment Description Mismatch",IF(VLOOKUP($K5,'Consolidated Data - Static'!$K:$AM,20,FALSE)&lt;&gt;VLOOKUP($K5,'Consolidated Data - Dynamic'!$C:$AE,20,FALSE),"Stage Mismatch",IF(VLOOKUP($K5,'Consolidated Data - Static'!$K:$AM,21,FALSE)&lt;&gt;VLOOKUP($K5,'Consolidated Data - Dynamic'!$C:$AE,21,FALSE),"Primary Color Mismatch",IF(VLOOKUP($K5,'Consolidated Data - Static'!$K:$AM,22,FALSE)&lt;&gt;VLOOKUP($K5,'Consolidated Data - Dynamic'!$C:$AE,22,FALSE),"Location Mismatch",IF(VLOOKUP($K5,'Consolidated Data - Static'!$K:$AM,23,FALSE)&lt;&gt;VLOOKUP($K5,'Consolidated Data - Dynamic'!$C:$AE,23,FALSE),"Intake Type Mismatch",IF(VLOOKUP($K5,'Consolidated Data - Static'!$K:$AM,24,FALSE)&lt;&gt;VLOOKUP($K5,'Consolidated Data - Dynamic'!$C:$AE,24,FALSE),"Emancipation Date Mismatch",IF(VLOOKUP($K5,'Consolidated Data - Static'!$K:$AM,25,FALSE)&lt;&gt;VLOOKUP($K5,'Consolidated Data - Dynamic'!$C:$AE,25,FALSE),"Intake Date Mismatch",IF(VLOOKUP($K5,'Consolidated Data - Static'!$K:$AM,26,FALSE)&lt;&gt;VLOOKUP($K5,'Consolidated Data - Dynamic'!$C:$AE,26,FALSE),"LOS Days Mismatch",IF(VLOOKUP($K5,'Consolidated Data - Static'!$K:$AM,27,FALSE)&lt;&gt;VLOOKUP($K5,'Consolidated Data - Dynamic'!$C:$AE,27,FALSE),"Stage Change Mismatch",IF(VLOOKUP($K5,'Consolidated Data - Static'!$K:$AM,28,FALSE)&lt;&gt;VLOOKUP($K5,'Consolidated Data - Dynamic'!$C:$AE,28,FALSE),"Animal Weight Mismatch",IF(VLOOKUP($K5,'Consolidated Data - Static'!$K:$AM,29,FALSE)&lt;&gt;VLOOKUP($K5,'Consolidated Data - Dynamic'!$C:$AE,29,FALSE),"Number of Pictures Mismatch", "Record Match"))))))))))))))))))))))))))))</f>
        <v>Record Match</v>
      </c>
      <c r="J5">
        <v>44937909</v>
      </c>
      <c r="K5" t="s">
        <v>126</v>
      </c>
      <c r="L5" t="s">
        <v>127</v>
      </c>
      <c r="M5" t="s">
        <v>127</v>
      </c>
      <c r="N5" t="s">
        <v>127</v>
      </c>
      <c r="O5" t="s">
        <v>128</v>
      </c>
      <c r="P5">
        <v>0</v>
      </c>
      <c r="Q5" t="s">
        <v>129</v>
      </c>
      <c r="R5" t="s">
        <v>48</v>
      </c>
      <c r="S5" t="s">
        <v>49</v>
      </c>
      <c r="T5" t="s">
        <v>87</v>
      </c>
      <c r="U5" t="s">
        <v>39</v>
      </c>
      <c r="V5" t="s">
        <v>39</v>
      </c>
      <c r="W5" t="s">
        <v>39</v>
      </c>
      <c r="X5" t="s">
        <v>41</v>
      </c>
      <c r="Y5" t="s">
        <v>41</v>
      </c>
      <c r="Z5" t="s">
        <v>39</v>
      </c>
      <c r="AA5" t="s">
        <v>39</v>
      </c>
      <c r="AB5" t="s">
        <v>40</v>
      </c>
      <c r="AC5" t="s">
        <v>41</v>
      </c>
      <c r="AD5" t="s">
        <v>557</v>
      </c>
      <c r="AE5" t="s">
        <v>129</v>
      </c>
      <c r="AF5" t="s">
        <v>595</v>
      </c>
      <c r="AG5" t="s">
        <v>1186</v>
      </c>
      <c r="AH5" s="12">
        <v>0</v>
      </c>
      <c r="AI5" s="12">
        <v>45708.541666666664</v>
      </c>
      <c r="AJ5">
        <v>241.9</v>
      </c>
      <c r="AK5">
        <v>0</v>
      </c>
      <c r="AL5" t="s">
        <v>1174</v>
      </c>
      <c r="AM5">
        <v>3</v>
      </c>
      <c r="AN5" t="s">
        <v>2156</v>
      </c>
      <c r="AO5" t="s">
        <v>1633</v>
      </c>
      <c r="AP5" s="3" t="s">
        <v>2157</v>
      </c>
      <c r="AQ5" t="s">
        <v>552</v>
      </c>
      <c r="AR5" t="s">
        <v>1690</v>
      </c>
      <c r="AS5" t="s">
        <v>1714</v>
      </c>
      <c r="AT5" s="6" t="s">
        <v>2158</v>
      </c>
    </row>
    <row r="6" spans="1:46" x14ac:dyDescent="0.2">
      <c r="A6">
        <f>VLOOKUP(Table4[[#This Row],[Rescue_ID]],Randomize_10_20_25!$B:$D,3,FALSE)</f>
        <v>1</v>
      </c>
      <c r="B6">
        <f>VLOOKUP(Table4[[#This Row],[Rescue_ID]],InitialRandom_10_07_25!$I:$AL,30,FALSE)</f>
        <v>1</v>
      </c>
      <c r="C6" s="12">
        <f>VLOOKUP(Table4[[#This Row],[Rescue_ID]],'Experiment Tracker'!$B:$P,7,FALSE)</f>
        <v>45950</v>
      </c>
      <c r="D6" s="11" t="str">
        <f>VLOOKUP(Table4[[#This Row],[Rescue_ID]],'Experiment Tracker'!$B:$P,6,FALSE)</f>
        <v>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v>
      </c>
      <c r="F6">
        <f>VLOOKUP(Table4[[#This Row],[Rescue_ID]],'Experiment Tracker'!$B:$I,8,FALSE)</f>
        <v>193.9</v>
      </c>
      <c r="H6" t="str">
        <f>VLOOKUP(Table4[[#This Row],[Primary_Breed]],'Breed Group'!$A:$B,2,FALSE)</f>
        <v>Stigma</v>
      </c>
      <c r="I6" t="str">
        <f>IF(VLOOKUP($K6,'Consolidated Data - Static'!$K:$AM,2,FALSE)&lt;&gt;VLOOKUP($K6,'Consolidated Data - Dynamic'!$C:$AE,2,FALSE),"Name-AdoptAPet Mismatch",IF(VLOOKUP($K6,'Consolidated Data - Static'!$K:$AM,3,FALSE)&lt;&gt;VLOOKUP($K6,'Consolidated Data - Dynamic'!$C:$AE,3,FALSE),"Name-PetPoint Mismatch",IF(VLOOKUP($K6,'Consolidated Data - Static'!$K:$AM,4,FALSE)&lt;&gt;VLOOKUP($K6,'Consolidated Data - Dynamic'!$C:$AE,4,FALSE),"Name-Inventory Mismatch", IF(VLOOKUP($K6,'Consolidated Data - Static'!$K:$AM,5,FALSE)&lt;&gt;VLOOKUP($K6,'Consolidated Data - Dynamic'!$C:$AE,5,FALSE),"Primary Breed Mismatch",IF(VLOOKUP($K6,'Consolidated Data - Static'!$K:$AM,6,FALSE)&lt;&gt;VLOOKUP($K6,'Consolidated Data - Dynamic'!$C:$AE,6,FALSE),"Secondary Breed Mismatch", IF(VLOOKUP($K6,'Consolidated Data - Static'!$K:$AM,7,FALSE)&lt;&gt;VLOOKUP($K6,'Consolidated Data - Dynamic'!$C:$AE,7,FALSE),"Color Mismatch",IF(VLOOKUP($K6,'Consolidated Data - Static'!$K:$AM,8,FALSE)&lt;&gt;VLOOKUP($K6,'Consolidated Data - Dynamic'!$C:$AE,8,FALSE),"Sex Mismatch",IF(VLOOKUP($K6,'Consolidated Data - Static'!$K:$AM,9,FALSE)&lt;&gt;VLOOKUP($K6,'Consolidated Data - Dynamic'!$C:$AE,9,FALSE),"Age Mismatch",IF(VLOOKUP($K6,'Consolidated Data - Static'!$K:$AM,10,FALSE)&lt;&gt;VLOOKUP($K6,'Consolidated Data - Dynamic'!$C:$AE,10,FALSE),"Size Mismatch",IF(VLOOKUP($K6,'Consolidated Data - Static'!$K:$AM,11,FALSE)&lt;&gt;VLOOKUP($K6,'Consolidated Data - Dynamic'!$C:$AE,11,FALSE),"Mixed Mismatch",IF(VLOOKUP($K6,'Consolidated Data - Static'!$K:$AM,12,FALSE)&lt;&gt;VLOOKUP($K6,'Consolidated Data - Dynamic'!$C:$AE,12,FALSE),"Altered Mismatch",IF(VLOOKUP($K6,'Consolidated Data - Static'!$K:$AM,13,FALSE)&lt;&gt;VLOOKUP($K6,'Consolidated Data - Dynamic'!$C:$AE,13,FALSE),"Shots Current Mismatch",IF(VLOOKUP($K6,'Consolidated Data - Static'!$K:$AM,14,FALSE)&lt;&gt;VLOOKUP($K6,'Consolidated Data - Dynamic'!$C:$AE,14,FALSE),"Housebroken Mismatch",IF(VLOOKUP($K6,'Consolidated Data - Static'!$K:$AM,15,FALSE)&lt;&gt;VLOOKUP($K6,'Consolidated Data - Dynamic'!$C:$AE,15,FALSE),"Special Needs Mismatch",IF(VLOOKUP($K6,'Consolidated Data - Static'!$K:$AM,16,FALSE)&lt;&gt;VLOOKUP($K6,'Consolidated Data - Dynamic'!$C:$AE,16,FALSE),"OK w/kids Mismatch",IF(VLOOKUP($K6,'Consolidated Data - Static'!$K:$AM,17,FALSE)&lt;&gt;VLOOKUP($K6,'Consolidated Data - Dynamic'!$C:$AE,17,FALSE),"OK w/dogs Mismatch",IF(VLOOKUP($K6,'Consolidated Data - Static'!$K:$AM,18,FALSE)&lt;&gt;VLOOKUP($K6,'Consolidated Data - Dynamic'!$C:$AE,18,FALSE),"OK w/cats Mismatch",IF(VLOOKUP($K6,'Consolidated Data - Static'!$K:$AM,19,FALSE)&lt;&gt;VLOOKUP($K6,'Consolidated Data - Dynamic'!$C:$AE,19,FALSE),"Pre Treatment Description Mismatch",IF(VLOOKUP($K6,'Consolidated Data - Static'!$K:$AM,20,FALSE)&lt;&gt;VLOOKUP($K6,'Consolidated Data - Dynamic'!$C:$AE,20,FALSE),"Stage Mismatch",IF(VLOOKUP($K6,'Consolidated Data - Static'!$K:$AM,21,FALSE)&lt;&gt;VLOOKUP($K6,'Consolidated Data - Dynamic'!$C:$AE,21,FALSE),"Primary Color Mismatch",IF(VLOOKUP($K6,'Consolidated Data - Static'!$K:$AM,22,FALSE)&lt;&gt;VLOOKUP($K6,'Consolidated Data - Dynamic'!$C:$AE,22,FALSE),"Location Mismatch",IF(VLOOKUP($K6,'Consolidated Data - Static'!$K:$AM,23,FALSE)&lt;&gt;VLOOKUP($K6,'Consolidated Data - Dynamic'!$C:$AE,23,FALSE),"Intake Type Mismatch",IF(VLOOKUP($K6,'Consolidated Data - Static'!$K:$AM,24,FALSE)&lt;&gt;VLOOKUP($K6,'Consolidated Data - Dynamic'!$C:$AE,24,FALSE),"Emancipation Date Mismatch",IF(VLOOKUP($K6,'Consolidated Data - Static'!$K:$AM,25,FALSE)&lt;&gt;VLOOKUP($K6,'Consolidated Data - Dynamic'!$C:$AE,25,FALSE),"Intake Date Mismatch",IF(VLOOKUP($K6,'Consolidated Data - Static'!$K:$AM,26,FALSE)&lt;&gt;VLOOKUP($K6,'Consolidated Data - Dynamic'!$C:$AE,26,FALSE),"LOS Days Mismatch",IF(VLOOKUP($K6,'Consolidated Data - Static'!$K:$AM,27,FALSE)&lt;&gt;VLOOKUP($K6,'Consolidated Data - Dynamic'!$C:$AE,27,FALSE),"Stage Change Mismatch",IF(VLOOKUP($K6,'Consolidated Data - Static'!$K:$AM,28,FALSE)&lt;&gt;VLOOKUP($K6,'Consolidated Data - Dynamic'!$C:$AE,28,FALSE),"Animal Weight Mismatch",IF(VLOOKUP($K6,'Consolidated Data - Static'!$K:$AM,29,FALSE)&lt;&gt;VLOOKUP($K6,'Consolidated Data - Dynamic'!$C:$AE,29,FALSE),"Number of Pictures Mismatch", "Record Match"))))))))))))))))))))))))))))</f>
        <v>Record Match</v>
      </c>
      <c r="J6">
        <v>44938825</v>
      </c>
      <c r="K6" t="s">
        <v>154</v>
      </c>
      <c r="L6" t="s">
        <v>155</v>
      </c>
      <c r="M6" t="s">
        <v>155</v>
      </c>
      <c r="N6" t="s">
        <v>155</v>
      </c>
      <c r="O6" t="s">
        <v>46</v>
      </c>
      <c r="P6">
        <v>0</v>
      </c>
      <c r="Q6" t="s">
        <v>96</v>
      </c>
      <c r="R6" t="s">
        <v>36</v>
      </c>
      <c r="S6" t="s">
        <v>49</v>
      </c>
      <c r="T6" t="s">
        <v>50</v>
      </c>
      <c r="U6" t="s">
        <v>39</v>
      </c>
      <c r="V6" t="s">
        <v>39</v>
      </c>
      <c r="W6" t="s">
        <v>39</v>
      </c>
      <c r="X6" t="s">
        <v>41</v>
      </c>
      <c r="Y6" t="s">
        <v>41</v>
      </c>
      <c r="Z6" t="s">
        <v>39</v>
      </c>
      <c r="AA6" t="s">
        <v>39</v>
      </c>
      <c r="AB6" t="s">
        <v>40</v>
      </c>
      <c r="AC6" t="s">
        <v>41</v>
      </c>
      <c r="AD6" t="s">
        <v>557</v>
      </c>
      <c r="AE6" t="s">
        <v>573</v>
      </c>
      <c r="AF6" t="s">
        <v>595</v>
      </c>
      <c r="AG6" t="s">
        <v>1113</v>
      </c>
      <c r="AH6" s="12">
        <v>45761.606249999997</v>
      </c>
      <c r="AI6" s="12">
        <v>45756.606249999997</v>
      </c>
      <c r="AJ6">
        <v>193.9</v>
      </c>
      <c r="AK6">
        <v>0</v>
      </c>
      <c r="AL6" t="s">
        <v>1144</v>
      </c>
      <c r="AM6">
        <v>3</v>
      </c>
      <c r="AN6" t="s">
        <v>2130</v>
      </c>
      <c r="AO6" t="s">
        <v>2211</v>
      </c>
      <c r="AP6" s="3" t="s">
        <v>2212</v>
      </c>
      <c r="AQ6" t="s">
        <v>774</v>
      </c>
      <c r="AR6" t="s">
        <v>1740</v>
      </c>
      <c r="AS6" t="s">
        <v>1722</v>
      </c>
      <c r="AT6" s="6" t="s">
        <v>1667</v>
      </c>
    </row>
    <row r="7" spans="1:46" x14ac:dyDescent="0.2">
      <c r="A7">
        <f>VLOOKUP(Table4[[#This Row],[Rescue_ID]],Randomize_10_20_25!$B:$D,3,FALSE)</f>
        <v>1</v>
      </c>
      <c r="B7">
        <f>VLOOKUP(Table4[[#This Row],[Rescue_ID]],InitialRandom_10_07_25!$I:$AL,30,FALSE)</f>
        <v>1</v>
      </c>
      <c r="C7" s="12">
        <f>VLOOKUP(Table4[[#This Row],[Rescue_ID]],'Experiment Tracker'!$B:$P,7,FALSE)</f>
        <v>45950</v>
      </c>
      <c r="D7" s="11" t="str">
        <f>VLOOKUP(Table4[[#This Row],[Rescue_ID]],'Experiment Tracker'!$B:$P,6,FALSE)</f>
        <v>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v>
      </c>
      <c r="F7">
        <f>VLOOKUP(Table4[[#This Row],[Rescue_ID]],'Experiment Tracker'!$B:$I,8,FALSE)</f>
        <v>219.8</v>
      </c>
      <c r="H7" t="str">
        <f>VLOOKUP(Table4[[#This Row],[Primary_Breed]],'Breed Group'!$A:$B,2,FALSE)</f>
        <v>Stigma</v>
      </c>
      <c r="I7" t="str">
        <f>IF(VLOOKUP($K7,'Consolidated Data - Static'!$K:$AM,2,FALSE)&lt;&gt;VLOOKUP($K7,'Consolidated Data - Dynamic'!$C:$AE,2,FALSE),"Name-AdoptAPet Mismatch",IF(VLOOKUP($K7,'Consolidated Data - Static'!$K:$AM,3,FALSE)&lt;&gt;VLOOKUP($K7,'Consolidated Data - Dynamic'!$C:$AE,3,FALSE),"Name-PetPoint Mismatch",IF(VLOOKUP($K7,'Consolidated Data - Static'!$K:$AM,4,FALSE)&lt;&gt;VLOOKUP($K7,'Consolidated Data - Dynamic'!$C:$AE,4,FALSE),"Name-Inventory Mismatch", IF(VLOOKUP($K7,'Consolidated Data - Static'!$K:$AM,5,FALSE)&lt;&gt;VLOOKUP($K7,'Consolidated Data - Dynamic'!$C:$AE,5,FALSE),"Primary Breed Mismatch",IF(VLOOKUP($K7,'Consolidated Data - Static'!$K:$AM,6,FALSE)&lt;&gt;VLOOKUP($K7,'Consolidated Data - Dynamic'!$C:$AE,6,FALSE),"Secondary Breed Mismatch", IF(VLOOKUP($K7,'Consolidated Data - Static'!$K:$AM,7,FALSE)&lt;&gt;VLOOKUP($K7,'Consolidated Data - Dynamic'!$C:$AE,7,FALSE),"Color Mismatch",IF(VLOOKUP($K7,'Consolidated Data - Static'!$K:$AM,8,FALSE)&lt;&gt;VLOOKUP($K7,'Consolidated Data - Dynamic'!$C:$AE,8,FALSE),"Sex Mismatch",IF(VLOOKUP($K7,'Consolidated Data - Static'!$K:$AM,9,FALSE)&lt;&gt;VLOOKUP($K7,'Consolidated Data - Dynamic'!$C:$AE,9,FALSE),"Age Mismatch",IF(VLOOKUP($K7,'Consolidated Data - Static'!$K:$AM,10,FALSE)&lt;&gt;VLOOKUP($K7,'Consolidated Data - Dynamic'!$C:$AE,10,FALSE),"Size Mismatch",IF(VLOOKUP($K7,'Consolidated Data - Static'!$K:$AM,11,FALSE)&lt;&gt;VLOOKUP($K7,'Consolidated Data - Dynamic'!$C:$AE,11,FALSE),"Mixed Mismatch",IF(VLOOKUP($K7,'Consolidated Data - Static'!$K:$AM,12,FALSE)&lt;&gt;VLOOKUP($K7,'Consolidated Data - Dynamic'!$C:$AE,12,FALSE),"Altered Mismatch",IF(VLOOKUP($K7,'Consolidated Data - Static'!$K:$AM,13,FALSE)&lt;&gt;VLOOKUP($K7,'Consolidated Data - Dynamic'!$C:$AE,13,FALSE),"Shots Current Mismatch",IF(VLOOKUP($K7,'Consolidated Data - Static'!$K:$AM,14,FALSE)&lt;&gt;VLOOKUP($K7,'Consolidated Data - Dynamic'!$C:$AE,14,FALSE),"Housebroken Mismatch",IF(VLOOKUP($K7,'Consolidated Data - Static'!$K:$AM,15,FALSE)&lt;&gt;VLOOKUP($K7,'Consolidated Data - Dynamic'!$C:$AE,15,FALSE),"Special Needs Mismatch",IF(VLOOKUP($K7,'Consolidated Data - Static'!$K:$AM,16,FALSE)&lt;&gt;VLOOKUP($K7,'Consolidated Data - Dynamic'!$C:$AE,16,FALSE),"OK w/kids Mismatch",IF(VLOOKUP($K7,'Consolidated Data - Static'!$K:$AM,17,FALSE)&lt;&gt;VLOOKUP($K7,'Consolidated Data - Dynamic'!$C:$AE,17,FALSE),"OK w/dogs Mismatch",IF(VLOOKUP($K7,'Consolidated Data - Static'!$K:$AM,18,FALSE)&lt;&gt;VLOOKUP($K7,'Consolidated Data - Dynamic'!$C:$AE,18,FALSE),"OK w/cats Mismatch",IF(VLOOKUP($K7,'Consolidated Data - Static'!$K:$AM,19,FALSE)&lt;&gt;VLOOKUP($K7,'Consolidated Data - Dynamic'!$C:$AE,19,FALSE),"Pre Treatment Description Mismatch",IF(VLOOKUP($K7,'Consolidated Data - Static'!$K:$AM,20,FALSE)&lt;&gt;VLOOKUP($K7,'Consolidated Data - Dynamic'!$C:$AE,20,FALSE),"Stage Mismatch",IF(VLOOKUP($K7,'Consolidated Data - Static'!$K:$AM,21,FALSE)&lt;&gt;VLOOKUP($K7,'Consolidated Data - Dynamic'!$C:$AE,21,FALSE),"Primary Color Mismatch",IF(VLOOKUP($K7,'Consolidated Data - Static'!$K:$AM,22,FALSE)&lt;&gt;VLOOKUP($K7,'Consolidated Data - Dynamic'!$C:$AE,22,FALSE),"Location Mismatch",IF(VLOOKUP($K7,'Consolidated Data - Static'!$K:$AM,23,FALSE)&lt;&gt;VLOOKUP($K7,'Consolidated Data - Dynamic'!$C:$AE,23,FALSE),"Intake Type Mismatch",IF(VLOOKUP($K7,'Consolidated Data - Static'!$K:$AM,24,FALSE)&lt;&gt;VLOOKUP($K7,'Consolidated Data - Dynamic'!$C:$AE,24,FALSE),"Emancipation Date Mismatch",IF(VLOOKUP($K7,'Consolidated Data - Static'!$K:$AM,25,FALSE)&lt;&gt;VLOOKUP($K7,'Consolidated Data - Dynamic'!$C:$AE,25,FALSE),"Intake Date Mismatch",IF(VLOOKUP($K7,'Consolidated Data - Static'!$K:$AM,26,FALSE)&lt;&gt;VLOOKUP($K7,'Consolidated Data - Dynamic'!$C:$AE,26,FALSE),"LOS Days Mismatch",IF(VLOOKUP($K7,'Consolidated Data - Static'!$K:$AM,27,FALSE)&lt;&gt;VLOOKUP($K7,'Consolidated Data - Dynamic'!$C:$AE,27,FALSE),"Stage Change Mismatch",IF(VLOOKUP($K7,'Consolidated Data - Static'!$K:$AM,28,FALSE)&lt;&gt;VLOOKUP($K7,'Consolidated Data - Dynamic'!$C:$AE,28,FALSE),"Animal Weight Mismatch",IF(VLOOKUP($K7,'Consolidated Data - Static'!$K:$AM,29,FALSE)&lt;&gt;VLOOKUP($K7,'Consolidated Data - Dynamic'!$C:$AE,29,FALSE),"Number of Pictures Mismatch", "Record Match"))))))))))))))))))))))))))))</f>
        <v>Record Match</v>
      </c>
      <c r="J7">
        <v>44937929</v>
      </c>
      <c r="K7" t="s">
        <v>193</v>
      </c>
      <c r="L7" t="s">
        <v>194</v>
      </c>
      <c r="M7" t="s">
        <v>633</v>
      </c>
      <c r="N7" t="s">
        <v>633</v>
      </c>
      <c r="O7" t="s">
        <v>56</v>
      </c>
      <c r="P7" t="s">
        <v>46</v>
      </c>
      <c r="Q7" t="s">
        <v>183</v>
      </c>
      <c r="R7" t="s">
        <v>36</v>
      </c>
      <c r="S7" t="s">
        <v>49</v>
      </c>
      <c r="T7" t="s">
        <v>50</v>
      </c>
      <c r="U7" t="s">
        <v>39</v>
      </c>
      <c r="V7" t="s">
        <v>39</v>
      </c>
      <c r="W7" t="s">
        <v>39</v>
      </c>
      <c r="X7" t="s">
        <v>41</v>
      </c>
      <c r="Y7" t="s">
        <v>41</v>
      </c>
      <c r="Z7" t="s">
        <v>39</v>
      </c>
      <c r="AA7" t="s">
        <v>39</v>
      </c>
      <c r="AB7" t="s">
        <v>40</v>
      </c>
      <c r="AC7" t="s">
        <v>41</v>
      </c>
      <c r="AD7" t="s">
        <v>557</v>
      </c>
      <c r="AE7" t="s">
        <v>167</v>
      </c>
      <c r="AF7" t="s">
        <v>541</v>
      </c>
      <c r="AG7" t="s">
        <v>1150</v>
      </c>
      <c r="AH7" s="12">
        <v>45735.629861111112</v>
      </c>
      <c r="AI7" s="12">
        <v>45730.629861111112</v>
      </c>
      <c r="AJ7">
        <v>219.8</v>
      </c>
      <c r="AK7">
        <v>0</v>
      </c>
      <c r="AL7" t="s">
        <v>1190</v>
      </c>
      <c r="AM7">
        <v>3</v>
      </c>
      <c r="AN7" t="s">
        <v>1661</v>
      </c>
      <c r="AO7" t="s">
        <v>2319</v>
      </c>
      <c r="AP7" s="3" t="s">
        <v>2320</v>
      </c>
      <c r="AQ7" t="s">
        <v>594</v>
      </c>
      <c r="AR7" t="s">
        <v>1691</v>
      </c>
      <c r="AS7" t="s">
        <v>1673</v>
      </c>
      <c r="AT7" s="6" t="s">
        <v>1616</v>
      </c>
    </row>
    <row r="8" spans="1:46" x14ac:dyDescent="0.2">
      <c r="A8">
        <f>VLOOKUP(Table4[[#This Row],[Rescue_ID]],Randomize_10_20_25!$B:$D,3,FALSE)</f>
        <v>0</v>
      </c>
      <c r="B8">
        <f>VLOOKUP(Table4[[#This Row],[Rescue_ID]],InitialRandom_10_07_25!$I:$AL,30,FALSE)</f>
        <v>0</v>
      </c>
      <c r="C8" s="12">
        <f>VLOOKUP(Table4[[#This Row],[Rescue_ID]],'Experiment Tracker'!$B:$P,7,FALSE)</f>
        <v>0</v>
      </c>
      <c r="D8" s="11">
        <f>VLOOKUP(Table4[[#This Row],[Rescue_ID]],'Experiment Tracker'!$B:$P,6,FALSE)</f>
        <v>0</v>
      </c>
      <c r="F8">
        <f>VLOOKUP(Table4[[#This Row],[Rescue_ID]],'Experiment Tracker'!$B:$I,8,FALSE)</f>
        <v>125.9</v>
      </c>
      <c r="H8" t="str">
        <f>VLOOKUP(Table4[[#This Row],[Primary_Breed]],'Breed Group'!$A:$B,2,FALSE)</f>
        <v>Stigma</v>
      </c>
      <c r="I8" t="str">
        <f>IF(VLOOKUP($K8,'Consolidated Data - Static'!$K:$AM,2,FALSE)&lt;&gt;VLOOKUP($K8,'Consolidated Data - Dynamic'!$C:$AE,2,FALSE),"Name-AdoptAPet Mismatch",IF(VLOOKUP($K8,'Consolidated Data - Static'!$K:$AM,3,FALSE)&lt;&gt;VLOOKUP($K8,'Consolidated Data - Dynamic'!$C:$AE,3,FALSE),"Name-PetPoint Mismatch",IF(VLOOKUP($K8,'Consolidated Data - Static'!$K:$AM,4,FALSE)&lt;&gt;VLOOKUP($K8,'Consolidated Data - Dynamic'!$C:$AE,4,FALSE),"Name-Inventory Mismatch", IF(VLOOKUP($K8,'Consolidated Data - Static'!$K:$AM,5,FALSE)&lt;&gt;VLOOKUP($K8,'Consolidated Data - Dynamic'!$C:$AE,5,FALSE),"Primary Breed Mismatch",IF(VLOOKUP($K8,'Consolidated Data - Static'!$K:$AM,6,FALSE)&lt;&gt;VLOOKUP($K8,'Consolidated Data - Dynamic'!$C:$AE,6,FALSE),"Secondary Breed Mismatch", IF(VLOOKUP($K8,'Consolidated Data - Static'!$K:$AM,7,FALSE)&lt;&gt;VLOOKUP($K8,'Consolidated Data - Dynamic'!$C:$AE,7,FALSE),"Color Mismatch",IF(VLOOKUP($K8,'Consolidated Data - Static'!$K:$AM,8,FALSE)&lt;&gt;VLOOKUP($K8,'Consolidated Data - Dynamic'!$C:$AE,8,FALSE),"Sex Mismatch",IF(VLOOKUP($K8,'Consolidated Data - Static'!$K:$AM,9,FALSE)&lt;&gt;VLOOKUP($K8,'Consolidated Data - Dynamic'!$C:$AE,9,FALSE),"Age Mismatch",IF(VLOOKUP($K8,'Consolidated Data - Static'!$K:$AM,10,FALSE)&lt;&gt;VLOOKUP($K8,'Consolidated Data - Dynamic'!$C:$AE,10,FALSE),"Size Mismatch",IF(VLOOKUP($K8,'Consolidated Data - Static'!$K:$AM,11,FALSE)&lt;&gt;VLOOKUP($K8,'Consolidated Data - Dynamic'!$C:$AE,11,FALSE),"Mixed Mismatch",IF(VLOOKUP($K8,'Consolidated Data - Static'!$K:$AM,12,FALSE)&lt;&gt;VLOOKUP($K8,'Consolidated Data - Dynamic'!$C:$AE,12,FALSE),"Altered Mismatch",IF(VLOOKUP($K8,'Consolidated Data - Static'!$K:$AM,13,FALSE)&lt;&gt;VLOOKUP($K8,'Consolidated Data - Dynamic'!$C:$AE,13,FALSE),"Shots Current Mismatch",IF(VLOOKUP($K8,'Consolidated Data - Static'!$K:$AM,14,FALSE)&lt;&gt;VLOOKUP($K8,'Consolidated Data - Dynamic'!$C:$AE,14,FALSE),"Housebroken Mismatch",IF(VLOOKUP($K8,'Consolidated Data - Static'!$K:$AM,15,FALSE)&lt;&gt;VLOOKUP($K8,'Consolidated Data - Dynamic'!$C:$AE,15,FALSE),"Special Needs Mismatch",IF(VLOOKUP($K8,'Consolidated Data - Static'!$K:$AM,16,FALSE)&lt;&gt;VLOOKUP($K8,'Consolidated Data - Dynamic'!$C:$AE,16,FALSE),"OK w/kids Mismatch",IF(VLOOKUP($K8,'Consolidated Data - Static'!$K:$AM,17,FALSE)&lt;&gt;VLOOKUP($K8,'Consolidated Data - Dynamic'!$C:$AE,17,FALSE),"OK w/dogs Mismatch",IF(VLOOKUP($K8,'Consolidated Data - Static'!$K:$AM,18,FALSE)&lt;&gt;VLOOKUP($K8,'Consolidated Data - Dynamic'!$C:$AE,18,FALSE),"OK w/cats Mismatch",IF(VLOOKUP($K8,'Consolidated Data - Static'!$K:$AM,19,FALSE)&lt;&gt;VLOOKUP($K8,'Consolidated Data - Dynamic'!$C:$AE,19,FALSE),"Pre Treatment Description Mismatch",IF(VLOOKUP($K8,'Consolidated Data - Static'!$K:$AM,20,FALSE)&lt;&gt;VLOOKUP($K8,'Consolidated Data - Dynamic'!$C:$AE,20,FALSE),"Stage Mismatch",IF(VLOOKUP($K8,'Consolidated Data - Static'!$K:$AM,21,FALSE)&lt;&gt;VLOOKUP($K8,'Consolidated Data - Dynamic'!$C:$AE,21,FALSE),"Primary Color Mismatch",IF(VLOOKUP($K8,'Consolidated Data - Static'!$K:$AM,22,FALSE)&lt;&gt;VLOOKUP($K8,'Consolidated Data - Dynamic'!$C:$AE,22,FALSE),"Location Mismatch",IF(VLOOKUP($K8,'Consolidated Data - Static'!$K:$AM,23,FALSE)&lt;&gt;VLOOKUP($K8,'Consolidated Data - Dynamic'!$C:$AE,23,FALSE),"Intake Type Mismatch",IF(VLOOKUP($K8,'Consolidated Data - Static'!$K:$AM,24,FALSE)&lt;&gt;VLOOKUP($K8,'Consolidated Data - Dynamic'!$C:$AE,24,FALSE),"Emancipation Date Mismatch",IF(VLOOKUP($K8,'Consolidated Data - Static'!$K:$AM,25,FALSE)&lt;&gt;VLOOKUP($K8,'Consolidated Data - Dynamic'!$C:$AE,25,FALSE),"Intake Date Mismatch",IF(VLOOKUP($K8,'Consolidated Data - Static'!$K:$AM,26,FALSE)&lt;&gt;VLOOKUP($K8,'Consolidated Data - Dynamic'!$C:$AE,26,FALSE),"LOS Days Mismatch",IF(VLOOKUP($K8,'Consolidated Data - Static'!$K:$AM,27,FALSE)&lt;&gt;VLOOKUP($K8,'Consolidated Data - Dynamic'!$C:$AE,27,FALSE),"Stage Change Mismatch",IF(VLOOKUP($K8,'Consolidated Data - Static'!$K:$AM,28,FALSE)&lt;&gt;VLOOKUP($K8,'Consolidated Data - Dynamic'!$C:$AE,28,FALSE),"Animal Weight Mismatch",IF(VLOOKUP($K8,'Consolidated Data - Static'!$K:$AM,29,FALSE)&lt;&gt;VLOOKUP($K8,'Consolidated Data - Dynamic'!$C:$AE,29,FALSE),"Number of Pictures Mismatch", "Record Match"))))))))))))))))))))))))))))</f>
        <v>Record Match</v>
      </c>
      <c r="J8">
        <v>45190855</v>
      </c>
      <c r="K8" t="s">
        <v>208</v>
      </c>
      <c r="L8" t="s">
        <v>209</v>
      </c>
      <c r="M8" t="s">
        <v>209</v>
      </c>
      <c r="N8" t="s">
        <v>209</v>
      </c>
      <c r="O8" t="s">
        <v>56</v>
      </c>
      <c r="P8" t="s">
        <v>210</v>
      </c>
      <c r="Q8" t="s">
        <v>77</v>
      </c>
      <c r="R8" t="s">
        <v>36</v>
      </c>
      <c r="S8" t="s">
        <v>49</v>
      </c>
      <c r="T8" t="s">
        <v>87</v>
      </c>
      <c r="U8" t="s">
        <v>39</v>
      </c>
      <c r="V8" t="s">
        <v>39</v>
      </c>
      <c r="W8" t="s">
        <v>39</v>
      </c>
      <c r="X8" t="s">
        <v>41</v>
      </c>
      <c r="Y8" t="s">
        <v>41</v>
      </c>
      <c r="Z8" t="s">
        <v>39</v>
      </c>
      <c r="AA8" t="s">
        <v>39</v>
      </c>
      <c r="AB8" t="s">
        <v>40</v>
      </c>
      <c r="AC8" t="s">
        <v>41</v>
      </c>
      <c r="AD8" t="s">
        <v>557</v>
      </c>
      <c r="AE8" t="s">
        <v>543</v>
      </c>
      <c r="AF8" t="s">
        <v>595</v>
      </c>
      <c r="AG8" t="s">
        <v>1193</v>
      </c>
      <c r="AH8" s="12">
        <v>45829.554166666669</v>
      </c>
      <c r="AI8" s="12">
        <v>45824.554166666669</v>
      </c>
      <c r="AJ8">
        <v>125.9</v>
      </c>
      <c r="AK8">
        <v>0</v>
      </c>
      <c r="AL8" t="s">
        <v>1192</v>
      </c>
      <c r="AM8">
        <v>3</v>
      </c>
      <c r="AN8" t="s">
        <v>2124</v>
      </c>
      <c r="AO8" t="s">
        <v>2125</v>
      </c>
      <c r="AP8" s="3" t="s">
        <v>2126</v>
      </c>
      <c r="AQ8" t="s">
        <v>1691</v>
      </c>
      <c r="AR8" t="s">
        <v>2127</v>
      </c>
      <c r="AS8" t="s">
        <v>1673</v>
      </c>
      <c r="AT8" s="6" t="s">
        <v>2107</v>
      </c>
    </row>
    <row r="9" spans="1:46" x14ac:dyDescent="0.2">
      <c r="A9">
        <f>VLOOKUP(Table4[[#This Row],[Rescue_ID]],Randomize_10_20_25!$B:$D,3,FALSE)</f>
        <v>1</v>
      </c>
      <c r="B9">
        <f>VLOOKUP(Table4[[#This Row],[Rescue_ID]],InitialRandom_10_07_25!$I:$AL,30,FALSE)</f>
        <v>1</v>
      </c>
      <c r="C9" s="12">
        <f>VLOOKUP(Table4[[#This Row],[Rescue_ID]],'Experiment Tracker'!$B:$P,7,FALSE)</f>
        <v>45950</v>
      </c>
      <c r="D9" s="11" t="str">
        <f>VLOOKUP(Table4[[#This Row],[Rescue_ID]],'Experiment Tracker'!$B:$P,6,FALSE)</f>
        <v>Cole is the total package—sweet, social, and full of life! This handsome black Lab/Hound mix is a gentle playmate who gets along wonderfully with other dogs, cats, and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v>
      </c>
      <c r="F9">
        <f>VLOOKUP(Table4[[#This Row],[Rescue_ID]],'Experiment Tracker'!$B:$I,8,FALSE)</f>
        <v>128.9</v>
      </c>
      <c r="H9" t="str">
        <f>VLOOKUP(Table4[[#This Row],[Primary_Breed]],'Breed Group'!$A:$B,2,FALSE)</f>
        <v>Non-Stigma</v>
      </c>
      <c r="I9" t="str">
        <f>IF(VLOOKUP($K9,'Consolidated Data - Static'!$K:$AM,2,FALSE)&lt;&gt;VLOOKUP($K9,'Consolidated Data - Dynamic'!$C:$AE,2,FALSE),"Name-AdoptAPet Mismatch",IF(VLOOKUP($K9,'Consolidated Data - Static'!$K:$AM,3,FALSE)&lt;&gt;VLOOKUP($K9,'Consolidated Data - Dynamic'!$C:$AE,3,FALSE),"Name-PetPoint Mismatch",IF(VLOOKUP($K9,'Consolidated Data - Static'!$K:$AM,4,FALSE)&lt;&gt;VLOOKUP($K9,'Consolidated Data - Dynamic'!$C:$AE,4,FALSE),"Name-Inventory Mismatch", IF(VLOOKUP($K9,'Consolidated Data - Static'!$K:$AM,5,FALSE)&lt;&gt;VLOOKUP($K9,'Consolidated Data - Dynamic'!$C:$AE,5,FALSE),"Primary Breed Mismatch",IF(VLOOKUP($K9,'Consolidated Data - Static'!$K:$AM,6,FALSE)&lt;&gt;VLOOKUP($K9,'Consolidated Data - Dynamic'!$C:$AE,6,FALSE),"Secondary Breed Mismatch", IF(VLOOKUP($K9,'Consolidated Data - Static'!$K:$AM,7,FALSE)&lt;&gt;VLOOKUP($K9,'Consolidated Data - Dynamic'!$C:$AE,7,FALSE),"Color Mismatch",IF(VLOOKUP($K9,'Consolidated Data - Static'!$K:$AM,8,FALSE)&lt;&gt;VLOOKUP($K9,'Consolidated Data - Dynamic'!$C:$AE,8,FALSE),"Sex Mismatch",IF(VLOOKUP($K9,'Consolidated Data - Static'!$K:$AM,9,FALSE)&lt;&gt;VLOOKUP($K9,'Consolidated Data - Dynamic'!$C:$AE,9,FALSE),"Age Mismatch",IF(VLOOKUP($K9,'Consolidated Data - Static'!$K:$AM,10,FALSE)&lt;&gt;VLOOKUP($K9,'Consolidated Data - Dynamic'!$C:$AE,10,FALSE),"Size Mismatch",IF(VLOOKUP($K9,'Consolidated Data - Static'!$K:$AM,11,FALSE)&lt;&gt;VLOOKUP($K9,'Consolidated Data - Dynamic'!$C:$AE,11,FALSE),"Mixed Mismatch",IF(VLOOKUP($K9,'Consolidated Data - Static'!$K:$AM,12,FALSE)&lt;&gt;VLOOKUP($K9,'Consolidated Data - Dynamic'!$C:$AE,12,FALSE),"Altered Mismatch",IF(VLOOKUP($K9,'Consolidated Data - Static'!$K:$AM,13,FALSE)&lt;&gt;VLOOKUP($K9,'Consolidated Data - Dynamic'!$C:$AE,13,FALSE),"Shots Current Mismatch",IF(VLOOKUP($K9,'Consolidated Data - Static'!$K:$AM,14,FALSE)&lt;&gt;VLOOKUP($K9,'Consolidated Data - Dynamic'!$C:$AE,14,FALSE),"Housebroken Mismatch",IF(VLOOKUP($K9,'Consolidated Data - Static'!$K:$AM,15,FALSE)&lt;&gt;VLOOKUP($K9,'Consolidated Data - Dynamic'!$C:$AE,15,FALSE),"Special Needs Mismatch",IF(VLOOKUP($K9,'Consolidated Data - Static'!$K:$AM,16,FALSE)&lt;&gt;VLOOKUP($K9,'Consolidated Data - Dynamic'!$C:$AE,16,FALSE),"OK w/kids Mismatch",IF(VLOOKUP($K9,'Consolidated Data - Static'!$K:$AM,17,FALSE)&lt;&gt;VLOOKUP($K9,'Consolidated Data - Dynamic'!$C:$AE,17,FALSE),"OK w/dogs Mismatch",IF(VLOOKUP($K9,'Consolidated Data - Static'!$K:$AM,18,FALSE)&lt;&gt;VLOOKUP($K9,'Consolidated Data - Dynamic'!$C:$AE,18,FALSE),"OK w/cats Mismatch",IF(VLOOKUP($K9,'Consolidated Data - Static'!$K:$AM,19,FALSE)&lt;&gt;VLOOKUP($K9,'Consolidated Data - Dynamic'!$C:$AE,19,FALSE),"Pre Treatment Description Mismatch",IF(VLOOKUP($K9,'Consolidated Data - Static'!$K:$AM,20,FALSE)&lt;&gt;VLOOKUP($K9,'Consolidated Data - Dynamic'!$C:$AE,20,FALSE),"Stage Mismatch",IF(VLOOKUP($K9,'Consolidated Data - Static'!$K:$AM,21,FALSE)&lt;&gt;VLOOKUP($K9,'Consolidated Data - Dynamic'!$C:$AE,21,FALSE),"Primary Color Mismatch",IF(VLOOKUP($K9,'Consolidated Data - Static'!$K:$AM,22,FALSE)&lt;&gt;VLOOKUP($K9,'Consolidated Data - Dynamic'!$C:$AE,22,FALSE),"Location Mismatch",IF(VLOOKUP($K9,'Consolidated Data - Static'!$K:$AM,23,FALSE)&lt;&gt;VLOOKUP($K9,'Consolidated Data - Dynamic'!$C:$AE,23,FALSE),"Intake Type Mismatch",IF(VLOOKUP($K9,'Consolidated Data - Static'!$K:$AM,24,FALSE)&lt;&gt;VLOOKUP($K9,'Consolidated Data - Dynamic'!$C:$AE,24,FALSE),"Emancipation Date Mismatch",IF(VLOOKUP($K9,'Consolidated Data - Static'!$K:$AM,25,FALSE)&lt;&gt;VLOOKUP($K9,'Consolidated Data - Dynamic'!$C:$AE,25,FALSE),"Intake Date Mismatch",IF(VLOOKUP($K9,'Consolidated Data - Static'!$K:$AM,26,FALSE)&lt;&gt;VLOOKUP($K9,'Consolidated Data - Dynamic'!$C:$AE,26,FALSE),"LOS Days Mismatch",IF(VLOOKUP($K9,'Consolidated Data - Static'!$K:$AM,27,FALSE)&lt;&gt;VLOOKUP($K9,'Consolidated Data - Dynamic'!$C:$AE,27,FALSE),"Stage Change Mismatch",IF(VLOOKUP($K9,'Consolidated Data - Static'!$K:$AM,28,FALSE)&lt;&gt;VLOOKUP($K9,'Consolidated Data - Dynamic'!$C:$AE,28,FALSE),"Animal Weight Mismatch",IF(VLOOKUP($K9,'Consolidated Data - Static'!$K:$AM,29,FALSE)&lt;&gt;VLOOKUP($K9,'Consolidated Data - Dynamic'!$C:$AE,29,FALSE),"Number of Pictures Mismatch", "Record Match"))))))))))))))))))))))))))))</f>
        <v>Record Match</v>
      </c>
      <c r="J9">
        <v>45190845</v>
      </c>
      <c r="K9" t="s">
        <v>215</v>
      </c>
      <c r="L9" t="s">
        <v>216</v>
      </c>
      <c r="M9" t="s">
        <v>773</v>
      </c>
      <c r="N9" t="s">
        <v>773</v>
      </c>
      <c r="O9" t="s">
        <v>104</v>
      </c>
      <c r="P9" t="s">
        <v>110</v>
      </c>
      <c r="Q9" t="s">
        <v>167</v>
      </c>
      <c r="R9" t="s">
        <v>48</v>
      </c>
      <c r="S9" t="s">
        <v>37</v>
      </c>
      <c r="T9" t="s">
        <v>50</v>
      </c>
      <c r="U9" t="s">
        <v>39</v>
      </c>
      <c r="V9" t="s">
        <v>39</v>
      </c>
      <c r="W9" t="s">
        <v>39</v>
      </c>
      <c r="X9" t="s">
        <v>41</v>
      </c>
      <c r="Y9" t="s">
        <v>41</v>
      </c>
      <c r="Z9" t="s">
        <v>39</v>
      </c>
      <c r="AA9" t="s">
        <v>39</v>
      </c>
      <c r="AB9" t="s">
        <v>39</v>
      </c>
      <c r="AC9" t="s">
        <v>41</v>
      </c>
      <c r="AD9" t="s">
        <v>557</v>
      </c>
      <c r="AE9" t="s">
        <v>167</v>
      </c>
      <c r="AF9" t="s">
        <v>541</v>
      </c>
      <c r="AG9" t="s">
        <v>1150</v>
      </c>
      <c r="AH9" s="12">
        <v>45826.588194444441</v>
      </c>
      <c r="AI9" s="12">
        <v>45821.588194444441</v>
      </c>
      <c r="AJ9">
        <v>128.9</v>
      </c>
      <c r="AK9">
        <v>0</v>
      </c>
      <c r="AL9" t="s">
        <v>1216</v>
      </c>
      <c r="AM9">
        <v>3</v>
      </c>
      <c r="AN9" t="s">
        <v>1677</v>
      </c>
      <c r="AO9" t="s">
        <v>2100</v>
      </c>
      <c r="AP9" s="3" t="s">
        <v>2101</v>
      </c>
      <c r="AQ9" t="s">
        <v>1625</v>
      </c>
      <c r="AR9" t="s">
        <v>1736</v>
      </c>
      <c r="AS9" t="s">
        <v>2102</v>
      </c>
      <c r="AT9" s="6" t="s">
        <v>2103</v>
      </c>
    </row>
    <row r="10" spans="1:46" x14ac:dyDescent="0.2">
      <c r="A10">
        <f>VLOOKUP(Table4[[#This Row],[Rescue_ID]],Randomize_10_20_25!$B:$D,3,FALSE)</f>
        <v>1</v>
      </c>
      <c r="B10">
        <f>VLOOKUP(Table4[[#This Row],[Rescue_ID]],InitialRandom_10_07_25!$I:$AL,30,FALSE)</f>
        <v>1</v>
      </c>
      <c r="C10" s="12">
        <f>VLOOKUP(Table4[[#This Row],[Rescue_ID]],'Experiment Tracker'!$B:$P,7,FALSE)</f>
        <v>45950</v>
      </c>
      <c r="D10" s="11" t="str">
        <f>VLOOKUP(Table4[[#This Row],[Rescue_ID]],'Experiment Tracker'!$B:$P,6,FALSE)</f>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v>
      </c>
      <c r="F10">
        <f>VLOOKUP(Table4[[#This Row],[Rescue_ID]],'Experiment Tracker'!$B:$I,8,FALSE)</f>
        <v>124.8</v>
      </c>
      <c r="H10" t="str">
        <f>VLOOKUP(Table4[[#This Row],[Primary_Breed]],'Breed Group'!$A:$B,2,FALSE)</f>
        <v>Non-Stigma</v>
      </c>
      <c r="I10" t="str">
        <f>IF(VLOOKUP($K10,'Consolidated Data - Static'!$K:$AM,2,FALSE)&lt;&gt;VLOOKUP($K10,'Consolidated Data - Dynamic'!$C:$AE,2,FALSE),"Name-AdoptAPet Mismatch",IF(VLOOKUP($K10,'Consolidated Data - Static'!$K:$AM,3,FALSE)&lt;&gt;VLOOKUP($K10,'Consolidated Data - Dynamic'!$C:$AE,3,FALSE),"Name-PetPoint Mismatch",IF(VLOOKUP($K10,'Consolidated Data - Static'!$K:$AM,4,FALSE)&lt;&gt;VLOOKUP($K10,'Consolidated Data - Dynamic'!$C:$AE,4,FALSE),"Name-Inventory Mismatch", IF(VLOOKUP($K10,'Consolidated Data - Static'!$K:$AM,5,FALSE)&lt;&gt;VLOOKUP($K10,'Consolidated Data - Dynamic'!$C:$AE,5,FALSE),"Primary Breed Mismatch",IF(VLOOKUP($K10,'Consolidated Data - Static'!$K:$AM,6,FALSE)&lt;&gt;VLOOKUP($K10,'Consolidated Data - Dynamic'!$C:$AE,6,FALSE),"Secondary Breed Mismatch", IF(VLOOKUP($K10,'Consolidated Data - Static'!$K:$AM,7,FALSE)&lt;&gt;VLOOKUP($K10,'Consolidated Data - Dynamic'!$C:$AE,7,FALSE),"Color Mismatch",IF(VLOOKUP($K10,'Consolidated Data - Static'!$K:$AM,8,FALSE)&lt;&gt;VLOOKUP($K10,'Consolidated Data - Dynamic'!$C:$AE,8,FALSE),"Sex Mismatch",IF(VLOOKUP($K10,'Consolidated Data - Static'!$K:$AM,9,FALSE)&lt;&gt;VLOOKUP($K10,'Consolidated Data - Dynamic'!$C:$AE,9,FALSE),"Age Mismatch",IF(VLOOKUP($K10,'Consolidated Data - Static'!$K:$AM,10,FALSE)&lt;&gt;VLOOKUP($K10,'Consolidated Data - Dynamic'!$C:$AE,10,FALSE),"Size Mismatch",IF(VLOOKUP($K10,'Consolidated Data - Static'!$K:$AM,11,FALSE)&lt;&gt;VLOOKUP($K10,'Consolidated Data - Dynamic'!$C:$AE,11,FALSE),"Mixed Mismatch",IF(VLOOKUP($K10,'Consolidated Data - Static'!$K:$AM,12,FALSE)&lt;&gt;VLOOKUP($K10,'Consolidated Data - Dynamic'!$C:$AE,12,FALSE),"Altered Mismatch",IF(VLOOKUP($K10,'Consolidated Data - Static'!$K:$AM,13,FALSE)&lt;&gt;VLOOKUP($K10,'Consolidated Data - Dynamic'!$C:$AE,13,FALSE),"Shots Current Mismatch",IF(VLOOKUP($K10,'Consolidated Data - Static'!$K:$AM,14,FALSE)&lt;&gt;VLOOKUP($K10,'Consolidated Data - Dynamic'!$C:$AE,14,FALSE),"Housebroken Mismatch",IF(VLOOKUP($K10,'Consolidated Data - Static'!$K:$AM,15,FALSE)&lt;&gt;VLOOKUP($K10,'Consolidated Data - Dynamic'!$C:$AE,15,FALSE),"Special Needs Mismatch",IF(VLOOKUP($K10,'Consolidated Data - Static'!$K:$AM,16,FALSE)&lt;&gt;VLOOKUP($K10,'Consolidated Data - Dynamic'!$C:$AE,16,FALSE),"OK w/kids Mismatch",IF(VLOOKUP($K10,'Consolidated Data - Static'!$K:$AM,17,FALSE)&lt;&gt;VLOOKUP($K10,'Consolidated Data - Dynamic'!$C:$AE,17,FALSE),"OK w/dogs Mismatch",IF(VLOOKUP($K10,'Consolidated Data - Static'!$K:$AM,18,FALSE)&lt;&gt;VLOOKUP($K10,'Consolidated Data - Dynamic'!$C:$AE,18,FALSE),"OK w/cats Mismatch",IF(VLOOKUP($K10,'Consolidated Data - Static'!$K:$AM,19,FALSE)&lt;&gt;VLOOKUP($K10,'Consolidated Data - Dynamic'!$C:$AE,19,FALSE),"Pre Treatment Description Mismatch",IF(VLOOKUP($K10,'Consolidated Data - Static'!$K:$AM,20,FALSE)&lt;&gt;VLOOKUP($K10,'Consolidated Data - Dynamic'!$C:$AE,20,FALSE),"Stage Mismatch",IF(VLOOKUP($K10,'Consolidated Data - Static'!$K:$AM,21,FALSE)&lt;&gt;VLOOKUP($K10,'Consolidated Data - Dynamic'!$C:$AE,21,FALSE),"Primary Color Mismatch",IF(VLOOKUP($K10,'Consolidated Data - Static'!$K:$AM,22,FALSE)&lt;&gt;VLOOKUP($K10,'Consolidated Data - Dynamic'!$C:$AE,22,FALSE),"Location Mismatch",IF(VLOOKUP($K10,'Consolidated Data - Static'!$K:$AM,23,FALSE)&lt;&gt;VLOOKUP($K10,'Consolidated Data - Dynamic'!$C:$AE,23,FALSE),"Intake Type Mismatch",IF(VLOOKUP($K10,'Consolidated Data - Static'!$K:$AM,24,FALSE)&lt;&gt;VLOOKUP($K10,'Consolidated Data - Dynamic'!$C:$AE,24,FALSE),"Emancipation Date Mismatch",IF(VLOOKUP($K10,'Consolidated Data - Static'!$K:$AM,25,FALSE)&lt;&gt;VLOOKUP($K10,'Consolidated Data - Dynamic'!$C:$AE,25,FALSE),"Intake Date Mismatch",IF(VLOOKUP($K10,'Consolidated Data - Static'!$K:$AM,26,FALSE)&lt;&gt;VLOOKUP($K10,'Consolidated Data - Dynamic'!$C:$AE,26,FALSE),"LOS Days Mismatch",IF(VLOOKUP($K10,'Consolidated Data - Static'!$K:$AM,27,FALSE)&lt;&gt;VLOOKUP($K10,'Consolidated Data - Dynamic'!$C:$AE,27,FALSE),"Stage Change Mismatch",IF(VLOOKUP($K10,'Consolidated Data - Static'!$K:$AM,28,FALSE)&lt;&gt;VLOOKUP($K10,'Consolidated Data - Dynamic'!$C:$AE,28,FALSE),"Animal Weight Mismatch",IF(VLOOKUP($K10,'Consolidated Data - Static'!$K:$AM,29,FALSE)&lt;&gt;VLOOKUP($K10,'Consolidated Data - Dynamic'!$C:$AE,29,FALSE),"Number of Pictures Mismatch", "Record Match"))))))))))))))))))))))))))))</f>
        <v>Record Match</v>
      </c>
      <c r="J10">
        <v>45190901</v>
      </c>
      <c r="K10" t="s">
        <v>235</v>
      </c>
      <c r="L10" t="s">
        <v>236</v>
      </c>
      <c r="M10" t="s">
        <v>236</v>
      </c>
      <c r="N10" t="s">
        <v>236</v>
      </c>
      <c r="O10" t="s">
        <v>104</v>
      </c>
      <c r="P10" t="s">
        <v>46</v>
      </c>
      <c r="Q10" t="s">
        <v>167</v>
      </c>
      <c r="R10" t="s">
        <v>36</v>
      </c>
      <c r="S10" t="s">
        <v>49</v>
      </c>
      <c r="T10" t="s">
        <v>50</v>
      </c>
      <c r="U10" t="s">
        <v>39</v>
      </c>
      <c r="V10" t="s">
        <v>39</v>
      </c>
      <c r="W10" t="s">
        <v>39</v>
      </c>
      <c r="X10" t="s">
        <v>41</v>
      </c>
      <c r="Y10" t="s">
        <v>41</v>
      </c>
      <c r="Z10" t="s">
        <v>39</v>
      </c>
      <c r="AA10" t="s">
        <v>39</v>
      </c>
      <c r="AB10" t="s">
        <v>40</v>
      </c>
      <c r="AC10" t="s">
        <v>41</v>
      </c>
      <c r="AD10" t="s">
        <v>557</v>
      </c>
      <c r="AE10" t="s">
        <v>167</v>
      </c>
      <c r="AF10" t="s">
        <v>636</v>
      </c>
      <c r="AG10" t="s">
        <v>1167</v>
      </c>
      <c r="AH10" s="12">
        <v>45830.703472222223</v>
      </c>
      <c r="AI10" s="12">
        <v>45825.703472222223</v>
      </c>
      <c r="AJ10">
        <v>124.8</v>
      </c>
      <c r="AK10">
        <v>0</v>
      </c>
      <c r="AL10" t="s">
        <v>1133</v>
      </c>
      <c r="AM10">
        <v>3</v>
      </c>
      <c r="AN10" t="s">
        <v>2208</v>
      </c>
      <c r="AO10" t="s">
        <v>2209</v>
      </c>
      <c r="AP10" s="3" t="s">
        <v>2210</v>
      </c>
      <c r="AQ10" t="s">
        <v>635</v>
      </c>
      <c r="AR10" t="s">
        <v>1647</v>
      </c>
      <c r="AS10" t="s">
        <v>2149</v>
      </c>
      <c r="AT10" s="6" t="s">
        <v>1730</v>
      </c>
    </row>
    <row r="11" spans="1:46" x14ac:dyDescent="0.2">
      <c r="A11">
        <f>VLOOKUP(Table4[[#This Row],[Rescue_ID]],Randomize_10_20_25!$B:$D,3,FALSE)</f>
        <v>0</v>
      </c>
      <c r="B11">
        <f>VLOOKUP(Table4[[#This Row],[Rescue_ID]],InitialRandom_10_07_25!$I:$AL,30,FALSE)</f>
        <v>0</v>
      </c>
      <c r="C11" s="12">
        <f>VLOOKUP(Table4[[#This Row],[Rescue_ID]],'Experiment Tracker'!$B:$P,7,FALSE)</f>
        <v>0</v>
      </c>
      <c r="D11" s="11">
        <f>VLOOKUP(Table4[[#This Row],[Rescue_ID]],'Experiment Tracker'!$B:$P,6,FALSE)</f>
        <v>0</v>
      </c>
      <c r="F11">
        <f>VLOOKUP(Table4[[#This Row],[Rescue_ID]],'Experiment Tracker'!$B:$I,8,FALSE)</f>
        <v>119.9</v>
      </c>
      <c r="H11" t="str">
        <f>VLOOKUP(Table4[[#This Row],[Primary_Breed]],'Breed Group'!$A:$B,2,FALSE)</f>
        <v>Non-Stigma</v>
      </c>
      <c r="I11" t="str">
        <f>IF(VLOOKUP($K11,'Consolidated Data - Static'!$K:$AM,2,FALSE)&lt;&gt;VLOOKUP($K11,'Consolidated Data - Dynamic'!$C:$AE,2,FALSE),"Name-AdoptAPet Mismatch",IF(VLOOKUP($K11,'Consolidated Data - Static'!$K:$AM,3,FALSE)&lt;&gt;VLOOKUP($K11,'Consolidated Data - Dynamic'!$C:$AE,3,FALSE),"Name-PetPoint Mismatch",IF(VLOOKUP($K11,'Consolidated Data - Static'!$K:$AM,4,FALSE)&lt;&gt;VLOOKUP($K11,'Consolidated Data - Dynamic'!$C:$AE,4,FALSE),"Name-Inventory Mismatch", IF(VLOOKUP($K11,'Consolidated Data - Static'!$K:$AM,5,FALSE)&lt;&gt;VLOOKUP($K11,'Consolidated Data - Dynamic'!$C:$AE,5,FALSE),"Primary Breed Mismatch",IF(VLOOKUP($K11,'Consolidated Data - Static'!$K:$AM,6,FALSE)&lt;&gt;VLOOKUP($K11,'Consolidated Data - Dynamic'!$C:$AE,6,FALSE),"Secondary Breed Mismatch", IF(VLOOKUP($K11,'Consolidated Data - Static'!$K:$AM,7,FALSE)&lt;&gt;VLOOKUP($K11,'Consolidated Data - Dynamic'!$C:$AE,7,FALSE),"Color Mismatch",IF(VLOOKUP($K11,'Consolidated Data - Static'!$K:$AM,8,FALSE)&lt;&gt;VLOOKUP($K11,'Consolidated Data - Dynamic'!$C:$AE,8,FALSE),"Sex Mismatch",IF(VLOOKUP($K11,'Consolidated Data - Static'!$K:$AM,9,FALSE)&lt;&gt;VLOOKUP($K11,'Consolidated Data - Dynamic'!$C:$AE,9,FALSE),"Age Mismatch",IF(VLOOKUP($K11,'Consolidated Data - Static'!$K:$AM,10,FALSE)&lt;&gt;VLOOKUP($K11,'Consolidated Data - Dynamic'!$C:$AE,10,FALSE),"Size Mismatch",IF(VLOOKUP($K11,'Consolidated Data - Static'!$K:$AM,11,FALSE)&lt;&gt;VLOOKUP($K11,'Consolidated Data - Dynamic'!$C:$AE,11,FALSE),"Mixed Mismatch",IF(VLOOKUP($K11,'Consolidated Data - Static'!$K:$AM,12,FALSE)&lt;&gt;VLOOKUP($K11,'Consolidated Data - Dynamic'!$C:$AE,12,FALSE),"Altered Mismatch",IF(VLOOKUP($K11,'Consolidated Data - Static'!$K:$AM,13,FALSE)&lt;&gt;VLOOKUP($K11,'Consolidated Data - Dynamic'!$C:$AE,13,FALSE),"Shots Current Mismatch",IF(VLOOKUP($K11,'Consolidated Data - Static'!$K:$AM,14,FALSE)&lt;&gt;VLOOKUP($K11,'Consolidated Data - Dynamic'!$C:$AE,14,FALSE),"Housebroken Mismatch",IF(VLOOKUP($K11,'Consolidated Data - Static'!$K:$AM,15,FALSE)&lt;&gt;VLOOKUP($K11,'Consolidated Data - Dynamic'!$C:$AE,15,FALSE),"Special Needs Mismatch",IF(VLOOKUP($K11,'Consolidated Data - Static'!$K:$AM,16,FALSE)&lt;&gt;VLOOKUP($K11,'Consolidated Data - Dynamic'!$C:$AE,16,FALSE),"OK w/kids Mismatch",IF(VLOOKUP($K11,'Consolidated Data - Static'!$K:$AM,17,FALSE)&lt;&gt;VLOOKUP($K11,'Consolidated Data - Dynamic'!$C:$AE,17,FALSE),"OK w/dogs Mismatch",IF(VLOOKUP($K11,'Consolidated Data - Static'!$K:$AM,18,FALSE)&lt;&gt;VLOOKUP($K11,'Consolidated Data - Dynamic'!$C:$AE,18,FALSE),"OK w/cats Mismatch",IF(VLOOKUP($K11,'Consolidated Data - Static'!$K:$AM,19,FALSE)&lt;&gt;VLOOKUP($K11,'Consolidated Data - Dynamic'!$C:$AE,19,FALSE),"Pre Treatment Description Mismatch",IF(VLOOKUP($K11,'Consolidated Data - Static'!$K:$AM,20,FALSE)&lt;&gt;VLOOKUP($K11,'Consolidated Data - Dynamic'!$C:$AE,20,FALSE),"Stage Mismatch",IF(VLOOKUP($K11,'Consolidated Data - Static'!$K:$AM,21,FALSE)&lt;&gt;VLOOKUP($K11,'Consolidated Data - Dynamic'!$C:$AE,21,FALSE),"Primary Color Mismatch",IF(VLOOKUP($K11,'Consolidated Data - Static'!$K:$AM,22,FALSE)&lt;&gt;VLOOKUP($K11,'Consolidated Data - Dynamic'!$C:$AE,22,FALSE),"Location Mismatch",IF(VLOOKUP($K11,'Consolidated Data - Static'!$K:$AM,23,FALSE)&lt;&gt;VLOOKUP($K11,'Consolidated Data - Dynamic'!$C:$AE,23,FALSE),"Intake Type Mismatch",IF(VLOOKUP($K11,'Consolidated Data - Static'!$K:$AM,24,FALSE)&lt;&gt;VLOOKUP($K11,'Consolidated Data - Dynamic'!$C:$AE,24,FALSE),"Emancipation Date Mismatch",IF(VLOOKUP($K11,'Consolidated Data - Static'!$K:$AM,25,FALSE)&lt;&gt;VLOOKUP($K11,'Consolidated Data - Dynamic'!$C:$AE,25,FALSE),"Intake Date Mismatch",IF(VLOOKUP($K11,'Consolidated Data - Static'!$K:$AM,26,FALSE)&lt;&gt;VLOOKUP($K11,'Consolidated Data - Dynamic'!$C:$AE,26,FALSE),"LOS Days Mismatch",IF(VLOOKUP($K11,'Consolidated Data - Static'!$K:$AM,27,FALSE)&lt;&gt;VLOOKUP($K11,'Consolidated Data - Dynamic'!$C:$AE,27,FALSE),"Stage Change Mismatch",IF(VLOOKUP($K11,'Consolidated Data - Static'!$K:$AM,28,FALSE)&lt;&gt;VLOOKUP($K11,'Consolidated Data - Dynamic'!$C:$AE,28,FALSE),"Animal Weight Mismatch",IF(VLOOKUP($K11,'Consolidated Data - Static'!$K:$AM,29,FALSE)&lt;&gt;VLOOKUP($K11,'Consolidated Data - Dynamic'!$C:$AE,29,FALSE),"Number of Pictures Mismatch", "Record Match"))))))))))))))))))))))))))))</f>
        <v>Record Match</v>
      </c>
      <c r="J11">
        <v>45346221</v>
      </c>
      <c r="K11" t="s">
        <v>274</v>
      </c>
      <c r="L11" t="s">
        <v>275</v>
      </c>
      <c r="M11" t="s">
        <v>275</v>
      </c>
      <c r="N11" t="s">
        <v>275</v>
      </c>
      <c r="O11" t="s">
        <v>94</v>
      </c>
      <c r="P11" t="s">
        <v>104</v>
      </c>
      <c r="Q11" t="s">
        <v>112</v>
      </c>
      <c r="R11" t="s">
        <v>36</v>
      </c>
      <c r="S11" t="s">
        <v>276</v>
      </c>
      <c r="T11" t="s">
        <v>50</v>
      </c>
      <c r="U11" t="s">
        <v>39</v>
      </c>
      <c r="V11" t="s">
        <v>39</v>
      </c>
      <c r="W11" t="s">
        <v>39</v>
      </c>
      <c r="X11" t="s">
        <v>41</v>
      </c>
      <c r="Y11" t="s">
        <v>41</v>
      </c>
      <c r="Z11" t="s">
        <v>39</v>
      </c>
      <c r="AA11" t="s">
        <v>39</v>
      </c>
      <c r="AB11" t="s">
        <v>40</v>
      </c>
      <c r="AC11" t="s">
        <v>41</v>
      </c>
      <c r="AD11" t="s">
        <v>557</v>
      </c>
      <c r="AE11" t="s">
        <v>644</v>
      </c>
      <c r="AF11" t="s">
        <v>553</v>
      </c>
      <c r="AG11" t="s">
        <v>1124</v>
      </c>
      <c r="AH11" s="12">
        <v>0</v>
      </c>
      <c r="AI11" s="12">
        <v>45830.552777777775</v>
      </c>
      <c r="AJ11">
        <v>119.9</v>
      </c>
      <c r="AK11">
        <v>0</v>
      </c>
      <c r="AL11" t="s">
        <v>1126</v>
      </c>
      <c r="AM11">
        <v>3</v>
      </c>
      <c r="AN11" t="s">
        <v>1702</v>
      </c>
      <c r="AO11" t="s">
        <v>2304</v>
      </c>
      <c r="AP11" s="3" t="s">
        <v>2305</v>
      </c>
      <c r="AQ11" t="s">
        <v>563</v>
      </c>
      <c r="AR11" t="s">
        <v>1712</v>
      </c>
      <c r="AS11" t="s">
        <v>2306</v>
      </c>
      <c r="AT11" s="6" t="s">
        <v>2115</v>
      </c>
    </row>
    <row r="12" spans="1:46" x14ac:dyDescent="0.2">
      <c r="A12">
        <f>VLOOKUP(Table4[[#This Row],[Rescue_ID]],Randomize_10_20_25!$B:$D,3,FALSE)</f>
        <v>0</v>
      </c>
      <c r="B12">
        <f>VLOOKUP(Table4[[#This Row],[Rescue_ID]],InitialRandom_10_07_25!$I:$AL,30,FALSE)</f>
        <v>0</v>
      </c>
      <c r="C12" s="12">
        <f>VLOOKUP(Table4[[#This Row],[Rescue_ID]],'Experiment Tracker'!$B:$P,7,FALSE)</f>
        <v>0</v>
      </c>
      <c r="D12" s="11">
        <f>VLOOKUP(Table4[[#This Row],[Rescue_ID]],'Experiment Tracker'!$B:$P,6,FALSE)</f>
        <v>0</v>
      </c>
      <c r="F12">
        <f>VLOOKUP(Table4[[#This Row],[Rescue_ID]],'Experiment Tracker'!$B:$I,8,FALSE)</f>
        <v>103</v>
      </c>
      <c r="H12" t="str">
        <f>VLOOKUP(Table4[[#This Row],[Primary_Breed]],'Breed Group'!$A:$B,2,FALSE)</f>
        <v>Stigma</v>
      </c>
      <c r="I12" t="str">
        <f>IF(VLOOKUP($K12,'Consolidated Data - Static'!$K:$AM,2,FALSE)&lt;&gt;VLOOKUP($K12,'Consolidated Data - Dynamic'!$C:$AE,2,FALSE),"Name-AdoptAPet Mismatch",IF(VLOOKUP($K12,'Consolidated Data - Static'!$K:$AM,3,FALSE)&lt;&gt;VLOOKUP($K12,'Consolidated Data - Dynamic'!$C:$AE,3,FALSE),"Name-PetPoint Mismatch",IF(VLOOKUP($K12,'Consolidated Data - Static'!$K:$AM,4,FALSE)&lt;&gt;VLOOKUP($K12,'Consolidated Data - Dynamic'!$C:$AE,4,FALSE),"Name-Inventory Mismatch", IF(VLOOKUP($K12,'Consolidated Data - Static'!$K:$AM,5,FALSE)&lt;&gt;VLOOKUP($K12,'Consolidated Data - Dynamic'!$C:$AE,5,FALSE),"Primary Breed Mismatch",IF(VLOOKUP($K12,'Consolidated Data - Static'!$K:$AM,6,FALSE)&lt;&gt;VLOOKUP($K12,'Consolidated Data - Dynamic'!$C:$AE,6,FALSE),"Secondary Breed Mismatch", IF(VLOOKUP($K12,'Consolidated Data - Static'!$K:$AM,7,FALSE)&lt;&gt;VLOOKUP($K12,'Consolidated Data - Dynamic'!$C:$AE,7,FALSE),"Color Mismatch",IF(VLOOKUP($K12,'Consolidated Data - Static'!$K:$AM,8,FALSE)&lt;&gt;VLOOKUP($K12,'Consolidated Data - Dynamic'!$C:$AE,8,FALSE),"Sex Mismatch",IF(VLOOKUP($K12,'Consolidated Data - Static'!$K:$AM,9,FALSE)&lt;&gt;VLOOKUP($K12,'Consolidated Data - Dynamic'!$C:$AE,9,FALSE),"Age Mismatch",IF(VLOOKUP($K12,'Consolidated Data - Static'!$K:$AM,10,FALSE)&lt;&gt;VLOOKUP($K12,'Consolidated Data - Dynamic'!$C:$AE,10,FALSE),"Size Mismatch",IF(VLOOKUP($K12,'Consolidated Data - Static'!$K:$AM,11,FALSE)&lt;&gt;VLOOKUP($K12,'Consolidated Data - Dynamic'!$C:$AE,11,FALSE),"Mixed Mismatch",IF(VLOOKUP($K12,'Consolidated Data - Static'!$K:$AM,12,FALSE)&lt;&gt;VLOOKUP($K12,'Consolidated Data - Dynamic'!$C:$AE,12,FALSE),"Altered Mismatch",IF(VLOOKUP($K12,'Consolidated Data - Static'!$K:$AM,13,FALSE)&lt;&gt;VLOOKUP($K12,'Consolidated Data - Dynamic'!$C:$AE,13,FALSE),"Shots Current Mismatch",IF(VLOOKUP($K12,'Consolidated Data - Static'!$K:$AM,14,FALSE)&lt;&gt;VLOOKUP($K12,'Consolidated Data - Dynamic'!$C:$AE,14,FALSE),"Housebroken Mismatch",IF(VLOOKUP($K12,'Consolidated Data - Static'!$K:$AM,15,FALSE)&lt;&gt;VLOOKUP($K12,'Consolidated Data - Dynamic'!$C:$AE,15,FALSE),"Special Needs Mismatch",IF(VLOOKUP($K12,'Consolidated Data - Static'!$K:$AM,16,FALSE)&lt;&gt;VLOOKUP($K12,'Consolidated Data - Dynamic'!$C:$AE,16,FALSE),"OK w/kids Mismatch",IF(VLOOKUP($K12,'Consolidated Data - Static'!$K:$AM,17,FALSE)&lt;&gt;VLOOKUP($K12,'Consolidated Data - Dynamic'!$C:$AE,17,FALSE),"OK w/dogs Mismatch",IF(VLOOKUP($K12,'Consolidated Data - Static'!$K:$AM,18,FALSE)&lt;&gt;VLOOKUP($K12,'Consolidated Data - Dynamic'!$C:$AE,18,FALSE),"OK w/cats Mismatch",IF(VLOOKUP($K12,'Consolidated Data - Static'!$K:$AM,19,FALSE)&lt;&gt;VLOOKUP($K12,'Consolidated Data - Dynamic'!$C:$AE,19,FALSE),"Pre Treatment Description Mismatch",IF(VLOOKUP($K12,'Consolidated Data - Static'!$K:$AM,20,FALSE)&lt;&gt;VLOOKUP($K12,'Consolidated Data - Dynamic'!$C:$AE,20,FALSE),"Stage Mismatch",IF(VLOOKUP($K12,'Consolidated Data - Static'!$K:$AM,21,FALSE)&lt;&gt;VLOOKUP($K12,'Consolidated Data - Dynamic'!$C:$AE,21,FALSE),"Primary Color Mismatch",IF(VLOOKUP($K12,'Consolidated Data - Static'!$K:$AM,22,FALSE)&lt;&gt;VLOOKUP($K12,'Consolidated Data - Dynamic'!$C:$AE,22,FALSE),"Location Mismatch",IF(VLOOKUP($K12,'Consolidated Data - Static'!$K:$AM,23,FALSE)&lt;&gt;VLOOKUP($K12,'Consolidated Data - Dynamic'!$C:$AE,23,FALSE),"Intake Type Mismatch",IF(VLOOKUP($K12,'Consolidated Data - Static'!$K:$AM,24,FALSE)&lt;&gt;VLOOKUP($K12,'Consolidated Data - Dynamic'!$C:$AE,24,FALSE),"Emancipation Date Mismatch",IF(VLOOKUP($K12,'Consolidated Data - Static'!$K:$AM,25,FALSE)&lt;&gt;VLOOKUP($K12,'Consolidated Data - Dynamic'!$C:$AE,25,FALSE),"Intake Date Mismatch",IF(VLOOKUP($K12,'Consolidated Data - Static'!$K:$AM,26,FALSE)&lt;&gt;VLOOKUP($K12,'Consolidated Data - Dynamic'!$C:$AE,26,FALSE),"LOS Days Mismatch",IF(VLOOKUP($K12,'Consolidated Data - Static'!$K:$AM,27,FALSE)&lt;&gt;VLOOKUP($K12,'Consolidated Data - Dynamic'!$C:$AE,27,FALSE),"Stage Change Mismatch",IF(VLOOKUP($K12,'Consolidated Data - Static'!$K:$AM,28,FALSE)&lt;&gt;VLOOKUP($K12,'Consolidated Data - Dynamic'!$C:$AE,28,FALSE),"Animal Weight Mismatch",IF(VLOOKUP($K12,'Consolidated Data - Static'!$K:$AM,29,FALSE)&lt;&gt;VLOOKUP($K12,'Consolidated Data - Dynamic'!$C:$AE,29,FALSE),"Number of Pictures Mismatch", "Record Match"))))))))))))))))))))))))))))</f>
        <v>Record Match</v>
      </c>
      <c r="J12">
        <v>45472786</v>
      </c>
      <c r="K12" t="s">
        <v>293</v>
      </c>
      <c r="L12" t="s">
        <v>812</v>
      </c>
      <c r="M12" t="s">
        <v>812</v>
      </c>
      <c r="N12" t="s">
        <v>812</v>
      </c>
      <c r="O12" t="s">
        <v>46</v>
      </c>
      <c r="P12" t="s">
        <v>56</v>
      </c>
      <c r="Q12" t="s">
        <v>96</v>
      </c>
      <c r="R12" t="s">
        <v>36</v>
      </c>
      <c r="S12" t="s">
        <v>37</v>
      </c>
      <c r="T12" t="s">
        <v>50</v>
      </c>
      <c r="U12" t="s">
        <v>39</v>
      </c>
      <c r="V12" t="s">
        <v>39</v>
      </c>
      <c r="W12" t="s">
        <v>39</v>
      </c>
      <c r="X12" t="s">
        <v>41</v>
      </c>
      <c r="Y12" t="s">
        <v>41</v>
      </c>
      <c r="Z12" t="s">
        <v>39</v>
      </c>
      <c r="AA12" t="s">
        <v>39</v>
      </c>
      <c r="AB12" t="s">
        <v>40</v>
      </c>
      <c r="AC12" t="s">
        <v>41</v>
      </c>
      <c r="AD12" t="s">
        <v>557</v>
      </c>
      <c r="AE12" t="s">
        <v>576</v>
      </c>
      <c r="AF12" t="s">
        <v>595</v>
      </c>
      <c r="AG12" t="s">
        <v>1150</v>
      </c>
      <c r="AH12" s="12">
        <v>45852.512499999997</v>
      </c>
      <c r="AI12" s="12">
        <v>45847.512499999997</v>
      </c>
      <c r="AJ12">
        <v>103</v>
      </c>
      <c r="AK12" t="s">
        <v>1225</v>
      </c>
      <c r="AL12" t="s">
        <v>1164</v>
      </c>
      <c r="AM12">
        <v>1</v>
      </c>
      <c r="AN12" t="s">
        <v>1714</v>
      </c>
      <c r="AO12" t="s">
        <v>2159</v>
      </c>
      <c r="AP12" s="3" t="s">
        <v>2160</v>
      </c>
      <c r="AQ12" t="s">
        <v>630</v>
      </c>
      <c r="AR12" t="s">
        <v>1731</v>
      </c>
      <c r="AS12" t="s">
        <v>2161</v>
      </c>
      <c r="AT12" s="6" t="s">
        <v>2111</v>
      </c>
    </row>
    <row r="13" spans="1:46" x14ac:dyDescent="0.2">
      <c r="A13">
        <f>VLOOKUP(Table4[[#This Row],[Rescue_ID]],Randomize_10_20_25!$B:$D,3,FALSE)</f>
        <v>0</v>
      </c>
      <c r="B13">
        <f>VLOOKUP(Table4[[#This Row],[Rescue_ID]],InitialRandom_10_07_25!$I:$AL,30,FALSE)</f>
        <v>0</v>
      </c>
      <c r="C13" s="12">
        <f>VLOOKUP(Table4[[#This Row],[Rescue_ID]],'Experiment Tracker'!$B:$P,7,FALSE)</f>
        <v>0</v>
      </c>
      <c r="D13" s="11">
        <f>VLOOKUP(Table4[[#This Row],[Rescue_ID]],'Experiment Tracker'!$B:$P,6,FALSE)</f>
        <v>0</v>
      </c>
      <c r="F13">
        <f>VLOOKUP(Table4[[#This Row],[Rescue_ID]],'Experiment Tracker'!$B:$I,8,FALSE)</f>
        <v>101.9</v>
      </c>
      <c r="H13" t="str">
        <f>VLOOKUP(Table4[[#This Row],[Primary_Breed]],'Breed Group'!$A:$B,2,FALSE)</f>
        <v>Non-Stigma</v>
      </c>
      <c r="I13" t="str">
        <f>IF(VLOOKUP($K13,'Consolidated Data - Static'!$K:$AM,2,FALSE)&lt;&gt;VLOOKUP($K13,'Consolidated Data - Dynamic'!$C:$AE,2,FALSE),"Name-AdoptAPet Mismatch",IF(VLOOKUP($K13,'Consolidated Data - Static'!$K:$AM,3,FALSE)&lt;&gt;VLOOKUP($K13,'Consolidated Data - Dynamic'!$C:$AE,3,FALSE),"Name-PetPoint Mismatch",IF(VLOOKUP($K13,'Consolidated Data - Static'!$K:$AM,4,FALSE)&lt;&gt;VLOOKUP($K13,'Consolidated Data - Dynamic'!$C:$AE,4,FALSE),"Name-Inventory Mismatch", IF(VLOOKUP($K13,'Consolidated Data - Static'!$K:$AM,5,FALSE)&lt;&gt;VLOOKUP($K13,'Consolidated Data - Dynamic'!$C:$AE,5,FALSE),"Primary Breed Mismatch",IF(VLOOKUP($K13,'Consolidated Data - Static'!$K:$AM,6,FALSE)&lt;&gt;VLOOKUP($K13,'Consolidated Data - Dynamic'!$C:$AE,6,FALSE),"Secondary Breed Mismatch", IF(VLOOKUP($K13,'Consolidated Data - Static'!$K:$AM,7,FALSE)&lt;&gt;VLOOKUP($K13,'Consolidated Data - Dynamic'!$C:$AE,7,FALSE),"Color Mismatch",IF(VLOOKUP($K13,'Consolidated Data - Static'!$K:$AM,8,FALSE)&lt;&gt;VLOOKUP($K13,'Consolidated Data - Dynamic'!$C:$AE,8,FALSE),"Sex Mismatch",IF(VLOOKUP($K13,'Consolidated Data - Static'!$K:$AM,9,FALSE)&lt;&gt;VLOOKUP($K13,'Consolidated Data - Dynamic'!$C:$AE,9,FALSE),"Age Mismatch",IF(VLOOKUP($K13,'Consolidated Data - Static'!$K:$AM,10,FALSE)&lt;&gt;VLOOKUP($K13,'Consolidated Data - Dynamic'!$C:$AE,10,FALSE),"Size Mismatch",IF(VLOOKUP($K13,'Consolidated Data - Static'!$K:$AM,11,FALSE)&lt;&gt;VLOOKUP($K13,'Consolidated Data - Dynamic'!$C:$AE,11,FALSE),"Mixed Mismatch",IF(VLOOKUP($K13,'Consolidated Data - Static'!$K:$AM,12,FALSE)&lt;&gt;VLOOKUP($K13,'Consolidated Data - Dynamic'!$C:$AE,12,FALSE),"Altered Mismatch",IF(VLOOKUP($K13,'Consolidated Data - Static'!$K:$AM,13,FALSE)&lt;&gt;VLOOKUP($K13,'Consolidated Data - Dynamic'!$C:$AE,13,FALSE),"Shots Current Mismatch",IF(VLOOKUP($K13,'Consolidated Data - Static'!$K:$AM,14,FALSE)&lt;&gt;VLOOKUP($K13,'Consolidated Data - Dynamic'!$C:$AE,14,FALSE),"Housebroken Mismatch",IF(VLOOKUP($K13,'Consolidated Data - Static'!$K:$AM,15,FALSE)&lt;&gt;VLOOKUP($K13,'Consolidated Data - Dynamic'!$C:$AE,15,FALSE),"Special Needs Mismatch",IF(VLOOKUP($K13,'Consolidated Data - Static'!$K:$AM,16,FALSE)&lt;&gt;VLOOKUP($K13,'Consolidated Data - Dynamic'!$C:$AE,16,FALSE),"OK w/kids Mismatch",IF(VLOOKUP($K13,'Consolidated Data - Static'!$K:$AM,17,FALSE)&lt;&gt;VLOOKUP($K13,'Consolidated Data - Dynamic'!$C:$AE,17,FALSE),"OK w/dogs Mismatch",IF(VLOOKUP($K13,'Consolidated Data - Static'!$K:$AM,18,FALSE)&lt;&gt;VLOOKUP($K13,'Consolidated Data - Dynamic'!$C:$AE,18,FALSE),"OK w/cats Mismatch",IF(VLOOKUP($K13,'Consolidated Data - Static'!$K:$AM,19,FALSE)&lt;&gt;VLOOKUP($K13,'Consolidated Data - Dynamic'!$C:$AE,19,FALSE),"Pre Treatment Description Mismatch",IF(VLOOKUP($K13,'Consolidated Data - Static'!$K:$AM,20,FALSE)&lt;&gt;VLOOKUP($K13,'Consolidated Data - Dynamic'!$C:$AE,20,FALSE),"Stage Mismatch",IF(VLOOKUP($K13,'Consolidated Data - Static'!$K:$AM,21,FALSE)&lt;&gt;VLOOKUP($K13,'Consolidated Data - Dynamic'!$C:$AE,21,FALSE),"Primary Color Mismatch",IF(VLOOKUP($K13,'Consolidated Data - Static'!$K:$AM,22,FALSE)&lt;&gt;VLOOKUP($K13,'Consolidated Data - Dynamic'!$C:$AE,22,FALSE),"Location Mismatch",IF(VLOOKUP($K13,'Consolidated Data - Static'!$K:$AM,23,FALSE)&lt;&gt;VLOOKUP($K13,'Consolidated Data - Dynamic'!$C:$AE,23,FALSE),"Intake Type Mismatch",IF(VLOOKUP($K13,'Consolidated Data - Static'!$K:$AM,24,FALSE)&lt;&gt;VLOOKUP($K13,'Consolidated Data - Dynamic'!$C:$AE,24,FALSE),"Emancipation Date Mismatch",IF(VLOOKUP($K13,'Consolidated Data - Static'!$K:$AM,25,FALSE)&lt;&gt;VLOOKUP($K13,'Consolidated Data - Dynamic'!$C:$AE,25,FALSE),"Intake Date Mismatch",IF(VLOOKUP($K13,'Consolidated Data - Static'!$K:$AM,26,FALSE)&lt;&gt;VLOOKUP($K13,'Consolidated Data - Dynamic'!$C:$AE,26,FALSE),"LOS Days Mismatch",IF(VLOOKUP($K13,'Consolidated Data - Static'!$K:$AM,27,FALSE)&lt;&gt;VLOOKUP($K13,'Consolidated Data - Dynamic'!$C:$AE,27,FALSE),"Stage Change Mismatch",IF(VLOOKUP($K13,'Consolidated Data - Static'!$K:$AM,28,FALSE)&lt;&gt;VLOOKUP($K13,'Consolidated Data - Dynamic'!$C:$AE,28,FALSE),"Animal Weight Mismatch",IF(VLOOKUP($K13,'Consolidated Data - Static'!$K:$AM,29,FALSE)&lt;&gt;VLOOKUP($K13,'Consolidated Data - Dynamic'!$C:$AE,29,FALSE),"Number of Pictures Mismatch", "Record Match"))))))))))))))))))))))))))))</f>
        <v>Record Match</v>
      </c>
      <c r="J13">
        <v>45472762</v>
      </c>
      <c r="K13" t="s">
        <v>298</v>
      </c>
      <c r="L13" t="s">
        <v>299</v>
      </c>
      <c r="M13" t="s">
        <v>816</v>
      </c>
      <c r="N13" t="s">
        <v>816</v>
      </c>
      <c r="O13" t="s">
        <v>300</v>
      </c>
      <c r="P13" t="s">
        <v>301</v>
      </c>
      <c r="Q13" t="s">
        <v>302</v>
      </c>
      <c r="R13" t="s">
        <v>48</v>
      </c>
      <c r="S13" t="s">
        <v>49</v>
      </c>
      <c r="T13" t="s">
        <v>87</v>
      </c>
      <c r="U13" t="s">
        <v>39</v>
      </c>
      <c r="V13" t="s">
        <v>39</v>
      </c>
      <c r="W13" t="s">
        <v>39</v>
      </c>
      <c r="X13" t="s">
        <v>41</v>
      </c>
      <c r="Y13" t="s">
        <v>41</v>
      </c>
      <c r="Z13" t="s">
        <v>39</v>
      </c>
      <c r="AA13" t="s">
        <v>39</v>
      </c>
      <c r="AB13" t="s">
        <v>39</v>
      </c>
      <c r="AC13" t="s">
        <v>41</v>
      </c>
      <c r="AD13" t="s">
        <v>557</v>
      </c>
      <c r="AE13" t="s">
        <v>167</v>
      </c>
      <c r="AF13" t="s">
        <v>541</v>
      </c>
      <c r="AG13" t="s">
        <v>1150</v>
      </c>
      <c r="AH13" s="12">
        <v>45853.550694444442</v>
      </c>
      <c r="AI13" s="12">
        <v>45848.550694444442</v>
      </c>
      <c r="AJ13">
        <v>101.9</v>
      </c>
      <c r="AK13">
        <v>0</v>
      </c>
      <c r="AL13" t="s">
        <v>1210</v>
      </c>
      <c r="AM13">
        <v>1</v>
      </c>
      <c r="AN13" t="s">
        <v>1707</v>
      </c>
      <c r="AO13" t="s">
        <v>2171</v>
      </c>
      <c r="AP13" s="3" t="s">
        <v>2172</v>
      </c>
      <c r="AQ13" t="s">
        <v>822</v>
      </c>
      <c r="AR13" t="s">
        <v>1631</v>
      </c>
      <c r="AS13" t="s">
        <v>2173</v>
      </c>
      <c r="AT13" s="6" t="s">
        <v>2170</v>
      </c>
    </row>
    <row r="14" spans="1:46" x14ac:dyDescent="0.2">
      <c r="A14">
        <f>VLOOKUP(Table4[[#This Row],[Rescue_ID]],Randomize_10_20_25!$B:$D,3,FALSE)</f>
        <v>1</v>
      </c>
      <c r="B14">
        <f>VLOOKUP(Table4[[#This Row],[Rescue_ID]],InitialRandom_10_07_25!$I:$AL,30,FALSE)</f>
        <v>1</v>
      </c>
      <c r="C14" s="12">
        <f>VLOOKUP(Table4[[#This Row],[Rescue_ID]],'Experiment Tracker'!$B:$P,7,FALSE)</f>
        <v>45950</v>
      </c>
      <c r="D14" s="11" t="str">
        <f>VLOOKUP(Table4[[#This Row],[Rescue_ID]],'Experiment Tracker'!$B:$P,6,FALSE)</f>
        <v>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v>
      </c>
      <c r="F14">
        <f>VLOOKUP(Table4[[#This Row],[Rescue_ID]],'Experiment Tracker'!$B:$I,8,FALSE)</f>
        <v>119.9</v>
      </c>
      <c r="H14" t="str">
        <f>VLOOKUP(Table4[[#This Row],[Primary_Breed]],'Breed Group'!$A:$B,2,FALSE)</f>
        <v>Stigma</v>
      </c>
      <c r="I14" t="str">
        <f>IF(VLOOKUP($K14,'Consolidated Data - Static'!$K:$AM,2,FALSE)&lt;&gt;VLOOKUP($K14,'Consolidated Data - Dynamic'!$C:$AE,2,FALSE),"Name-AdoptAPet Mismatch",IF(VLOOKUP($K14,'Consolidated Data - Static'!$K:$AM,3,FALSE)&lt;&gt;VLOOKUP($K14,'Consolidated Data - Dynamic'!$C:$AE,3,FALSE),"Name-PetPoint Mismatch",IF(VLOOKUP($K14,'Consolidated Data - Static'!$K:$AM,4,FALSE)&lt;&gt;VLOOKUP($K14,'Consolidated Data - Dynamic'!$C:$AE,4,FALSE),"Name-Inventory Mismatch", IF(VLOOKUP($K14,'Consolidated Data - Static'!$K:$AM,5,FALSE)&lt;&gt;VLOOKUP($K14,'Consolidated Data - Dynamic'!$C:$AE,5,FALSE),"Primary Breed Mismatch",IF(VLOOKUP($K14,'Consolidated Data - Static'!$K:$AM,6,FALSE)&lt;&gt;VLOOKUP($K14,'Consolidated Data - Dynamic'!$C:$AE,6,FALSE),"Secondary Breed Mismatch", IF(VLOOKUP($K14,'Consolidated Data - Static'!$K:$AM,7,FALSE)&lt;&gt;VLOOKUP($K14,'Consolidated Data - Dynamic'!$C:$AE,7,FALSE),"Color Mismatch",IF(VLOOKUP($K14,'Consolidated Data - Static'!$K:$AM,8,FALSE)&lt;&gt;VLOOKUP($K14,'Consolidated Data - Dynamic'!$C:$AE,8,FALSE),"Sex Mismatch",IF(VLOOKUP($K14,'Consolidated Data - Static'!$K:$AM,9,FALSE)&lt;&gt;VLOOKUP($K14,'Consolidated Data - Dynamic'!$C:$AE,9,FALSE),"Age Mismatch",IF(VLOOKUP($K14,'Consolidated Data - Static'!$K:$AM,10,FALSE)&lt;&gt;VLOOKUP($K14,'Consolidated Data - Dynamic'!$C:$AE,10,FALSE),"Size Mismatch",IF(VLOOKUP($K14,'Consolidated Data - Static'!$K:$AM,11,FALSE)&lt;&gt;VLOOKUP($K14,'Consolidated Data - Dynamic'!$C:$AE,11,FALSE),"Mixed Mismatch",IF(VLOOKUP($K14,'Consolidated Data - Static'!$K:$AM,12,FALSE)&lt;&gt;VLOOKUP($K14,'Consolidated Data - Dynamic'!$C:$AE,12,FALSE),"Altered Mismatch",IF(VLOOKUP($K14,'Consolidated Data - Static'!$K:$AM,13,FALSE)&lt;&gt;VLOOKUP($K14,'Consolidated Data - Dynamic'!$C:$AE,13,FALSE),"Shots Current Mismatch",IF(VLOOKUP($K14,'Consolidated Data - Static'!$K:$AM,14,FALSE)&lt;&gt;VLOOKUP($K14,'Consolidated Data - Dynamic'!$C:$AE,14,FALSE),"Housebroken Mismatch",IF(VLOOKUP($K14,'Consolidated Data - Static'!$K:$AM,15,FALSE)&lt;&gt;VLOOKUP($K14,'Consolidated Data - Dynamic'!$C:$AE,15,FALSE),"Special Needs Mismatch",IF(VLOOKUP($K14,'Consolidated Data - Static'!$K:$AM,16,FALSE)&lt;&gt;VLOOKUP($K14,'Consolidated Data - Dynamic'!$C:$AE,16,FALSE),"OK w/kids Mismatch",IF(VLOOKUP($K14,'Consolidated Data - Static'!$K:$AM,17,FALSE)&lt;&gt;VLOOKUP($K14,'Consolidated Data - Dynamic'!$C:$AE,17,FALSE),"OK w/dogs Mismatch",IF(VLOOKUP($K14,'Consolidated Data - Static'!$K:$AM,18,FALSE)&lt;&gt;VLOOKUP($K14,'Consolidated Data - Dynamic'!$C:$AE,18,FALSE),"OK w/cats Mismatch",IF(VLOOKUP($K14,'Consolidated Data - Static'!$K:$AM,19,FALSE)&lt;&gt;VLOOKUP($K14,'Consolidated Data - Dynamic'!$C:$AE,19,FALSE),"Pre Treatment Description Mismatch",IF(VLOOKUP($K14,'Consolidated Data - Static'!$K:$AM,20,FALSE)&lt;&gt;VLOOKUP($K14,'Consolidated Data - Dynamic'!$C:$AE,20,FALSE),"Stage Mismatch",IF(VLOOKUP($K14,'Consolidated Data - Static'!$K:$AM,21,FALSE)&lt;&gt;VLOOKUP($K14,'Consolidated Data - Dynamic'!$C:$AE,21,FALSE),"Primary Color Mismatch",IF(VLOOKUP($K14,'Consolidated Data - Static'!$K:$AM,22,FALSE)&lt;&gt;VLOOKUP($K14,'Consolidated Data - Dynamic'!$C:$AE,22,FALSE),"Location Mismatch",IF(VLOOKUP($K14,'Consolidated Data - Static'!$K:$AM,23,FALSE)&lt;&gt;VLOOKUP($K14,'Consolidated Data - Dynamic'!$C:$AE,23,FALSE),"Intake Type Mismatch",IF(VLOOKUP($K14,'Consolidated Data - Static'!$K:$AM,24,FALSE)&lt;&gt;VLOOKUP($K14,'Consolidated Data - Dynamic'!$C:$AE,24,FALSE),"Emancipation Date Mismatch",IF(VLOOKUP($K14,'Consolidated Data - Static'!$K:$AM,25,FALSE)&lt;&gt;VLOOKUP($K14,'Consolidated Data - Dynamic'!$C:$AE,25,FALSE),"Intake Date Mismatch",IF(VLOOKUP($K14,'Consolidated Data - Static'!$K:$AM,26,FALSE)&lt;&gt;VLOOKUP($K14,'Consolidated Data - Dynamic'!$C:$AE,26,FALSE),"LOS Days Mismatch",IF(VLOOKUP($K14,'Consolidated Data - Static'!$K:$AM,27,FALSE)&lt;&gt;VLOOKUP($K14,'Consolidated Data - Dynamic'!$C:$AE,27,FALSE),"Stage Change Mismatch",IF(VLOOKUP($K14,'Consolidated Data - Static'!$K:$AM,28,FALSE)&lt;&gt;VLOOKUP($K14,'Consolidated Data - Dynamic'!$C:$AE,28,FALSE),"Animal Weight Mismatch",IF(VLOOKUP($K14,'Consolidated Data - Static'!$K:$AM,29,FALSE)&lt;&gt;VLOOKUP($K14,'Consolidated Data - Dynamic'!$C:$AE,29,FALSE),"Number of Pictures Mismatch", "Record Match"))))))))))))))))))))))))))))</f>
        <v>Record Match</v>
      </c>
      <c r="J14">
        <v>45472546</v>
      </c>
      <c r="K14" t="s">
        <v>306</v>
      </c>
      <c r="L14" t="s">
        <v>307</v>
      </c>
      <c r="M14" t="s">
        <v>307</v>
      </c>
      <c r="N14" t="s">
        <v>307</v>
      </c>
      <c r="O14" t="s">
        <v>85</v>
      </c>
      <c r="P14" t="s">
        <v>210</v>
      </c>
      <c r="Q14" t="s">
        <v>57</v>
      </c>
      <c r="R14" t="s">
        <v>48</v>
      </c>
      <c r="S14" t="s">
        <v>49</v>
      </c>
      <c r="T14" t="s">
        <v>87</v>
      </c>
      <c r="U14" t="s">
        <v>39</v>
      </c>
      <c r="V14" t="s">
        <v>39</v>
      </c>
      <c r="W14" t="s">
        <v>39</v>
      </c>
      <c r="X14" t="s">
        <v>41</v>
      </c>
      <c r="Y14" t="s">
        <v>41</v>
      </c>
      <c r="Z14" t="s">
        <v>39</v>
      </c>
      <c r="AA14" t="s">
        <v>39</v>
      </c>
      <c r="AB14" t="s">
        <v>40</v>
      </c>
      <c r="AC14" t="s">
        <v>41</v>
      </c>
      <c r="AD14" t="s">
        <v>557</v>
      </c>
      <c r="AE14" t="s">
        <v>576</v>
      </c>
      <c r="AF14" t="s">
        <v>553</v>
      </c>
      <c r="AG14" t="s">
        <v>1124</v>
      </c>
      <c r="AH14" s="12">
        <v>0</v>
      </c>
      <c r="AI14" s="12">
        <v>45830.546527777777</v>
      </c>
      <c r="AJ14">
        <v>119.9</v>
      </c>
      <c r="AK14">
        <v>0</v>
      </c>
      <c r="AL14" t="s">
        <v>1234</v>
      </c>
      <c r="AM14">
        <v>3</v>
      </c>
      <c r="AN14" t="s">
        <v>2236</v>
      </c>
      <c r="AO14" s="3" t="s">
        <v>2237</v>
      </c>
      <c r="AP14" s="3" t="s">
        <v>1693</v>
      </c>
      <c r="AQ14" t="s">
        <v>1647</v>
      </c>
      <c r="AR14" t="s">
        <v>1648</v>
      </c>
      <c r="AS14" t="s">
        <v>2238</v>
      </c>
      <c r="AT14" s="6" t="s">
        <v>1637</v>
      </c>
    </row>
    <row r="15" spans="1:46" x14ac:dyDescent="0.2">
      <c r="A15">
        <f>VLOOKUP(Table4[[#This Row],[Rescue_ID]],Randomize_10_20_25!$B:$D,3,FALSE)</f>
        <v>0</v>
      </c>
      <c r="B15">
        <f>VLOOKUP(Table4[[#This Row],[Rescue_ID]],InitialRandom_10_07_25!$I:$AL,30,FALSE)</f>
        <v>0</v>
      </c>
      <c r="C15" s="12">
        <f>VLOOKUP(Table4[[#This Row],[Rescue_ID]],'Experiment Tracker'!$B:$P,7,FALSE)</f>
        <v>0</v>
      </c>
      <c r="D15" s="11">
        <f>VLOOKUP(Table4[[#This Row],[Rescue_ID]],'Experiment Tracker'!$B:$P,6,FALSE)</f>
        <v>0</v>
      </c>
      <c r="F15">
        <f>VLOOKUP(Table4[[#This Row],[Rescue_ID]],'Experiment Tracker'!$B:$I,8,FALSE)</f>
        <v>95.8</v>
      </c>
      <c r="H15" t="str">
        <f>VLOOKUP(Table4[[#This Row],[Primary_Breed]],'Breed Group'!$A:$B,2,FALSE)</f>
        <v>Non-Stigma</v>
      </c>
      <c r="I15" t="str">
        <f>IF(VLOOKUP($K15,'Consolidated Data - Static'!$K:$AM,2,FALSE)&lt;&gt;VLOOKUP($K15,'Consolidated Data - Dynamic'!$C:$AE,2,FALSE),"Name-AdoptAPet Mismatch",IF(VLOOKUP($K15,'Consolidated Data - Static'!$K:$AM,3,FALSE)&lt;&gt;VLOOKUP($K15,'Consolidated Data - Dynamic'!$C:$AE,3,FALSE),"Name-PetPoint Mismatch",IF(VLOOKUP($K15,'Consolidated Data - Static'!$K:$AM,4,FALSE)&lt;&gt;VLOOKUP($K15,'Consolidated Data - Dynamic'!$C:$AE,4,FALSE),"Name-Inventory Mismatch", IF(VLOOKUP($K15,'Consolidated Data - Static'!$K:$AM,5,FALSE)&lt;&gt;VLOOKUP($K15,'Consolidated Data - Dynamic'!$C:$AE,5,FALSE),"Primary Breed Mismatch",IF(VLOOKUP($K15,'Consolidated Data - Static'!$K:$AM,6,FALSE)&lt;&gt;VLOOKUP($K15,'Consolidated Data - Dynamic'!$C:$AE,6,FALSE),"Secondary Breed Mismatch", IF(VLOOKUP($K15,'Consolidated Data - Static'!$K:$AM,7,FALSE)&lt;&gt;VLOOKUP($K15,'Consolidated Data - Dynamic'!$C:$AE,7,FALSE),"Color Mismatch",IF(VLOOKUP($K15,'Consolidated Data - Static'!$K:$AM,8,FALSE)&lt;&gt;VLOOKUP($K15,'Consolidated Data - Dynamic'!$C:$AE,8,FALSE),"Sex Mismatch",IF(VLOOKUP($K15,'Consolidated Data - Static'!$K:$AM,9,FALSE)&lt;&gt;VLOOKUP($K15,'Consolidated Data - Dynamic'!$C:$AE,9,FALSE),"Age Mismatch",IF(VLOOKUP($K15,'Consolidated Data - Static'!$K:$AM,10,FALSE)&lt;&gt;VLOOKUP($K15,'Consolidated Data - Dynamic'!$C:$AE,10,FALSE),"Size Mismatch",IF(VLOOKUP($K15,'Consolidated Data - Static'!$K:$AM,11,FALSE)&lt;&gt;VLOOKUP($K15,'Consolidated Data - Dynamic'!$C:$AE,11,FALSE),"Mixed Mismatch",IF(VLOOKUP($K15,'Consolidated Data - Static'!$K:$AM,12,FALSE)&lt;&gt;VLOOKUP($K15,'Consolidated Data - Dynamic'!$C:$AE,12,FALSE),"Altered Mismatch",IF(VLOOKUP($K15,'Consolidated Data - Static'!$K:$AM,13,FALSE)&lt;&gt;VLOOKUP($K15,'Consolidated Data - Dynamic'!$C:$AE,13,FALSE),"Shots Current Mismatch",IF(VLOOKUP($K15,'Consolidated Data - Static'!$K:$AM,14,FALSE)&lt;&gt;VLOOKUP($K15,'Consolidated Data - Dynamic'!$C:$AE,14,FALSE),"Housebroken Mismatch",IF(VLOOKUP($K15,'Consolidated Data - Static'!$K:$AM,15,FALSE)&lt;&gt;VLOOKUP($K15,'Consolidated Data - Dynamic'!$C:$AE,15,FALSE),"Special Needs Mismatch",IF(VLOOKUP($K15,'Consolidated Data - Static'!$K:$AM,16,FALSE)&lt;&gt;VLOOKUP($K15,'Consolidated Data - Dynamic'!$C:$AE,16,FALSE),"OK w/kids Mismatch",IF(VLOOKUP($K15,'Consolidated Data - Static'!$K:$AM,17,FALSE)&lt;&gt;VLOOKUP($K15,'Consolidated Data - Dynamic'!$C:$AE,17,FALSE),"OK w/dogs Mismatch",IF(VLOOKUP($K15,'Consolidated Data - Static'!$K:$AM,18,FALSE)&lt;&gt;VLOOKUP($K15,'Consolidated Data - Dynamic'!$C:$AE,18,FALSE),"OK w/cats Mismatch",IF(VLOOKUP($K15,'Consolidated Data - Static'!$K:$AM,19,FALSE)&lt;&gt;VLOOKUP($K15,'Consolidated Data - Dynamic'!$C:$AE,19,FALSE),"Pre Treatment Description Mismatch",IF(VLOOKUP($K15,'Consolidated Data - Static'!$K:$AM,20,FALSE)&lt;&gt;VLOOKUP($K15,'Consolidated Data - Dynamic'!$C:$AE,20,FALSE),"Stage Mismatch",IF(VLOOKUP($K15,'Consolidated Data - Static'!$K:$AM,21,FALSE)&lt;&gt;VLOOKUP($K15,'Consolidated Data - Dynamic'!$C:$AE,21,FALSE),"Primary Color Mismatch",IF(VLOOKUP($K15,'Consolidated Data - Static'!$K:$AM,22,FALSE)&lt;&gt;VLOOKUP($K15,'Consolidated Data - Dynamic'!$C:$AE,22,FALSE),"Location Mismatch",IF(VLOOKUP($K15,'Consolidated Data - Static'!$K:$AM,23,FALSE)&lt;&gt;VLOOKUP($K15,'Consolidated Data - Dynamic'!$C:$AE,23,FALSE),"Intake Type Mismatch",IF(VLOOKUP($K15,'Consolidated Data - Static'!$K:$AM,24,FALSE)&lt;&gt;VLOOKUP($K15,'Consolidated Data - Dynamic'!$C:$AE,24,FALSE),"Emancipation Date Mismatch",IF(VLOOKUP($K15,'Consolidated Data - Static'!$K:$AM,25,FALSE)&lt;&gt;VLOOKUP($K15,'Consolidated Data - Dynamic'!$C:$AE,25,FALSE),"Intake Date Mismatch",IF(VLOOKUP($K15,'Consolidated Data - Static'!$K:$AM,26,FALSE)&lt;&gt;VLOOKUP($K15,'Consolidated Data - Dynamic'!$C:$AE,26,FALSE),"LOS Days Mismatch",IF(VLOOKUP($K15,'Consolidated Data - Static'!$K:$AM,27,FALSE)&lt;&gt;VLOOKUP($K15,'Consolidated Data - Dynamic'!$C:$AE,27,FALSE),"Stage Change Mismatch",IF(VLOOKUP($K15,'Consolidated Data - Static'!$K:$AM,28,FALSE)&lt;&gt;VLOOKUP($K15,'Consolidated Data - Dynamic'!$C:$AE,28,FALSE),"Animal Weight Mismatch",IF(VLOOKUP($K15,'Consolidated Data - Static'!$K:$AM,29,FALSE)&lt;&gt;VLOOKUP($K15,'Consolidated Data - Dynamic'!$C:$AE,29,FALSE),"Number of Pictures Mismatch", "Record Match"))))))))))))))))))))))))))))</f>
        <v>Record Match</v>
      </c>
      <c r="J15">
        <v>45472971</v>
      </c>
      <c r="K15" t="s">
        <v>311</v>
      </c>
      <c r="L15" t="s">
        <v>312</v>
      </c>
      <c r="M15" t="s">
        <v>312</v>
      </c>
      <c r="N15" t="s">
        <v>312</v>
      </c>
      <c r="O15" t="s">
        <v>76</v>
      </c>
      <c r="P15" t="s">
        <v>46</v>
      </c>
      <c r="Q15" t="s">
        <v>64</v>
      </c>
      <c r="R15" t="s">
        <v>48</v>
      </c>
      <c r="S15" t="s">
        <v>49</v>
      </c>
      <c r="T15" t="s">
        <v>50</v>
      </c>
      <c r="U15" t="s">
        <v>39</v>
      </c>
      <c r="V15" t="s">
        <v>39</v>
      </c>
      <c r="W15" t="s">
        <v>39</v>
      </c>
      <c r="X15" t="s">
        <v>41</v>
      </c>
      <c r="Y15" t="s">
        <v>41</v>
      </c>
      <c r="Z15" t="s">
        <v>39</v>
      </c>
      <c r="AA15" t="s">
        <v>39</v>
      </c>
      <c r="AB15" t="s">
        <v>40</v>
      </c>
      <c r="AC15" t="s">
        <v>41</v>
      </c>
      <c r="AD15" t="s">
        <v>557</v>
      </c>
      <c r="AE15" t="s">
        <v>824</v>
      </c>
      <c r="AF15" t="s">
        <v>595</v>
      </c>
      <c r="AG15" t="s">
        <v>1113</v>
      </c>
      <c r="AH15" s="12">
        <v>45859.652083333334</v>
      </c>
      <c r="AI15" s="12">
        <v>45854.652083333334</v>
      </c>
      <c r="AJ15">
        <v>95.8</v>
      </c>
      <c r="AK15">
        <v>0</v>
      </c>
      <c r="AL15" t="s">
        <v>1190</v>
      </c>
      <c r="AM15">
        <v>3</v>
      </c>
      <c r="AN15" t="s">
        <v>1735</v>
      </c>
      <c r="AO15" t="s">
        <v>2213</v>
      </c>
      <c r="AP15" t="s">
        <v>2214</v>
      </c>
      <c r="AQ15" t="s">
        <v>563</v>
      </c>
      <c r="AR15" t="s">
        <v>1717</v>
      </c>
      <c r="AS15" t="s">
        <v>2184</v>
      </c>
      <c r="AT15" s="6" t="s">
        <v>1652</v>
      </c>
    </row>
    <row r="16" spans="1:46" x14ac:dyDescent="0.2">
      <c r="A16">
        <f>VLOOKUP(Table4[[#This Row],[Rescue_ID]],Randomize_10_20_25!$B:$D,3,FALSE)</f>
        <v>1</v>
      </c>
      <c r="B16">
        <f>VLOOKUP(Table4[[#This Row],[Rescue_ID]],InitialRandom_10_07_25!$I:$AL,30,FALSE)</f>
        <v>1</v>
      </c>
      <c r="C16" s="12">
        <f>VLOOKUP(Table4[[#This Row],[Rescue_ID]],'Experiment Tracker'!$B:$P,7,FALSE)</f>
        <v>45950</v>
      </c>
      <c r="D16" s="11" t="str">
        <f>VLOOKUP(Table4[[#This Row],[Rescue_ID]],'Experiment Tracker'!$B:$P,6,FALSE)</f>
        <v>Ralph is a lovable goofball with the biggest wiggle butt you’ll ever meet! This sweet Pointer/Lab mix is gentle, friendly, and oh-so-cuddly.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v>
      </c>
      <c r="F16">
        <f>VLOOKUP(Table4[[#This Row],[Rescue_ID]],'Experiment Tracker'!$B:$I,8,FALSE)</f>
        <v>94.9</v>
      </c>
      <c r="H16" t="str">
        <f>VLOOKUP(Table4[[#This Row],[Primary_Breed]],'Breed Group'!$A:$B,2,FALSE)</f>
        <v>Non-Stigma</v>
      </c>
      <c r="I16" t="str">
        <f>IF(VLOOKUP($K16,'Consolidated Data - Static'!$K:$AM,2,FALSE)&lt;&gt;VLOOKUP($K16,'Consolidated Data - Dynamic'!$C:$AE,2,FALSE),"Name-AdoptAPet Mismatch",IF(VLOOKUP($K16,'Consolidated Data - Static'!$K:$AM,3,FALSE)&lt;&gt;VLOOKUP($K16,'Consolidated Data - Dynamic'!$C:$AE,3,FALSE),"Name-PetPoint Mismatch",IF(VLOOKUP($K16,'Consolidated Data - Static'!$K:$AM,4,FALSE)&lt;&gt;VLOOKUP($K16,'Consolidated Data - Dynamic'!$C:$AE,4,FALSE),"Name-Inventory Mismatch", IF(VLOOKUP($K16,'Consolidated Data - Static'!$K:$AM,5,FALSE)&lt;&gt;VLOOKUP($K16,'Consolidated Data - Dynamic'!$C:$AE,5,FALSE),"Primary Breed Mismatch",IF(VLOOKUP($K16,'Consolidated Data - Static'!$K:$AM,6,FALSE)&lt;&gt;VLOOKUP($K16,'Consolidated Data - Dynamic'!$C:$AE,6,FALSE),"Secondary Breed Mismatch", IF(VLOOKUP($K16,'Consolidated Data - Static'!$K:$AM,7,FALSE)&lt;&gt;VLOOKUP($K16,'Consolidated Data - Dynamic'!$C:$AE,7,FALSE),"Color Mismatch",IF(VLOOKUP($K16,'Consolidated Data - Static'!$K:$AM,8,FALSE)&lt;&gt;VLOOKUP($K16,'Consolidated Data - Dynamic'!$C:$AE,8,FALSE),"Sex Mismatch",IF(VLOOKUP($K16,'Consolidated Data - Static'!$K:$AM,9,FALSE)&lt;&gt;VLOOKUP($K16,'Consolidated Data - Dynamic'!$C:$AE,9,FALSE),"Age Mismatch",IF(VLOOKUP($K16,'Consolidated Data - Static'!$K:$AM,10,FALSE)&lt;&gt;VLOOKUP($K16,'Consolidated Data - Dynamic'!$C:$AE,10,FALSE),"Size Mismatch",IF(VLOOKUP($K16,'Consolidated Data - Static'!$K:$AM,11,FALSE)&lt;&gt;VLOOKUP($K16,'Consolidated Data - Dynamic'!$C:$AE,11,FALSE),"Mixed Mismatch",IF(VLOOKUP($K16,'Consolidated Data - Static'!$K:$AM,12,FALSE)&lt;&gt;VLOOKUP($K16,'Consolidated Data - Dynamic'!$C:$AE,12,FALSE),"Altered Mismatch",IF(VLOOKUP($K16,'Consolidated Data - Static'!$K:$AM,13,FALSE)&lt;&gt;VLOOKUP($K16,'Consolidated Data - Dynamic'!$C:$AE,13,FALSE),"Shots Current Mismatch",IF(VLOOKUP($K16,'Consolidated Data - Static'!$K:$AM,14,FALSE)&lt;&gt;VLOOKUP($K16,'Consolidated Data - Dynamic'!$C:$AE,14,FALSE),"Housebroken Mismatch",IF(VLOOKUP($K16,'Consolidated Data - Static'!$K:$AM,15,FALSE)&lt;&gt;VLOOKUP($K16,'Consolidated Data - Dynamic'!$C:$AE,15,FALSE),"Special Needs Mismatch",IF(VLOOKUP($K16,'Consolidated Data - Static'!$K:$AM,16,FALSE)&lt;&gt;VLOOKUP($K16,'Consolidated Data - Dynamic'!$C:$AE,16,FALSE),"OK w/kids Mismatch",IF(VLOOKUP($K16,'Consolidated Data - Static'!$K:$AM,17,FALSE)&lt;&gt;VLOOKUP($K16,'Consolidated Data - Dynamic'!$C:$AE,17,FALSE),"OK w/dogs Mismatch",IF(VLOOKUP($K16,'Consolidated Data - Static'!$K:$AM,18,FALSE)&lt;&gt;VLOOKUP($K16,'Consolidated Data - Dynamic'!$C:$AE,18,FALSE),"OK w/cats Mismatch",IF(VLOOKUP($K16,'Consolidated Data - Static'!$K:$AM,19,FALSE)&lt;&gt;VLOOKUP($K16,'Consolidated Data - Dynamic'!$C:$AE,19,FALSE),"Pre Treatment Description Mismatch",IF(VLOOKUP($K16,'Consolidated Data - Static'!$K:$AM,20,FALSE)&lt;&gt;VLOOKUP($K16,'Consolidated Data - Dynamic'!$C:$AE,20,FALSE),"Stage Mismatch",IF(VLOOKUP($K16,'Consolidated Data - Static'!$K:$AM,21,FALSE)&lt;&gt;VLOOKUP($K16,'Consolidated Data - Dynamic'!$C:$AE,21,FALSE),"Primary Color Mismatch",IF(VLOOKUP($K16,'Consolidated Data - Static'!$K:$AM,22,FALSE)&lt;&gt;VLOOKUP($K16,'Consolidated Data - Dynamic'!$C:$AE,22,FALSE),"Location Mismatch",IF(VLOOKUP($K16,'Consolidated Data - Static'!$K:$AM,23,FALSE)&lt;&gt;VLOOKUP($K16,'Consolidated Data - Dynamic'!$C:$AE,23,FALSE),"Intake Type Mismatch",IF(VLOOKUP($K16,'Consolidated Data - Static'!$K:$AM,24,FALSE)&lt;&gt;VLOOKUP($K16,'Consolidated Data - Dynamic'!$C:$AE,24,FALSE),"Emancipation Date Mismatch",IF(VLOOKUP($K16,'Consolidated Data - Static'!$K:$AM,25,FALSE)&lt;&gt;VLOOKUP($K16,'Consolidated Data - Dynamic'!$C:$AE,25,FALSE),"Intake Date Mismatch",IF(VLOOKUP($K16,'Consolidated Data - Static'!$K:$AM,26,FALSE)&lt;&gt;VLOOKUP($K16,'Consolidated Data - Dynamic'!$C:$AE,26,FALSE),"LOS Days Mismatch",IF(VLOOKUP($K16,'Consolidated Data - Static'!$K:$AM,27,FALSE)&lt;&gt;VLOOKUP($K16,'Consolidated Data - Dynamic'!$C:$AE,27,FALSE),"Stage Change Mismatch",IF(VLOOKUP($K16,'Consolidated Data - Static'!$K:$AM,28,FALSE)&lt;&gt;VLOOKUP($K16,'Consolidated Data - Dynamic'!$C:$AE,28,FALSE),"Animal Weight Mismatch",IF(VLOOKUP($K16,'Consolidated Data - Static'!$K:$AM,29,FALSE)&lt;&gt;VLOOKUP($K16,'Consolidated Data - Dynamic'!$C:$AE,29,FALSE),"Number of Pictures Mismatch", "Record Match"))))))))))))))))))))))))))))</f>
        <v>Record Match</v>
      </c>
      <c r="J16">
        <v>45472996</v>
      </c>
      <c r="K16" t="s">
        <v>317</v>
      </c>
      <c r="L16" t="s">
        <v>318</v>
      </c>
      <c r="M16" t="s">
        <v>318</v>
      </c>
      <c r="N16" t="s">
        <v>318</v>
      </c>
      <c r="O16" t="s">
        <v>319</v>
      </c>
      <c r="P16" t="s">
        <v>104</v>
      </c>
      <c r="Q16" t="s">
        <v>69</v>
      </c>
      <c r="R16" t="s">
        <v>48</v>
      </c>
      <c r="S16" t="s">
        <v>49</v>
      </c>
      <c r="T16" t="s">
        <v>50</v>
      </c>
      <c r="U16" t="s">
        <v>39</v>
      </c>
      <c r="V16" t="s">
        <v>39</v>
      </c>
      <c r="W16" t="s">
        <v>39</v>
      </c>
      <c r="X16" t="s">
        <v>41</v>
      </c>
      <c r="Y16" t="s">
        <v>41</v>
      </c>
      <c r="Z16" t="s">
        <v>39</v>
      </c>
      <c r="AA16" t="s">
        <v>39</v>
      </c>
      <c r="AB16" t="s">
        <v>40</v>
      </c>
      <c r="AC16" t="s">
        <v>41</v>
      </c>
      <c r="AD16" t="s">
        <v>557</v>
      </c>
      <c r="AE16" t="s">
        <v>338</v>
      </c>
      <c r="AF16" t="s">
        <v>553</v>
      </c>
      <c r="AG16" t="s">
        <v>1113</v>
      </c>
      <c r="AH16" s="12">
        <v>45860.586805555555</v>
      </c>
      <c r="AI16" s="12">
        <v>45855.586805555555</v>
      </c>
      <c r="AJ16">
        <v>94.9</v>
      </c>
      <c r="AK16">
        <v>0</v>
      </c>
      <c r="AL16" t="s">
        <v>1132</v>
      </c>
      <c r="AM16">
        <v>3</v>
      </c>
      <c r="AN16" s="3" t="s">
        <v>2267</v>
      </c>
      <c r="AO16" s="3" t="s">
        <v>2268</v>
      </c>
      <c r="AP16" s="3" t="s">
        <v>2269</v>
      </c>
      <c r="AQ16" t="s">
        <v>1644</v>
      </c>
      <c r="AR16" t="s">
        <v>1650</v>
      </c>
      <c r="AS16" t="s">
        <v>2087</v>
      </c>
      <c r="AT16" s="6" t="s">
        <v>1682</v>
      </c>
    </row>
    <row r="17" spans="1:46" x14ac:dyDescent="0.2">
      <c r="A17">
        <f>VLOOKUP(Table4[[#This Row],[Rescue_ID]],Randomize_10_20_25!$B:$D,3,FALSE)</f>
        <v>1</v>
      </c>
      <c r="B17">
        <f>VLOOKUP(Table4[[#This Row],[Rescue_ID]],InitialRandom_10_07_25!$I:$AL,30,FALSE)</f>
        <v>1</v>
      </c>
      <c r="C17" s="12">
        <f>VLOOKUP(Table4[[#This Row],[Rescue_ID]],'Experiment Tracker'!$B:$P,7,FALSE)</f>
        <v>45950</v>
      </c>
      <c r="D17" s="11" t="str">
        <f>VLOOKUP(Table4[[#This Row],[Rescue_ID]],'Experiment Tracker'!$B:$P,6,FALSE)</f>
        <v>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guy who can turn any day into an adventure, Twister is ready to dive right in.</v>
      </c>
      <c r="F17">
        <f>VLOOKUP(Table4[[#This Row],[Rescue_ID]],'Experiment Tracker'!$B:$I,8,FALSE)</f>
        <v>119.9</v>
      </c>
      <c r="H17" t="str">
        <f>VLOOKUP(Table4[[#This Row],[Primary_Breed]],'Breed Group'!$A:$B,2,FALSE)</f>
        <v>Non-Stigma</v>
      </c>
      <c r="I17" t="str">
        <f>IF(VLOOKUP($K17,'Consolidated Data - Static'!$K:$AM,2,FALSE)&lt;&gt;VLOOKUP($K17,'Consolidated Data - Dynamic'!$C:$AE,2,FALSE),"Name-AdoptAPet Mismatch",IF(VLOOKUP($K17,'Consolidated Data - Static'!$K:$AM,3,FALSE)&lt;&gt;VLOOKUP($K17,'Consolidated Data - Dynamic'!$C:$AE,3,FALSE),"Name-PetPoint Mismatch",IF(VLOOKUP($K17,'Consolidated Data - Static'!$K:$AM,4,FALSE)&lt;&gt;VLOOKUP($K17,'Consolidated Data - Dynamic'!$C:$AE,4,FALSE),"Name-Inventory Mismatch", IF(VLOOKUP($K17,'Consolidated Data - Static'!$K:$AM,5,FALSE)&lt;&gt;VLOOKUP($K17,'Consolidated Data - Dynamic'!$C:$AE,5,FALSE),"Primary Breed Mismatch",IF(VLOOKUP($K17,'Consolidated Data - Static'!$K:$AM,6,FALSE)&lt;&gt;VLOOKUP($K17,'Consolidated Data - Dynamic'!$C:$AE,6,FALSE),"Secondary Breed Mismatch", IF(VLOOKUP($K17,'Consolidated Data - Static'!$K:$AM,7,FALSE)&lt;&gt;VLOOKUP($K17,'Consolidated Data - Dynamic'!$C:$AE,7,FALSE),"Color Mismatch",IF(VLOOKUP($K17,'Consolidated Data - Static'!$K:$AM,8,FALSE)&lt;&gt;VLOOKUP($K17,'Consolidated Data - Dynamic'!$C:$AE,8,FALSE),"Sex Mismatch",IF(VLOOKUP($K17,'Consolidated Data - Static'!$K:$AM,9,FALSE)&lt;&gt;VLOOKUP($K17,'Consolidated Data - Dynamic'!$C:$AE,9,FALSE),"Age Mismatch",IF(VLOOKUP($K17,'Consolidated Data - Static'!$K:$AM,10,FALSE)&lt;&gt;VLOOKUP($K17,'Consolidated Data - Dynamic'!$C:$AE,10,FALSE),"Size Mismatch",IF(VLOOKUP($K17,'Consolidated Data - Static'!$K:$AM,11,FALSE)&lt;&gt;VLOOKUP($K17,'Consolidated Data - Dynamic'!$C:$AE,11,FALSE),"Mixed Mismatch",IF(VLOOKUP($K17,'Consolidated Data - Static'!$K:$AM,12,FALSE)&lt;&gt;VLOOKUP($K17,'Consolidated Data - Dynamic'!$C:$AE,12,FALSE),"Altered Mismatch",IF(VLOOKUP($K17,'Consolidated Data - Static'!$K:$AM,13,FALSE)&lt;&gt;VLOOKUP($K17,'Consolidated Data - Dynamic'!$C:$AE,13,FALSE),"Shots Current Mismatch",IF(VLOOKUP($K17,'Consolidated Data - Static'!$K:$AM,14,FALSE)&lt;&gt;VLOOKUP($K17,'Consolidated Data - Dynamic'!$C:$AE,14,FALSE),"Housebroken Mismatch",IF(VLOOKUP($K17,'Consolidated Data - Static'!$K:$AM,15,FALSE)&lt;&gt;VLOOKUP($K17,'Consolidated Data - Dynamic'!$C:$AE,15,FALSE),"Special Needs Mismatch",IF(VLOOKUP($K17,'Consolidated Data - Static'!$K:$AM,16,FALSE)&lt;&gt;VLOOKUP($K17,'Consolidated Data - Dynamic'!$C:$AE,16,FALSE),"OK w/kids Mismatch",IF(VLOOKUP($K17,'Consolidated Data - Static'!$K:$AM,17,FALSE)&lt;&gt;VLOOKUP($K17,'Consolidated Data - Dynamic'!$C:$AE,17,FALSE),"OK w/dogs Mismatch",IF(VLOOKUP($K17,'Consolidated Data - Static'!$K:$AM,18,FALSE)&lt;&gt;VLOOKUP($K17,'Consolidated Data - Dynamic'!$C:$AE,18,FALSE),"OK w/cats Mismatch",IF(VLOOKUP($K17,'Consolidated Data - Static'!$K:$AM,19,FALSE)&lt;&gt;VLOOKUP($K17,'Consolidated Data - Dynamic'!$C:$AE,19,FALSE),"Pre Treatment Description Mismatch",IF(VLOOKUP($K17,'Consolidated Data - Static'!$K:$AM,20,FALSE)&lt;&gt;VLOOKUP($K17,'Consolidated Data - Dynamic'!$C:$AE,20,FALSE),"Stage Mismatch",IF(VLOOKUP($K17,'Consolidated Data - Static'!$K:$AM,21,FALSE)&lt;&gt;VLOOKUP($K17,'Consolidated Data - Dynamic'!$C:$AE,21,FALSE),"Primary Color Mismatch",IF(VLOOKUP($K17,'Consolidated Data - Static'!$K:$AM,22,FALSE)&lt;&gt;VLOOKUP($K17,'Consolidated Data - Dynamic'!$C:$AE,22,FALSE),"Location Mismatch",IF(VLOOKUP($K17,'Consolidated Data - Static'!$K:$AM,23,FALSE)&lt;&gt;VLOOKUP($K17,'Consolidated Data - Dynamic'!$C:$AE,23,FALSE),"Intake Type Mismatch",IF(VLOOKUP($K17,'Consolidated Data - Static'!$K:$AM,24,FALSE)&lt;&gt;VLOOKUP($K17,'Consolidated Data - Dynamic'!$C:$AE,24,FALSE),"Emancipation Date Mismatch",IF(VLOOKUP($K17,'Consolidated Data - Static'!$K:$AM,25,FALSE)&lt;&gt;VLOOKUP($K17,'Consolidated Data - Dynamic'!$C:$AE,25,FALSE),"Intake Date Mismatch",IF(VLOOKUP($K17,'Consolidated Data - Static'!$K:$AM,26,FALSE)&lt;&gt;VLOOKUP($K17,'Consolidated Data - Dynamic'!$C:$AE,26,FALSE),"LOS Days Mismatch",IF(VLOOKUP($K17,'Consolidated Data - Static'!$K:$AM,27,FALSE)&lt;&gt;VLOOKUP($K17,'Consolidated Data - Dynamic'!$C:$AE,27,FALSE),"Stage Change Mismatch",IF(VLOOKUP($K17,'Consolidated Data - Static'!$K:$AM,28,FALSE)&lt;&gt;VLOOKUP($K17,'Consolidated Data - Dynamic'!$C:$AE,28,FALSE),"Animal Weight Mismatch",IF(VLOOKUP($K17,'Consolidated Data - Static'!$K:$AM,29,FALSE)&lt;&gt;VLOOKUP($K17,'Consolidated Data - Dynamic'!$C:$AE,29,FALSE),"Number of Pictures Mismatch", "Record Match"))))))))))))))))))))))))))))</f>
        <v>Record Match</v>
      </c>
      <c r="J17">
        <v>45472654</v>
      </c>
      <c r="K17" t="s">
        <v>324</v>
      </c>
      <c r="L17" t="s">
        <v>325</v>
      </c>
      <c r="M17" t="s">
        <v>325</v>
      </c>
      <c r="N17" t="s">
        <v>325</v>
      </c>
      <c r="O17" t="s">
        <v>104</v>
      </c>
      <c r="P17">
        <v>0</v>
      </c>
      <c r="Q17" t="s">
        <v>167</v>
      </c>
      <c r="R17" t="s">
        <v>48</v>
      </c>
      <c r="S17" t="s">
        <v>49</v>
      </c>
      <c r="T17" t="s">
        <v>87</v>
      </c>
      <c r="U17" t="s">
        <v>39</v>
      </c>
      <c r="V17" t="s">
        <v>39</v>
      </c>
      <c r="W17" t="s">
        <v>39</v>
      </c>
      <c r="X17" t="s">
        <v>41</v>
      </c>
      <c r="Y17" t="s">
        <v>41</v>
      </c>
      <c r="Z17" t="s">
        <v>39</v>
      </c>
      <c r="AA17" t="s">
        <v>39</v>
      </c>
      <c r="AB17" t="s">
        <v>40</v>
      </c>
      <c r="AC17" t="s">
        <v>41</v>
      </c>
      <c r="AD17" t="s">
        <v>557</v>
      </c>
      <c r="AE17" t="s">
        <v>167</v>
      </c>
      <c r="AF17" t="s">
        <v>553</v>
      </c>
      <c r="AG17" t="s">
        <v>1124</v>
      </c>
      <c r="AH17" s="12">
        <v>0</v>
      </c>
      <c r="AI17" s="12">
        <v>45830.554861111108</v>
      </c>
      <c r="AJ17">
        <v>119.9</v>
      </c>
      <c r="AK17">
        <v>0</v>
      </c>
      <c r="AL17" t="s">
        <v>1123</v>
      </c>
      <c r="AM17">
        <v>1</v>
      </c>
      <c r="AN17" t="s">
        <v>2279</v>
      </c>
      <c r="AO17" t="s">
        <v>2280</v>
      </c>
      <c r="AP17" t="s">
        <v>2281</v>
      </c>
      <c r="AQ17" t="s">
        <v>774</v>
      </c>
      <c r="AR17" t="s">
        <v>1725</v>
      </c>
      <c r="AS17" t="s">
        <v>1623</v>
      </c>
      <c r="AT17" s="6" t="s">
        <v>1624</v>
      </c>
    </row>
    <row r="18" spans="1:46" x14ac:dyDescent="0.2">
      <c r="A18">
        <f>VLOOKUP(Table4[[#This Row],[Rescue_ID]],Randomize_10_20_25!$B:$D,3,FALSE)</f>
        <v>0</v>
      </c>
      <c r="B18">
        <f>VLOOKUP(Table4[[#This Row],[Rescue_ID]],InitialRandom_10_07_25!$I:$AL,30,FALSE)</f>
        <v>0</v>
      </c>
      <c r="C18" s="12">
        <f>VLOOKUP(Table4[[#This Row],[Rescue_ID]],'Experiment Tracker'!$B:$P,7,FALSE)</f>
        <v>0</v>
      </c>
      <c r="D18" s="11">
        <f>VLOOKUP(Table4[[#This Row],[Rescue_ID]],'Experiment Tracker'!$B:$P,6,FALSE)</f>
        <v>0</v>
      </c>
      <c r="F18">
        <f>VLOOKUP(Table4[[#This Row],[Rescue_ID]],'Experiment Tracker'!$B:$I,8,FALSE)</f>
        <v>97.9</v>
      </c>
      <c r="H18" t="str">
        <f>VLOOKUP(Table4[[#This Row],[Primary_Breed]],'Breed Group'!$A:$B,2,FALSE)</f>
        <v>Stigma</v>
      </c>
      <c r="I18" t="str">
        <f>IF(VLOOKUP($K18,'Consolidated Data - Static'!$K:$AM,2,FALSE)&lt;&gt;VLOOKUP($K18,'Consolidated Data - Dynamic'!$C:$AE,2,FALSE),"Name-AdoptAPet Mismatch",IF(VLOOKUP($K18,'Consolidated Data - Static'!$K:$AM,3,FALSE)&lt;&gt;VLOOKUP($K18,'Consolidated Data - Dynamic'!$C:$AE,3,FALSE),"Name-PetPoint Mismatch",IF(VLOOKUP($K18,'Consolidated Data - Static'!$K:$AM,4,FALSE)&lt;&gt;VLOOKUP($K18,'Consolidated Data - Dynamic'!$C:$AE,4,FALSE),"Name-Inventory Mismatch", IF(VLOOKUP($K18,'Consolidated Data - Static'!$K:$AM,5,FALSE)&lt;&gt;VLOOKUP($K18,'Consolidated Data - Dynamic'!$C:$AE,5,FALSE),"Primary Breed Mismatch",IF(VLOOKUP($K18,'Consolidated Data - Static'!$K:$AM,6,FALSE)&lt;&gt;VLOOKUP($K18,'Consolidated Data - Dynamic'!$C:$AE,6,FALSE),"Secondary Breed Mismatch", IF(VLOOKUP($K18,'Consolidated Data - Static'!$K:$AM,7,FALSE)&lt;&gt;VLOOKUP($K18,'Consolidated Data - Dynamic'!$C:$AE,7,FALSE),"Color Mismatch",IF(VLOOKUP($K18,'Consolidated Data - Static'!$K:$AM,8,FALSE)&lt;&gt;VLOOKUP($K18,'Consolidated Data - Dynamic'!$C:$AE,8,FALSE),"Sex Mismatch",IF(VLOOKUP($K18,'Consolidated Data - Static'!$K:$AM,9,FALSE)&lt;&gt;VLOOKUP($K18,'Consolidated Data - Dynamic'!$C:$AE,9,FALSE),"Age Mismatch",IF(VLOOKUP($K18,'Consolidated Data - Static'!$K:$AM,10,FALSE)&lt;&gt;VLOOKUP($K18,'Consolidated Data - Dynamic'!$C:$AE,10,FALSE),"Size Mismatch",IF(VLOOKUP($K18,'Consolidated Data - Static'!$K:$AM,11,FALSE)&lt;&gt;VLOOKUP($K18,'Consolidated Data - Dynamic'!$C:$AE,11,FALSE),"Mixed Mismatch",IF(VLOOKUP($K18,'Consolidated Data - Static'!$K:$AM,12,FALSE)&lt;&gt;VLOOKUP($K18,'Consolidated Data - Dynamic'!$C:$AE,12,FALSE),"Altered Mismatch",IF(VLOOKUP($K18,'Consolidated Data - Static'!$K:$AM,13,FALSE)&lt;&gt;VLOOKUP($K18,'Consolidated Data - Dynamic'!$C:$AE,13,FALSE),"Shots Current Mismatch",IF(VLOOKUP($K18,'Consolidated Data - Static'!$K:$AM,14,FALSE)&lt;&gt;VLOOKUP($K18,'Consolidated Data - Dynamic'!$C:$AE,14,FALSE),"Housebroken Mismatch",IF(VLOOKUP($K18,'Consolidated Data - Static'!$K:$AM,15,FALSE)&lt;&gt;VLOOKUP($K18,'Consolidated Data - Dynamic'!$C:$AE,15,FALSE),"Special Needs Mismatch",IF(VLOOKUP($K18,'Consolidated Data - Static'!$K:$AM,16,FALSE)&lt;&gt;VLOOKUP($K18,'Consolidated Data - Dynamic'!$C:$AE,16,FALSE),"OK w/kids Mismatch",IF(VLOOKUP($K18,'Consolidated Data - Static'!$K:$AM,17,FALSE)&lt;&gt;VLOOKUP($K18,'Consolidated Data - Dynamic'!$C:$AE,17,FALSE),"OK w/dogs Mismatch",IF(VLOOKUP($K18,'Consolidated Data - Static'!$K:$AM,18,FALSE)&lt;&gt;VLOOKUP($K18,'Consolidated Data - Dynamic'!$C:$AE,18,FALSE),"OK w/cats Mismatch",IF(VLOOKUP($K18,'Consolidated Data - Static'!$K:$AM,19,FALSE)&lt;&gt;VLOOKUP($K18,'Consolidated Data - Dynamic'!$C:$AE,19,FALSE),"Pre Treatment Description Mismatch",IF(VLOOKUP($K18,'Consolidated Data - Static'!$K:$AM,20,FALSE)&lt;&gt;VLOOKUP($K18,'Consolidated Data - Dynamic'!$C:$AE,20,FALSE),"Stage Mismatch",IF(VLOOKUP($K18,'Consolidated Data - Static'!$K:$AM,21,FALSE)&lt;&gt;VLOOKUP($K18,'Consolidated Data - Dynamic'!$C:$AE,21,FALSE),"Primary Color Mismatch",IF(VLOOKUP($K18,'Consolidated Data - Static'!$K:$AM,22,FALSE)&lt;&gt;VLOOKUP($K18,'Consolidated Data - Dynamic'!$C:$AE,22,FALSE),"Location Mismatch",IF(VLOOKUP($K18,'Consolidated Data - Static'!$K:$AM,23,FALSE)&lt;&gt;VLOOKUP($K18,'Consolidated Data - Dynamic'!$C:$AE,23,FALSE),"Intake Type Mismatch",IF(VLOOKUP($K18,'Consolidated Data - Static'!$K:$AM,24,FALSE)&lt;&gt;VLOOKUP($K18,'Consolidated Data - Dynamic'!$C:$AE,24,FALSE),"Emancipation Date Mismatch",IF(VLOOKUP($K18,'Consolidated Data - Static'!$K:$AM,25,FALSE)&lt;&gt;VLOOKUP($K18,'Consolidated Data - Dynamic'!$C:$AE,25,FALSE),"Intake Date Mismatch",IF(VLOOKUP($K18,'Consolidated Data - Static'!$K:$AM,26,FALSE)&lt;&gt;VLOOKUP($K18,'Consolidated Data - Dynamic'!$C:$AE,26,FALSE),"LOS Days Mismatch",IF(VLOOKUP($K18,'Consolidated Data - Static'!$K:$AM,27,FALSE)&lt;&gt;VLOOKUP($K18,'Consolidated Data - Dynamic'!$C:$AE,27,FALSE),"Stage Change Mismatch",IF(VLOOKUP($K18,'Consolidated Data - Static'!$K:$AM,28,FALSE)&lt;&gt;VLOOKUP($K18,'Consolidated Data - Dynamic'!$C:$AE,28,FALSE),"Animal Weight Mismatch",IF(VLOOKUP($K18,'Consolidated Data - Static'!$K:$AM,29,FALSE)&lt;&gt;VLOOKUP($K18,'Consolidated Data - Dynamic'!$C:$AE,29,FALSE),"Number of Pictures Mismatch", "Record Match"))))))))))))))))))))))))))))</f>
        <v>Record Match</v>
      </c>
      <c r="J18">
        <v>45472979</v>
      </c>
      <c r="K18" t="s">
        <v>330</v>
      </c>
      <c r="L18" t="s">
        <v>331</v>
      </c>
      <c r="M18" t="s">
        <v>821</v>
      </c>
      <c r="N18" t="s">
        <v>821</v>
      </c>
      <c r="O18" t="s">
        <v>85</v>
      </c>
      <c r="P18" t="s">
        <v>104</v>
      </c>
      <c r="Q18" t="s">
        <v>249</v>
      </c>
      <c r="R18" t="s">
        <v>36</v>
      </c>
      <c r="S18" t="s">
        <v>37</v>
      </c>
      <c r="T18" t="s">
        <v>50</v>
      </c>
      <c r="U18" t="s">
        <v>39</v>
      </c>
      <c r="V18" t="s">
        <v>39</v>
      </c>
      <c r="W18" t="s">
        <v>39</v>
      </c>
      <c r="X18" t="s">
        <v>41</v>
      </c>
      <c r="Y18" t="s">
        <v>41</v>
      </c>
      <c r="Z18" t="s">
        <v>39</v>
      </c>
      <c r="AA18" t="s">
        <v>39</v>
      </c>
      <c r="AB18" t="s">
        <v>40</v>
      </c>
      <c r="AC18" t="s">
        <v>41</v>
      </c>
      <c r="AD18" t="s">
        <v>557</v>
      </c>
      <c r="AE18" t="s">
        <v>167</v>
      </c>
      <c r="AF18" t="s">
        <v>541</v>
      </c>
      <c r="AG18" t="s">
        <v>1113</v>
      </c>
      <c r="AH18" s="12">
        <v>45857.543749999997</v>
      </c>
      <c r="AI18" s="12">
        <v>45852.543749999997</v>
      </c>
      <c r="AJ18">
        <v>97.9</v>
      </c>
      <c r="AK18">
        <v>0</v>
      </c>
      <c r="AL18" t="s">
        <v>1143</v>
      </c>
      <c r="AM18">
        <v>1</v>
      </c>
      <c r="AN18" s="3" t="s">
        <v>2314</v>
      </c>
      <c r="AO18" s="3" t="s">
        <v>2315</v>
      </c>
      <c r="AP18" s="3" t="s">
        <v>2316</v>
      </c>
      <c r="AQ18" t="s">
        <v>552</v>
      </c>
      <c r="AR18" t="s">
        <v>1683</v>
      </c>
      <c r="AS18" t="s">
        <v>1657</v>
      </c>
      <c r="AT18" s="6" t="s">
        <v>1642</v>
      </c>
    </row>
    <row r="19" spans="1:46" x14ac:dyDescent="0.2">
      <c r="A19">
        <f>VLOOKUP(Table4[[#This Row],[Rescue_ID]],Randomize_10_20_25!$B:$D,3,FALSE)</f>
        <v>0</v>
      </c>
      <c r="B19">
        <f>VLOOKUP(Table4[[#This Row],[Rescue_ID]],InitialRandom_10_07_25!$I:$AL,30,FALSE)</f>
        <v>0</v>
      </c>
      <c r="C19" s="12">
        <f>VLOOKUP(Table4[[#This Row],[Rescue_ID]],'Experiment Tracker'!$B:$P,7,FALSE)</f>
        <v>0</v>
      </c>
      <c r="D19" s="11">
        <f>VLOOKUP(Table4[[#This Row],[Rescue_ID]],'Experiment Tracker'!$B:$P,6,FALSE)</f>
        <v>0</v>
      </c>
      <c r="F19">
        <f>VLOOKUP(Table4[[#This Row],[Rescue_ID]],'Experiment Tracker'!$B:$I,8,FALSE)</f>
        <v>77</v>
      </c>
      <c r="H19" t="str">
        <f>VLOOKUP(Table4[[#This Row],[Primary_Breed]],'Breed Group'!$A:$B,2,FALSE)</f>
        <v>Stigma</v>
      </c>
      <c r="I19" t="str">
        <f>IF(VLOOKUP($K19,'Consolidated Data - Static'!$K:$AM,2,FALSE)&lt;&gt;VLOOKUP($K19,'Consolidated Data - Dynamic'!$C:$AE,2,FALSE),"Name-AdoptAPet Mismatch",IF(VLOOKUP($K19,'Consolidated Data - Static'!$K:$AM,3,FALSE)&lt;&gt;VLOOKUP($K19,'Consolidated Data - Dynamic'!$C:$AE,3,FALSE),"Name-PetPoint Mismatch",IF(VLOOKUP($K19,'Consolidated Data - Static'!$K:$AM,4,FALSE)&lt;&gt;VLOOKUP($K19,'Consolidated Data - Dynamic'!$C:$AE,4,FALSE),"Name-Inventory Mismatch", IF(VLOOKUP($K19,'Consolidated Data - Static'!$K:$AM,5,FALSE)&lt;&gt;VLOOKUP($K19,'Consolidated Data - Dynamic'!$C:$AE,5,FALSE),"Primary Breed Mismatch",IF(VLOOKUP($K19,'Consolidated Data - Static'!$K:$AM,6,FALSE)&lt;&gt;VLOOKUP($K19,'Consolidated Data - Dynamic'!$C:$AE,6,FALSE),"Secondary Breed Mismatch", IF(VLOOKUP($K19,'Consolidated Data - Static'!$K:$AM,7,FALSE)&lt;&gt;VLOOKUP($K19,'Consolidated Data - Dynamic'!$C:$AE,7,FALSE),"Color Mismatch",IF(VLOOKUP($K19,'Consolidated Data - Static'!$K:$AM,8,FALSE)&lt;&gt;VLOOKUP($K19,'Consolidated Data - Dynamic'!$C:$AE,8,FALSE),"Sex Mismatch",IF(VLOOKUP($K19,'Consolidated Data - Static'!$K:$AM,9,FALSE)&lt;&gt;VLOOKUP($K19,'Consolidated Data - Dynamic'!$C:$AE,9,FALSE),"Age Mismatch",IF(VLOOKUP($K19,'Consolidated Data - Static'!$K:$AM,10,FALSE)&lt;&gt;VLOOKUP($K19,'Consolidated Data - Dynamic'!$C:$AE,10,FALSE),"Size Mismatch",IF(VLOOKUP($K19,'Consolidated Data - Static'!$K:$AM,11,FALSE)&lt;&gt;VLOOKUP($K19,'Consolidated Data - Dynamic'!$C:$AE,11,FALSE),"Mixed Mismatch",IF(VLOOKUP($K19,'Consolidated Data - Static'!$K:$AM,12,FALSE)&lt;&gt;VLOOKUP($K19,'Consolidated Data - Dynamic'!$C:$AE,12,FALSE),"Altered Mismatch",IF(VLOOKUP($K19,'Consolidated Data - Static'!$K:$AM,13,FALSE)&lt;&gt;VLOOKUP($K19,'Consolidated Data - Dynamic'!$C:$AE,13,FALSE),"Shots Current Mismatch",IF(VLOOKUP($K19,'Consolidated Data - Static'!$K:$AM,14,FALSE)&lt;&gt;VLOOKUP($K19,'Consolidated Data - Dynamic'!$C:$AE,14,FALSE),"Housebroken Mismatch",IF(VLOOKUP($K19,'Consolidated Data - Static'!$K:$AM,15,FALSE)&lt;&gt;VLOOKUP($K19,'Consolidated Data - Dynamic'!$C:$AE,15,FALSE),"Special Needs Mismatch",IF(VLOOKUP($K19,'Consolidated Data - Static'!$K:$AM,16,FALSE)&lt;&gt;VLOOKUP($K19,'Consolidated Data - Dynamic'!$C:$AE,16,FALSE),"OK w/kids Mismatch",IF(VLOOKUP($K19,'Consolidated Data - Static'!$K:$AM,17,FALSE)&lt;&gt;VLOOKUP($K19,'Consolidated Data - Dynamic'!$C:$AE,17,FALSE),"OK w/dogs Mismatch",IF(VLOOKUP($K19,'Consolidated Data - Static'!$K:$AM,18,FALSE)&lt;&gt;VLOOKUP($K19,'Consolidated Data - Dynamic'!$C:$AE,18,FALSE),"OK w/cats Mismatch",IF(VLOOKUP($K19,'Consolidated Data - Static'!$K:$AM,19,FALSE)&lt;&gt;VLOOKUP($K19,'Consolidated Data - Dynamic'!$C:$AE,19,FALSE),"Pre Treatment Description Mismatch",IF(VLOOKUP($K19,'Consolidated Data - Static'!$K:$AM,20,FALSE)&lt;&gt;VLOOKUP($K19,'Consolidated Data - Dynamic'!$C:$AE,20,FALSE),"Stage Mismatch",IF(VLOOKUP($K19,'Consolidated Data - Static'!$K:$AM,21,FALSE)&lt;&gt;VLOOKUP($K19,'Consolidated Data - Dynamic'!$C:$AE,21,FALSE),"Primary Color Mismatch",IF(VLOOKUP($K19,'Consolidated Data - Static'!$K:$AM,22,FALSE)&lt;&gt;VLOOKUP($K19,'Consolidated Data - Dynamic'!$C:$AE,22,FALSE),"Location Mismatch",IF(VLOOKUP($K19,'Consolidated Data - Static'!$K:$AM,23,FALSE)&lt;&gt;VLOOKUP($K19,'Consolidated Data - Dynamic'!$C:$AE,23,FALSE),"Intake Type Mismatch",IF(VLOOKUP($K19,'Consolidated Data - Static'!$K:$AM,24,FALSE)&lt;&gt;VLOOKUP($K19,'Consolidated Data - Dynamic'!$C:$AE,24,FALSE),"Emancipation Date Mismatch",IF(VLOOKUP($K19,'Consolidated Data - Static'!$K:$AM,25,FALSE)&lt;&gt;VLOOKUP($K19,'Consolidated Data - Dynamic'!$C:$AE,25,FALSE),"Intake Date Mismatch",IF(VLOOKUP($K19,'Consolidated Data - Static'!$K:$AM,26,FALSE)&lt;&gt;VLOOKUP($K19,'Consolidated Data - Dynamic'!$C:$AE,26,FALSE),"LOS Days Mismatch",IF(VLOOKUP($K19,'Consolidated Data - Static'!$K:$AM,27,FALSE)&lt;&gt;VLOOKUP($K19,'Consolidated Data - Dynamic'!$C:$AE,27,FALSE),"Stage Change Mismatch",IF(VLOOKUP($K19,'Consolidated Data - Static'!$K:$AM,28,FALSE)&lt;&gt;VLOOKUP($K19,'Consolidated Data - Dynamic'!$C:$AE,28,FALSE),"Animal Weight Mismatch",IF(VLOOKUP($K19,'Consolidated Data - Static'!$K:$AM,29,FALSE)&lt;&gt;VLOOKUP($K19,'Consolidated Data - Dynamic'!$C:$AE,29,FALSE),"Number of Pictures Mismatch", "Record Match"))))))))))))))))))))))))))))</f>
        <v>Record Match</v>
      </c>
      <c r="J19">
        <v>45606391</v>
      </c>
      <c r="K19" t="s">
        <v>343</v>
      </c>
      <c r="L19" t="s">
        <v>344</v>
      </c>
      <c r="M19" t="s">
        <v>344</v>
      </c>
      <c r="N19" t="s">
        <v>344</v>
      </c>
      <c r="O19" t="s">
        <v>56</v>
      </c>
      <c r="P19" t="s">
        <v>103</v>
      </c>
      <c r="Q19" t="s">
        <v>57</v>
      </c>
      <c r="R19" t="s">
        <v>48</v>
      </c>
      <c r="S19" t="s">
        <v>37</v>
      </c>
      <c r="T19" t="s">
        <v>345</v>
      </c>
      <c r="U19" t="s">
        <v>39</v>
      </c>
      <c r="V19" t="s">
        <v>39</v>
      </c>
      <c r="W19" t="s">
        <v>39</v>
      </c>
      <c r="X19" t="s">
        <v>41</v>
      </c>
      <c r="Y19" t="s">
        <v>41</v>
      </c>
      <c r="Z19" t="s">
        <v>39</v>
      </c>
      <c r="AA19" t="s">
        <v>39</v>
      </c>
      <c r="AB19" t="s">
        <v>40</v>
      </c>
      <c r="AC19" t="s">
        <v>41</v>
      </c>
      <c r="AD19" t="s">
        <v>557</v>
      </c>
      <c r="AE19" t="s">
        <v>576</v>
      </c>
      <c r="AF19" t="s">
        <v>553</v>
      </c>
      <c r="AG19" t="s">
        <v>1113</v>
      </c>
      <c r="AH19" s="12">
        <v>45878.51458333333</v>
      </c>
      <c r="AI19" s="12">
        <v>45873.51458333333</v>
      </c>
      <c r="AJ19">
        <v>77</v>
      </c>
      <c r="AK19">
        <v>0</v>
      </c>
      <c r="AL19" t="s">
        <v>1159</v>
      </c>
      <c r="AM19">
        <v>3</v>
      </c>
      <c r="AN19" t="s">
        <v>2082</v>
      </c>
      <c r="AO19" t="s">
        <v>2083</v>
      </c>
      <c r="AP19" s="3" t="s">
        <v>2084</v>
      </c>
      <c r="AQ19" t="s">
        <v>1660</v>
      </c>
      <c r="AR19" t="s">
        <v>1717</v>
      </c>
      <c r="AS19" t="s">
        <v>2085</v>
      </c>
      <c r="AT19" s="6" t="s">
        <v>2086</v>
      </c>
    </row>
    <row r="20" spans="1:46" x14ac:dyDescent="0.2">
      <c r="A20">
        <f>VLOOKUP(Table4[[#This Row],[Rescue_ID]],Randomize_10_20_25!$B:$D,3,FALSE)</f>
        <v>1</v>
      </c>
      <c r="B20">
        <f>VLOOKUP(Table4[[#This Row],[Rescue_ID]],InitialRandom_10_07_25!$I:$AL,30,FALSE)</f>
        <v>1</v>
      </c>
      <c r="C20" s="12">
        <f>VLOOKUP(Table4[[#This Row],[Rescue_ID]],'Experiment Tracker'!$B:$P,7,FALSE)</f>
        <v>45950</v>
      </c>
      <c r="D20" s="11" t="str">
        <f>VLOOKUP(Table4[[#This Row],[Rescue_ID]],'Experiment Tracker'!$B:$P,6,FALSE)</f>
        <v>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v>
      </c>
      <c r="F20">
        <f>VLOOKUP(Table4[[#This Row],[Rescue_ID]],'Experiment Tracker'!$B:$I,8,FALSE)</f>
        <v>80</v>
      </c>
      <c r="H20" t="str">
        <f>VLOOKUP(Table4[[#This Row],[Primary_Breed]],'Breed Group'!$A:$B,2,FALSE)</f>
        <v>Stigma</v>
      </c>
      <c r="I20" t="str">
        <f>IF(VLOOKUP($K20,'Consolidated Data - Static'!$K:$AM,2,FALSE)&lt;&gt;VLOOKUP($K20,'Consolidated Data - Dynamic'!$C:$AE,2,FALSE),"Name-AdoptAPet Mismatch",IF(VLOOKUP($K20,'Consolidated Data - Static'!$K:$AM,3,FALSE)&lt;&gt;VLOOKUP($K20,'Consolidated Data - Dynamic'!$C:$AE,3,FALSE),"Name-PetPoint Mismatch",IF(VLOOKUP($K20,'Consolidated Data - Static'!$K:$AM,4,FALSE)&lt;&gt;VLOOKUP($K20,'Consolidated Data - Dynamic'!$C:$AE,4,FALSE),"Name-Inventory Mismatch", IF(VLOOKUP($K20,'Consolidated Data - Static'!$K:$AM,5,FALSE)&lt;&gt;VLOOKUP($K20,'Consolidated Data - Dynamic'!$C:$AE,5,FALSE),"Primary Breed Mismatch",IF(VLOOKUP($K20,'Consolidated Data - Static'!$K:$AM,6,FALSE)&lt;&gt;VLOOKUP($K20,'Consolidated Data - Dynamic'!$C:$AE,6,FALSE),"Secondary Breed Mismatch", IF(VLOOKUP($K20,'Consolidated Data - Static'!$K:$AM,7,FALSE)&lt;&gt;VLOOKUP($K20,'Consolidated Data - Dynamic'!$C:$AE,7,FALSE),"Color Mismatch",IF(VLOOKUP($K20,'Consolidated Data - Static'!$K:$AM,8,FALSE)&lt;&gt;VLOOKUP($K20,'Consolidated Data - Dynamic'!$C:$AE,8,FALSE),"Sex Mismatch",IF(VLOOKUP($K20,'Consolidated Data - Static'!$K:$AM,9,FALSE)&lt;&gt;VLOOKUP($K20,'Consolidated Data - Dynamic'!$C:$AE,9,FALSE),"Age Mismatch",IF(VLOOKUP($K20,'Consolidated Data - Static'!$K:$AM,10,FALSE)&lt;&gt;VLOOKUP($K20,'Consolidated Data - Dynamic'!$C:$AE,10,FALSE),"Size Mismatch",IF(VLOOKUP($K20,'Consolidated Data - Static'!$K:$AM,11,FALSE)&lt;&gt;VLOOKUP($K20,'Consolidated Data - Dynamic'!$C:$AE,11,FALSE),"Mixed Mismatch",IF(VLOOKUP($K20,'Consolidated Data - Static'!$K:$AM,12,FALSE)&lt;&gt;VLOOKUP($K20,'Consolidated Data - Dynamic'!$C:$AE,12,FALSE),"Altered Mismatch",IF(VLOOKUP($K20,'Consolidated Data - Static'!$K:$AM,13,FALSE)&lt;&gt;VLOOKUP($K20,'Consolidated Data - Dynamic'!$C:$AE,13,FALSE),"Shots Current Mismatch",IF(VLOOKUP($K20,'Consolidated Data - Static'!$K:$AM,14,FALSE)&lt;&gt;VLOOKUP($K20,'Consolidated Data - Dynamic'!$C:$AE,14,FALSE),"Housebroken Mismatch",IF(VLOOKUP($K20,'Consolidated Data - Static'!$K:$AM,15,FALSE)&lt;&gt;VLOOKUP($K20,'Consolidated Data - Dynamic'!$C:$AE,15,FALSE),"Special Needs Mismatch",IF(VLOOKUP($K20,'Consolidated Data - Static'!$K:$AM,16,FALSE)&lt;&gt;VLOOKUP($K20,'Consolidated Data - Dynamic'!$C:$AE,16,FALSE),"OK w/kids Mismatch",IF(VLOOKUP($K20,'Consolidated Data - Static'!$K:$AM,17,FALSE)&lt;&gt;VLOOKUP($K20,'Consolidated Data - Dynamic'!$C:$AE,17,FALSE),"OK w/dogs Mismatch",IF(VLOOKUP($K20,'Consolidated Data - Static'!$K:$AM,18,FALSE)&lt;&gt;VLOOKUP($K20,'Consolidated Data - Dynamic'!$C:$AE,18,FALSE),"OK w/cats Mismatch",IF(VLOOKUP($K20,'Consolidated Data - Static'!$K:$AM,19,FALSE)&lt;&gt;VLOOKUP($K20,'Consolidated Data - Dynamic'!$C:$AE,19,FALSE),"Pre Treatment Description Mismatch",IF(VLOOKUP($K20,'Consolidated Data - Static'!$K:$AM,20,FALSE)&lt;&gt;VLOOKUP($K20,'Consolidated Data - Dynamic'!$C:$AE,20,FALSE),"Stage Mismatch",IF(VLOOKUP($K20,'Consolidated Data - Static'!$K:$AM,21,FALSE)&lt;&gt;VLOOKUP($K20,'Consolidated Data - Dynamic'!$C:$AE,21,FALSE),"Primary Color Mismatch",IF(VLOOKUP($K20,'Consolidated Data - Static'!$K:$AM,22,FALSE)&lt;&gt;VLOOKUP($K20,'Consolidated Data - Dynamic'!$C:$AE,22,FALSE),"Location Mismatch",IF(VLOOKUP($K20,'Consolidated Data - Static'!$K:$AM,23,FALSE)&lt;&gt;VLOOKUP($K20,'Consolidated Data - Dynamic'!$C:$AE,23,FALSE),"Intake Type Mismatch",IF(VLOOKUP($K20,'Consolidated Data - Static'!$K:$AM,24,FALSE)&lt;&gt;VLOOKUP($K20,'Consolidated Data - Dynamic'!$C:$AE,24,FALSE),"Emancipation Date Mismatch",IF(VLOOKUP($K20,'Consolidated Data - Static'!$K:$AM,25,FALSE)&lt;&gt;VLOOKUP($K20,'Consolidated Data - Dynamic'!$C:$AE,25,FALSE),"Intake Date Mismatch",IF(VLOOKUP($K20,'Consolidated Data - Static'!$K:$AM,26,FALSE)&lt;&gt;VLOOKUP($K20,'Consolidated Data - Dynamic'!$C:$AE,26,FALSE),"LOS Days Mismatch",IF(VLOOKUP($K20,'Consolidated Data - Static'!$K:$AM,27,FALSE)&lt;&gt;VLOOKUP($K20,'Consolidated Data - Dynamic'!$C:$AE,27,FALSE),"Stage Change Mismatch",IF(VLOOKUP($K20,'Consolidated Data - Static'!$K:$AM,28,FALSE)&lt;&gt;VLOOKUP($K20,'Consolidated Data - Dynamic'!$C:$AE,28,FALSE),"Animal Weight Mismatch",IF(VLOOKUP($K20,'Consolidated Data - Static'!$K:$AM,29,FALSE)&lt;&gt;VLOOKUP($K20,'Consolidated Data - Dynamic'!$C:$AE,29,FALSE),"Number of Pictures Mismatch", "Record Match"))))))))))))))))))))))))))))</f>
        <v>Record Match</v>
      </c>
      <c r="J20">
        <v>45606729</v>
      </c>
      <c r="K20" t="s">
        <v>352</v>
      </c>
      <c r="L20" t="s">
        <v>1577</v>
      </c>
      <c r="M20" t="s">
        <v>850</v>
      </c>
      <c r="N20" t="s">
        <v>850</v>
      </c>
      <c r="O20" t="s">
        <v>56</v>
      </c>
      <c r="P20">
        <v>0</v>
      </c>
      <c r="Q20" t="s">
        <v>175</v>
      </c>
      <c r="R20" t="s">
        <v>48</v>
      </c>
      <c r="S20" t="s">
        <v>37</v>
      </c>
      <c r="T20" t="s">
        <v>50</v>
      </c>
      <c r="U20" t="s">
        <v>39</v>
      </c>
      <c r="V20" t="s">
        <v>39</v>
      </c>
      <c r="W20" t="s">
        <v>39</v>
      </c>
      <c r="X20" t="s">
        <v>41</v>
      </c>
      <c r="Y20" t="s">
        <v>41</v>
      </c>
      <c r="Z20" t="s">
        <v>39</v>
      </c>
      <c r="AA20" t="s">
        <v>39</v>
      </c>
      <c r="AB20" t="s">
        <v>40</v>
      </c>
      <c r="AC20" t="s">
        <v>41</v>
      </c>
      <c r="AD20" t="s">
        <v>557</v>
      </c>
      <c r="AE20" t="s">
        <v>543</v>
      </c>
      <c r="AF20" t="s">
        <v>541</v>
      </c>
      <c r="AG20" t="s">
        <v>1150</v>
      </c>
      <c r="AH20" s="12">
        <v>45875.531944444447</v>
      </c>
      <c r="AI20" s="12">
        <v>45870.531944444447</v>
      </c>
      <c r="AJ20">
        <v>80</v>
      </c>
      <c r="AK20">
        <v>0</v>
      </c>
      <c r="AL20" t="s">
        <v>1209</v>
      </c>
      <c r="AM20">
        <v>3</v>
      </c>
      <c r="AN20" t="s">
        <v>1728</v>
      </c>
      <c r="AO20" s="3" t="s">
        <v>2216</v>
      </c>
      <c r="AP20" s="3" t="s">
        <v>2217</v>
      </c>
      <c r="AQ20" t="s">
        <v>563</v>
      </c>
      <c r="AR20" t="s">
        <v>1645</v>
      </c>
      <c r="AS20" t="s">
        <v>2218</v>
      </c>
      <c r="AT20" s="6" t="s">
        <v>2120</v>
      </c>
    </row>
    <row r="21" spans="1:46" x14ac:dyDescent="0.2">
      <c r="A21">
        <f>VLOOKUP(Table4[[#This Row],[Rescue_ID]],Randomize_10_20_25!$B:$D,3,FALSE)</f>
        <v>1</v>
      </c>
      <c r="B21">
        <f>VLOOKUP(Table4[[#This Row],[Rescue_ID]],InitialRandom_10_07_25!$I:$AL,30,FALSE)</f>
        <v>1</v>
      </c>
      <c r="C21" s="12">
        <f>VLOOKUP(Table4[[#This Row],[Rescue_ID]],'Experiment Tracker'!$B:$P,7,FALSE)</f>
        <v>0</v>
      </c>
      <c r="D21" s="11">
        <f>VLOOKUP(Table4[[#This Row],[Rescue_ID]],'Experiment Tracker'!$B:$P,6,FALSE)</f>
        <v>0</v>
      </c>
      <c r="F21">
        <f>VLOOKUP(Table4[[#This Row],[Rescue_ID]],'Experiment Tracker'!$B:$I,8,FALSE)</f>
        <v>0</v>
      </c>
      <c r="H21" t="str">
        <f>VLOOKUP(Table4[[#This Row],[Primary_Breed]],'Breed Group'!$A:$B,2,FALSE)</f>
        <v>Non-Stigma</v>
      </c>
      <c r="I21" t="str">
        <f>IF(VLOOKUP($K21,'Consolidated Data - Static'!$K:$AM,2,FALSE)&lt;&gt;VLOOKUP($K21,'Consolidated Data - Dynamic'!$C:$AE,2,FALSE),"Name-AdoptAPet Mismatch",IF(VLOOKUP($K21,'Consolidated Data - Static'!$K:$AM,3,FALSE)&lt;&gt;VLOOKUP($K21,'Consolidated Data - Dynamic'!$C:$AE,3,FALSE),"Name-PetPoint Mismatch",IF(VLOOKUP($K21,'Consolidated Data - Static'!$K:$AM,4,FALSE)&lt;&gt;VLOOKUP($K21,'Consolidated Data - Dynamic'!$C:$AE,4,FALSE),"Name-Inventory Mismatch", IF(VLOOKUP($K21,'Consolidated Data - Static'!$K:$AM,5,FALSE)&lt;&gt;VLOOKUP($K21,'Consolidated Data - Dynamic'!$C:$AE,5,FALSE),"Primary Breed Mismatch",IF(VLOOKUP($K21,'Consolidated Data - Static'!$K:$AM,6,FALSE)&lt;&gt;VLOOKUP($K21,'Consolidated Data - Dynamic'!$C:$AE,6,FALSE),"Secondary Breed Mismatch", IF(VLOOKUP($K21,'Consolidated Data - Static'!$K:$AM,7,FALSE)&lt;&gt;VLOOKUP($K21,'Consolidated Data - Dynamic'!$C:$AE,7,FALSE),"Color Mismatch",IF(VLOOKUP($K21,'Consolidated Data - Static'!$K:$AM,8,FALSE)&lt;&gt;VLOOKUP($K21,'Consolidated Data - Dynamic'!$C:$AE,8,FALSE),"Sex Mismatch",IF(VLOOKUP($K21,'Consolidated Data - Static'!$K:$AM,9,FALSE)&lt;&gt;VLOOKUP($K21,'Consolidated Data - Dynamic'!$C:$AE,9,FALSE),"Age Mismatch",IF(VLOOKUP($K21,'Consolidated Data - Static'!$K:$AM,10,FALSE)&lt;&gt;VLOOKUP($K21,'Consolidated Data - Dynamic'!$C:$AE,10,FALSE),"Size Mismatch",IF(VLOOKUP($K21,'Consolidated Data - Static'!$K:$AM,11,FALSE)&lt;&gt;VLOOKUP($K21,'Consolidated Data - Dynamic'!$C:$AE,11,FALSE),"Mixed Mismatch",IF(VLOOKUP($K21,'Consolidated Data - Static'!$K:$AM,12,FALSE)&lt;&gt;VLOOKUP($K21,'Consolidated Data - Dynamic'!$C:$AE,12,FALSE),"Altered Mismatch",IF(VLOOKUP($K21,'Consolidated Data - Static'!$K:$AM,13,FALSE)&lt;&gt;VLOOKUP($K21,'Consolidated Data - Dynamic'!$C:$AE,13,FALSE),"Shots Current Mismatch",IF(VLOOKUP($K21,'Consolidated Data - Static'!$K:$AM,14,FALSE)&lt;&gt;VLOOKUP($K21,'Consolidated Data - Dynamic'!$C:$AE,14,FALSE),"Housebroken Mismatch",IF(VLOOKUP($K21,'Consolidated Data - Static'!$K:$AM,15,FALSE)&lt;&gt;VLOOKUP($K21,'Consolidated Data - Dynamic'!$C:$AE,15,FALSE),"Special Needs Mismatch",IF(VLOOKUP($K21,'Consolidated Data - Static'!$K:$AM,16,FALSE)&lt;&gt;VLOOKUP($K21,'Consolidated Data - Dynamic'!$C:$AE,16,FALSE),"OK w/kids Mismatch",IF(VLOOKUP($K21,'Consolidated Data - Static'!$K:$AM,17,FALSE)&lt;&gt;VLOOKUP($K21,'Consolidated Data - Dynamic'!$C:$AE,17,FALSE),"OK w/dogs Mismatch",IF(VLOOKUP($K21,'Consolidated Data - Static'!$K:$AM,18,FALSE)&lt;&gt;VLOOKUP($K21,'Consolidated Data - Dynamic'!$C:$AE,18,FALSE),"OK w/cats Mismatch",IF(VLOOKUP($K21,'Consolidated Data - Static'!$K:$AM,19,FALSE)&lt;&gt;VLOOKUP($K21,'Consolidated Data - Dynamic'!$C:$AE,19,FALSE),"Pre Treatment Description Mismatch",IF(VLOOKUP($K21,'Consolidated Data - Static'!$K:$AM,20,FALSE)&lt;&gt;VLOOKUP($K21,'Consolidated Data - Dynamic'!$C:$AE,20,FALSE),"Stage Mismatch",IF(VLOOKUP($K21,'Consolidated Data - Static'!$K:$AM,21,FALSE)&lt;&gt;VLOOKUP($K21,'Consolidated Data - Dynamic'!$C:$AE,21,FALSE),"Primary Color Mismatch",IF(VLOOKUP($K21,'Consolidated Data - Static'!$K:$AM,22,FALSE)&lt;&gt;VLOOKUP($K21,'Consolidated Data - Dynamic'!$C:$AE,22,FALSE),"Location Mismatch",IF(VLOOKUP($K21,'Consolidated Data - Static'!$K:$AM,23,FALSE)&lt;&gt;VLOOKUP($K21,'Consolidated Data - Dynamic'!$C:$AE,23,FALSE),"Intake Type Mismatch",IF(VLOOKUP($K21,'Consolidated Data - Static'!$K:$AM,24,FALSE)&lt;&gt;VLOOKUP($K21,'Consolidated Data - Dynamic'!$C:$AE,24,FALSE),"Emancipation Date Mismatch",IF(VLOOKUP($K21,'Consolidated Data - Static'!$K:$AM,25,FALSE)&lt;&gt;VLOOKUP($K21,'Consolidated Data - Dynamic'!$C:$AE,25,FALSE),"Intake Date Mismatch",IF(VLOOKUP($K21,'Consolidated Data - Static'!$K:$AM,26,FALSE)&lt;&gt;VLOOKUP($K21,'Consolidated Data - Dynamic'!$C:$AE,26,FALSE),"LOS Days Mismatch",IF(VLOOKUP($K21,'Consolidated Data - Static'!$K:$AM,27,FALSE)&lt;&gt;VLOOKUP($K21,'Consolidated Data - Dynamic'!$C:$AE,27,FALSE),"Stage Change Mismatch",IF(VLOOKUP($K21,'Consolidated Data - Static'!$K:$AM,28,FALSE)&lt;&gt;VLOOKUP($K21,'Consolidated Data - Dynamic'!$C:$AE,28,FALSE),"Animal Weight Mismatch",IF(VLOOKUP($K21,'Consolidated Data - Static'!$K:$AM,29,FALSE)&lt;&gt;VLOOKUP($K21,'Consolidated Data - Dynamic'!$C:$AE,29,FALSE),"Number of Pictures Mismatch", "Record Match"))))))))))))))))))))))))))))</f>
        <v>Record Match</v>
      </c>
      <c r="J21">
        <v>45763896</v>
      </c>
      <c r="K21" t="s">
        <v>371</v>
      </c>
      <c r="L21" t="s">
        <v>372</v>
      </c>
      <c r="M21" t="s">
        <v>372</v>
      </c>
      <c r="N21" t="s">
        <v>372</v>
      </c>
      <c r="O21" t="s">
        <v>76</v>
      </c>
      <c r="P21" t="s">
        <v>63</v>
      </c>
      <c r="Q21" t="s">
        <v>167</v>
      </c>
      <c r="R21" t="s">
        <v>48</v>
      </c>
      <c r="S21" t="s">
        <v>49</v>
      </c>
      <c r="T21" t="s">
        <v>50</v>
      </c>
      <c r="U21" t="s">
        <v>39</v>
      </c>
      <c r="V21" t="s">
        <v>39</v>
      </c>
      <c r="W21" t="s">
        <v>39</v>
      </c>
      <c r="X21" t="s">
        <v>41</v>
      </c>
      <c r="Y21" t="s">
        <v>41</v>
      </c>
      <c r="Z21" t="s">
        <v>39</v>
      </c>
      <c r="AA21" t="s">
        <v>39</v>
      </c>
      <c r="AB21" t="s">
        <v>40</v>
      </c>
      <c r="AC21" t="s">
        <v>41</v>
      </c>
      <c r="AD21" t="s">
        <v>557</v>
      </c>
      <c r="AE21" t="s">
        <v>167</v>
      </c>
      <c r="AF21" t="s">
        <v>595</v>
      </c>
      <c r="AG21" t="s">
        <v>1113</v>
      </c>
      <c r="AH21" s="12">
        <v>45874.686805555553</v>
      </c>
      <c r="AI21" s="12">
        <v>45869.686805555553</v>
      </c>
      <c r="AJ21">
        <v>80.8</v>
      </c>
      <c r="AK21">
        <v>0</v>
      </c>
      <c r="AL21" t="s">
        <v>1189</v>
      </c>
      <c r="AM21">
        <v>3</v>
      </c>
      <c r="AN21" t="s">
        <v>2140</v>
      </c>
      <c r="AO21" t="s">
        <v>2141</v>
      </c>
      <c r="AP21" s="3" t="s">
        <v>2142</v>
      </c>
      <c r="AQ21" t="s">
        <v>571</v>
      </c>
      <c r="AR21" t="s">
        <v>1731</v>
      </c>
      <c r="AS21" t="s">
        <v>1664</v>
      </c>
      <c r="AT21" s="6" t="s">
        <v>1705</v>
      </c>
    </row>
    <row r="22" spans="1:46" x14ac:dyDescent="0.2">
      <c r="A22">
        <f>VLOOKUP(Table4[[#This Row],[Rescue_ID]],Randomize_10_20_25!$B:$D,3,FALSE)</f>
        <v>1</v>
      </c>
      <c r="B22">
        <f>VLOOKUP(Table4[[#This Row],[Rescue_ID]],InitialRandom_10_07_25!$I:$AL,30,FALSE)</f>
        <v>1</v>
      </c>
      <c r="C22" s="12">
        <f>VLOOKUP(Table4[[#This Row],[Rescue_ID]],'Experiment Tracker'!$B:$P,7,FALSE)</f>
        <v>0</v>
      </c>
      <c r="D22" s="11">
        <f>VLOOKUP(Table4[[#This Row],[Rescue_ID]],'Experiment Tracker'!$B:$P,6,FALSE)</f>
        <v>0</v>
      </c>
      <c r="F22">
        <f>VLOOKUP(Table4[[#This Row],[Rescue_ID]],'Experiment Tracker'!$B:$I,8,FALSE)</f>
        <v>0</v>
      </c>
      <c r="H22" t="str">
        <f>VLOOKUP(Table4[[#This Row],[Primary_Breed]],'Breed Group'!$A:$B,2,FALSE)</f>
        <v>Non-Stigma</v>
      </c>
      <c r="I22" t="str">
        <f>IF(VLOOKUP($K22,'Consolidated Data - Static'!$K:$AM,2,FALSE)&lt;&gt;VLOOKUP($K22,'Consolidated Data - Dynamic'!$C:$AE,2,FALSE),"Name-AdoptAPet Mismatch",IF(VLOOKUP($K22,'Consolidated Data - Static'!$K:$AM,3,FALSE)&lt;&gt;VLOOKUP($K22,'Consolidated Data - Dynamic'!$C:$AE,3,FALSE),"Name-PetPoint Mismatch",IF(VLOOKUP($K22,'Consolidated Data - Static'!$K:$AM,4,FALSE)&lt;&gt;VLOOKUP($K22,'Consolidated Data - Dynamic'!$C:$AE,4,FALSE),"Name-Inventory Mismatch", IF(VLOOKUP($K22,'Consolidated Data - Static'!$K:$AM,5,FALSE)&lt;&gt;VLOOKUP($K22,'Consolidated Data - Dynamic'!$C:$AE,5,FALSE),"Primary Breed Mismatch",IF(VLOOKUP($K22,'Consolidated Data - Static'!$K:$AM,6,FALSE)&lt;&gt;VLOOKUP($K22,'Consolidated Data - Dynamic'!$C:$AE,6,FALSE),"Secondary Breed Mismatch", IF(VLOOKUP($K22,'Consolidated Data - Static'!$K:$AM,7,FALSE)&lt;&gt;VLOOKUP($K22,'Consolidated Data - Dynamic'!$C:$AE,7,FALSE),"Color Mismatch",IF(VLOOKUP($K22,'Consolidated Data - Static'!$K:$AM,8,FALSE)&lt;&gt;VLOOKUP($K22,'Consolidated Data - Dynamic'!$C:$AE,8,FALSE),"Sex Mismatch",IF(VLOOKUP($K22,'Consolidated Data - Static'!$K:$AM,9,FALSE)&lt;&gt;VLOOKUP($K22,'Consolidated Data - Dynamic'!$C:$AE,9,FALSE),"Age Mismatch",IF(VLOOKUP($K22,'Consolidated Data - Static'!$K:$AM,10,FALSE)&lt;&gt;VLOOKUP($K22,'Consolidated Data - Dynamic'!$C:$AE,10,FALSE),"Size Mismatch",IF(VLOOKUP($K22,'Consolidated Data - Static'!$K:$AM,11,FALSE)&lt;&gt;VLOOKUP($K22,'Consolidated Data - Dynamic'!$C:$AE,11,FALSE),"Mixed Mismatch",IF(VLOOKUP($K22,'Consolidated Data - Static'!$K:$AM,12,FALSE)&lt;&gt;VLOOKUP($K22,'Consolidated Data - Dynamic'!$C:$AE,12,FALSE),"Altered Mismatch",IF(VLOOKUP($K22,'Consolidated Data - Static'!$K:$AM,13,FALSE)&lt;&gt;VLOOKUP($K22,'Consolidated Data - Dynamic'!$C:$AE,13,FALSE),"Shots Current Mismatch",IF(VLOOKUP($K22,'Consolidated Data - Static'!$K:$AM,14,FALSE)&lt;&gt;VLOOKUP($K22,'Consolidated Data - Dynamic'!$C:$AE,14,FALSE),"Housebroken Mismatch",IF(VLOOKUP($K22,'Consolidated Data - Static'!$K:$AM,15,FALSE)&lt;&gt;VLOOKUP($K22,'Consolidated Data - Dynamic'!$C:$AE,15,FALSE),"Special Needs Mismatch",IF(VLOOKUP($K22,'Consolidated Data - Static'!$K:$AM,16,FALSE)&lt;&gt;VLOOKUP($K22,'Consolidated Data - Dynamic'!$C:$AE,16,FALSE),"OK w/kids Mismatch",IF(VLOOKUP($K22,'Consolidated Data - Static'!$K:$AM,17,FALSE)&lt;&gt;VLOOKUP($K22,'Consolidated Data - Dynamic'!$C:$AE,17,FALSE),"OK w/dogs Mismatch",IF(VLOOKUP($K22,'Consolidated Data - Static'!$K:$AM,18,FALSE)&lt;&gt;VLOOKUP($K22,'Consolidated Data - Dynamic'!$C:$AE,18,FALSE),"OK w/cats Mismatch",IF(VLOOKUP($K22,'Consolidated Data - Static'!$K:$AM,19,FALSE)&lt;&gt;VLOOKUP($K22,'Consolidated Data - Dynamic'!$C:$AE,19,FALSE),"Pre Treatment Description Mismatch",IF(VLOOKUP($K22,'Consolidated Data - Static'!$K:$AM,20,FALSE)&lt;&gt;VLOOKUP($K22,'Consolidated Data - Dynamic'!$C:$AE,20,FALSE),"Stage Mismatch",IF(VLOOKUP($K22,'Consolidated Data - Static'!$K:$AM,21,FALSE)&lt;&gt;VLOOKUP($K22,'Consolidated Data - Dynamic'!$C:$AE,21,FALSE),"Primary Color Mismatch",IF(VLOOKUP($K22,'Consolidated Data - Static'!$K:$AM,22,FALSE)&lt;&gt;VLOOKUP($K22,'Consolidated Data - Dynamic'!$C:$AE,22,FALSE),"Location Mismatch",IF(VLOOKUP($K22,'Consolidated Data - Static'!$K:$AM,23,FALSE)&lt;&gt;VLOOKUP($K22,'Consolidated Data - Dynamic'!$C:$AE,23,FALSE),"Intake Type Mismatch",IF(VLOOKUP($K22,'Consolidated Data - Static'!$K:$AM,24,FALSE)&lt;&gt;VLOOKUP($K22,'Consolidated Data - Dynamic'!$C:$AE,24,FALSE),"Emancipation Date Mismatch",IF(VLOOKUP($K22,'Consolidated Data - Static'!$K:$AM,25,FALSE)&lt;&gt;VLOOKUP($K22,'Consolidated Data - Dynamic'!$C:$AE,25,FALSE),"Intake Date Mismatch",IF(VLOOKUP($K22,'Consolidated Data - Static'!$K:$AM,26,FALSE)&lt;&gt;VLOOKUP($K22,'Consolidated Data - Dynamic'!$C:$AE,26,FALSE),"LOS Days Mismatch",IF(VLOOKUP($K22,'Consolidated Data - Static'!$K:$AM,27,FALSE)&lt;&gt;VLOOKUP($K22,'Consolidated Data - Dynamic'!$C:$AE,27,FALSE),"Stage Change Mismatch",IF(VLOOKUP($K22,'Consolidated Data - Static'!$K:$AM,28,FALSE)&lt;&gt;VLOOKUP($K22,'Consolidated Data - Dynamic'!$C:$AE,28,FALSE),"Animal Weight Mismatch",IF(VLOOKUP($K22,'Consolidated Data - Static'!$K:$AM,29,FALSE)&lt;&gt;VLOOKUP($K22,'Consolidated Data - Dynamic'!$C:$AE,29,FALSE),"Number of Pictures Mismatch", "Record Match"))))))))))))))))))))))))))))</f>
        <v>Record Match</v>
      </c>
      <c r="J22">
        <v>45763997</v>
      </c>
      <c r="K22" t="s">
        <v>376</v>
      </c>
      <c r="L22" t="s">
        <v>377</v>
      </c>
      <c r="M22" t="s">
        <v>852</v>
      </c>
      <c r="N22" t="s">
        <v>852</v>
      </c>
      <c r="O22" t="s">
        <v>110</v>
      </c>
      <c r="P22" t="s">
        <v>143</v>
      </c>
      <c r="Q22" t="s">
        <v>144</v>
      </c>
      <c r="R22" t="s">
        <v>48</v>
      </c>
      <c r="S22" t="s">
        <v>37</v>
      </c>
      <c r="T22" t="s">
        <v>50</v>
      </c>
      <c r="U22" t="s">
        <v>39</v>
      </c>
      <c r="V22" t="s">
        <v>39</v>
      </c>
      <c r="W22" t="s">
        <v>39</v>
      </c>
      <c r="X22" t="s">
        <v>41</v>
      </c>
      <c r="Y22" t="s">
        <v>41</v>
      </c>
      <c r="Z22" t="s">
        <v>39</v>
      </c>
      <c r="AA22" t="s">
        <v>39</v>
      </c>
      <c r="AB22" t="s">
        <v>40</v>
      </c>
      <c r="AC22" t="s">
        <v>41</v>
      </c>
      <c r="AD22" t="s">
        <v>557</v>
      </c>
      <c r="AE22" t="s">
        <v>543</v>
      </c>
      <c r="AF22" t="s">
        <v>541</v>
      </c>
      <c r="AG22" t="s">
        <v>1113</v>
      </c>
      <c r="AH22" s="12">
        <v>45876.414583333331</v>
      </c>
      <c r="AI22" s="12">
        <v>45871.414583333331</v>
      </c>
      <c r="AJ22">
        <v>79.099999999999994</v>
      </c>
      <c r="AK22">
        <v>0</v>
      </c>
      <c r="AL22" t="s">
        <v>1183</v>
      </c>
      <c r="AM22">
        <v>3</v>
      </c>
      <c r="AN22" s="3" t="s">
        <v>2135</v>
      </c>
      <c r="AO22" s="3" t="s">
        <v>1711</v>
      </c>
      <c r="AP22" s="3" t="s">
        <v>2094</v>
      </c>
      <c r="AQ22" t="s">
        <v>571</v>
      </c>
      <c r="AR22" t="s">
        <v>1738</v>
      </c>
      <c r="AS22" t="s">
        <v>2143</v>
      </c>
      <c r="AT22" s="6" t="s">
        <v>1710</v>
      </c>
    </row>
    <row r="23" spans="1:46" x14ac:dyDescent="0.2">
      <c r="A23">
        <f>VLOOKUP(Table4[[#This Row],[Rescue_ID]],Randomize_10_20_25!$B:$D,3,FALSE)</f>
        <v>0</v>
      </c>
      <c r="B23">
        <f>VLOOKUP(Table4[[#This Row],[Rescue_ID]],InitialRandom_10_07_25!$I:$AL,30,FALSE)</f>
        <v>0</v>
      </c>
      <c r="C23" s="12">
        <f>VLOOKUP(Table4[[#This Row],[Rescue_ID]],'Experiment Tracker'!$B:$P,7,FALSE)</f>
        <v>0</v>
      </c>
      <c r="D23" s="11">
        <f>VLOOKUP(Table4[[#This Row],[Rescue_ID]],'Experiment Tracker'!$B:$P,6,FALSE)</f>
        <v>0</v>
      </c>
      <c r="F23">
        <f>VLOOKUP(Table4[[#This Row],[Rescue_ID]],'Experiment Tracker'!$B:$I,8,FALSE)</f>
        <v>74.8</v>
      </c>
      <c r="H23" t="str">
        <f>VLOOKUP(Table4[[#This Row],[Primary_Breed]],'Breed Group'!$A:$B,2,FALSE)</f>
        <v>Stigma</v>
      </c>
      <c r="I23" t="str">
        <f>IF(VLOOKUP($K23,'Consolidated Data - Static'!$K:$AM,2,FALSE)&lt;&gt;VLOOKUP($K23,'Consolidated Data - Dynamic'!$C:$AE,2,FALSE),"Name-AdoptAPet Mismatch",IF(VLOOKUP($K23,'Consolidated Data - Static'!$K:$AM,3,FALSE)&lt;&gt;VLOOKUP($K23,'Consolidated Data - Dynamic'!$C:$AE,3,FALSE),"Name-PetPoint Mismatch",IF(VLOOKUP($K23,'Consolidated Data - Static'!$K:$AM,4,FALSE)&lt;&gt;VLOOKUP($K23,'Consolidated Data - Dynamic'!$C:$AE,4,FALSE),"Name-Inventory Mismatch", IF(VLOOKUP($K23,'Consolidated Data - Static'!$K:$AM,5,FALSE)&lt;&gt;VLOOKUP($K23,'Consolidated Data - Dynamic'!$C:$AE,5,FALSE),"Primary Breed Mismatch",IF(VLOOKUP($K23,'Consolidated Data - Static'!$K:$AM,6,FALSE)&lt;&gt;VLOOKUP($K23,'Consolidated Data - Dynamic'!$C:$AE,6,FALSE),"Secondary Breed Mismatch", IF(VLOOKUP($K23,'Consolidated Data - Static'!$K:$AM,7,FALSE)&lt;&gt;VLOOKUP($K23,'Consolidated Data - Dynamic'!$C:$AE,7,FALSE),"Color Mismatch",IF(VLOOKUP($K23,'Consolidated Data - Static'!$K:$AM,8,FALSE)&lt;&gt;VLOOKUP($K23,'Consolidated Data - Dynamic'!$C:$AE,8,FALSE),"Sex Mismatch",IF(VLOOKUP($K23,'Consolidated Data - Static'!$K:$AM,9,FALSE)&lt;&gt;VLOOKUP($K23,'Consolidated Data - Dynamic'!$C:$AE,9,FALSE),"Age Mismatch",IF(VLOOKUP($K23,'Consolidated Data - Static'!$K:$AM,10,FALSE)&lt;&gt;VLOOKUP($K23,'Consolidated Data - Dynamic'!$C:$AE,10,FALSE),"Size Mismatch",IF(VLOOKUP($K23,'Consolidated Data - Static'!$K:$AM,11,FALSE)&lt;&gt;VLOOKUP($K23,'Consolidated Data - Dynamic'!$C:$AE,11,FALSE),"Mixed Mismatch",IF(VLOOKUP($K23,'Consolidated Data - Static'!$K:$AM,12,FALSE)&lt;&gt;VLOOKUP($K23,'Consolidated Data - Dynamic'!$C:$AE,12,FALSE),"Altered Mismatch",IF(VLOOKUP($K23,'Consolidated Data - Static'!$K:$AM,13,FALSE)&lt;&gt;VLOOKUP($K23,'Consolidated Data - Dynamic'!$C:$AE,13,FALSE),"Shots Current Mismatch",IF(VLOOKUP($K23,'Consolidated Data - Static'!$K:$AM,14,FALSE)&lt;&gt;VLOOKUP($K23,'Consolidated Data - Dynamic'!$C:$AE,14,FALSE),"Housebroken Mismatch",IF(VLOOKUP($K23,'Consolidated Data - Static'!$K:$AM,15,FALSE)&lt;&gt;VLOOKUP($K23,'Consolidated Data - Dynamic'!$C:$AE,15,FALSE),"Special Needs Mismatch",IF(VLOOKUP($K23,'Consolidated Data - Static'!$K:$AM,16,FALSE)&lt;&gt;VLOOKUP($K23,'Consolidated Data - Dynamic'!$C:$AE,16,FALSE),"OK w/kids Mismatch",IF(VLOOKUP($K23,'Consolidated Data - Static'!$K:$AM,17,FALSE)&lt;&gt;VLOOKUP($K23,'Consolidated Data - Dynamic'!$C:$AE,17,FALSE),"OK w/dogs Mismatch",IF(VLOOKUP($K23,'Consolidated Data - Static'!$K:$AM,18,FALSE)&lt;&gt;VLOOKUP($K23,'Consolidated Data - Dynamic'!$C:$AE,18,FALSE),"OK w/cats Mismatch",IF(VLOOKUP($K23,'Consolidated Data - Static'!$K:$AM,19,FALSE)&lt;&gt;VLOOKUP($K23,'Consolidated Data - Dynamic'!$C:$AE,19,FALSE),"Pre Treatment Description Mismatch",IF(VLOOKUP($K23,'Consolidated Data - Static'!$K:$AM,20,FALSE)&lt;&gt;VLOOKUP($K23,'Consolidated Data - Dynamic'!$C:$AE,20,FALSE),"Stage Mismatch",IF(VLOOKUP($K23,'Consolidated Data - Static'!$K:$AM,21,FALSE)&lt;&gt;VLOOKUP($K23,'Consolidated Data - Dynamic'!$C:$AE,21,FALSE),"Primary Color Mismatch",IF(VLOOKUP($K23,'Consolidated Data - Static'!$K:$AM,22,FALSE)&lt;&gt;VLOOKUP($K23,'Consolidated Data - Dynamic'!$C:$AE,22,FALSE),"Location Mismatch",IF(VLOOKUP($K23,'Consolidated Data - Static'!$K:$AM,23,FALSE)&lt;&gt;VLOOKUP($K23,'Consolidated Data - Dynamic'!$C:$AE,23,FALSE),"Intake Type Mismatch",IF(VLOOKUP($K23,'Consolidated Data - Static'!$K:$AM,24,FALSE)&lt;&gt;VLOOKUP($K23,'Consolidated Data - Dynamic'!$C:$AE,24,FALSE),"Emancipation Date Mismatch",IF(VLOOKUP($K23,'Consolidated Data - Static'!$K:$AM,25,FALSE)&lt;&gt;VLOOKUP($K23,'Consolidated Data - Dynamic'!$C:$AE,25,FALSE),"Intake Date Mismatch",IF(VLOOKUP($K23,'Consolidated Data - Static'!$K:$AM,26,FALSE)&lt;&gt;VLOOKUP($K23,'Consolidated Data - Dynamic'!$C:$AE,26,FALSE),"LOS Days Mismatch",IF(VLOOKUP($K23,'Consolidated Data - Static'!$K:$AM,27,FALSE)&lt;&gt;VLOOKUP($K23,'Consolidated Data - Dynamic'!$C:$AE,27,FALSE),"Stage Change Mismatch",IF(VLOOKUP($K23,'Consolidated Data - Static'!$K:$AM,28,FALSE)&lt;&gt;VLOOKUP($K23,'Consolidated Data - Dynamic'!$C:$AE,28,FALSE),"Animal Weight Mismatch",IF(VLOOKUP($K23,'Consolidated Data - Static'!$K:$AM,29,FALSE)&lt;&gt;VLOOKUP($K23,'Consolidated Data - Dynamic'!$C:$AE,29,FALSE),"Number of Pictures Mismatch", "Record Match"))))))))))))))))))))))))))))</f>
        <v>Record Match</v>
      </c>
      <c r="J23">
        <v>45764004</v>
      </c>
      <c r="K23" t="s">
        <v>381</v>
      </c>
      <c r="L23" t="s">
        <v>382</v>
      </c>
      <c r="M23" t="s">
        <v>382</v>
      </c>
      <c r="N23" t="s">
        <v>382</v>
      </c>
      <c r="O23" t="s">
        <v>56</v>
      </c>
      <c r="P23" t="s">
        <v>46</v>
      </c>
      <c r="Q23" t="s">
        <v>64</v>
      </c>
      <c r="R23" t="s">
        <v>48</v>
      </c>
      <c r="S23" t="s">
        <v>49</v>
      </c>
      <c r="T23" t="s">
        <v>50</v>
      </c>
      <c r="U23" t="s">
        <v>39</v>
      </c>
      <c r="V23" t="s">
        <v>39</v>
      </c>
      <c r="W23" t="s">
        <v>39</v>
      </c>
      <c r="X23" t="s">
        <v>41</v>
      </c>
      <c r="Y23" t="s">
        <v>41</v>
      </c>
      <c r="Z23" t="s">
        <v>39</v>
      </c>
      <c r="AA23" t="s">
        <v>39</v>
      </c>
      <c r="AB23" t="s">
        <v>39</v>
      </c>
      <c r="AC23" t="s">
        <v>41</v>
      </c>
      <c r="AD23" t="s">
        <v>557</v>
      </c>
      <c r="AE23" t="s">
        <v>543</v>
      </c>
      <c r="AF23" t="s">
        <v>595</v>
      </c>
      <c r="AG23" t="s">
        <v>1113</v>
      </c>
      <c r="AH23" s="12">
        <v>45880.637499999997</v>
      </c>
      <c r="AI23" s="12">
        <v>45875.637499999997</v>
      </c>
      <c r="AJ23">
        <v>74.8</v>
      </c>
      <c r="AK23">
        <v>0</v>
      </c>
      <c r="AL23" t="s">
        <v>1184</v>
      </c>
      <c r="AM23">
        <v>3</v>
      </c>
      <c r="AN23" t="s">
        <v>1675</v>
      </c>
      <c r="AO23" t="s">
        <v>2112</v>
      </c>
      <c r="AP23" t="s">
        <v>2113</v>
      </c>
      <c r="AQ23" t="s">
        <v>571</v>
      </c>
      <c r="AR23" t="s">
        <v>1622</v>
      </c>
      <c r="AS23" t="s">
        <v>2114</v>
      </c>
      <c r="AT23" s="6" t="s">
        <v>2115</v>
      </c>
    </row>
    <row r="24" spans="1:46" x14ac:dyDescent="0.2">
      <c r="A24">
        <f>VLOOKUP(Table4[[#This Row],[Rescue_ID]],Randomize_10_20_25!$B:$D,3,FALSE)</f>
        <v>0</v>
      </c>
      <c r="B24">
        <f>VLOOKUP(Table4[[#This Row],[Rescue_ID]],InitialRandom_10_07_25!$I:$AL,30,FALSE)</f>
        <v>0</v>
      </c>
      <c r="C24" s="12">
        <f>VLOOKUP(Table4[[#This Row],[Rescue_ID]],'Experiment Tracker'!$B:$P,7,FALSE)</f>
        <v>0</v>
      </c>
      <c r="D24" s="11">
        <f>VLOOKUP(Table4[[#This Row],[Rescue_ID]],'Experiment Tracker'!$B:$P,6,FALSE)</f>
        <v>0</v>
      </c>
      <c r="F24">
        <f>VLOOKUP(Table4[[#This Row],[Rescue_ID]],'Experiment Tracker'!$B:$I,8,FALSE)</f>
        <v>61.9</v>
      </c>
      <c r="H24" t="str">
        <f>VLOOKUP(Table4[[#This Row],[Primary_Breed]],'Breed Group'!$A:$B,2,FALSE)</f>
        <v>Non-Stigma</v>
      </c>
      <c r="I24" t="str">
        <f>IF(VLOOKUP($K24,'Consolidated Data - Static'!$K:$AM,2,FALSE)&lt;&gt;VLOOKUP($K24,'Consolidated Data - Dynamic'!$C:$AE,2,FALSE),"Name-AdoptAPet Mismatch",IF(VLOOKUP($K24,'Consolidated Data - Static'!$K:$AM,3,FALSE)&lt;&gt;VLOOKUP($K24,'Consolidated Data - Dynamic'!$C:$AE,3,FALSE),"Name-PetPoint Mismatch",IF(VLOOKUP($K24,'Consolidated Data - Static'!$K:$AM,4,FALSE)&lt;&gt;VLOOKUP($K24,'Consolidated Data - Dynamic'!$C:$AE,4,FALSE),"Name-Inventory Mismatch", IF(VLOOKUP($K24,'Consolidated Data - Static'!$K:$AM,5,FALSE)&lt;&gt;VLOOKUP($K24,'Consolidated Data - Dynamic'!$C:$AE,5,FALSE),"Primary Breed Mismatch",IF(VLOOKUP($K24,'Consolidated Data - Static'!$K:$AM,6,FALSE)&lt;&gt;VLOOKUP($K24,'Consolidated Data - Dynamic'!$C:$AE,6,FALSE),"Secondary Breed Mismatch", IF(VLOOKUP($K24,'Consolidated Data - Static'!$K:$AM,7,FALSE)&lt;&gt;VLOOKUP($K24,'Consolidated Data - Dynamic'!$C:$AE,7,FALSE),"Color Mismatch",IF(VLOOKUP($K24,'Consolidated Data - Static'!$K:$AM,8,FALSE)&lt;&gt;VLOOKUP($K24,'Consolidated Data - Dynamic'!$C:$AE,8,FALSE),"Sex Mismatch",IF(VLOOKUP($K24,'Consolidated Data - Static'!$K:$AM,9,FALSE)&lt;&gt;VLOOKUP($K24,'Consolidated Data - Dynamic'!$C:$AE,9,FALSE),"Age Mismatch",IF(VLOOKUP($K24,'Consolidated Data - Static'!$K:$AM,10,FALSE)&lt;&gt;VLOOKUP($K24,'Consolidated Data - Dynamic'!$C:$AE,10,FALSE),"Size Mismatch",IF(VLOOKUP($K24,'Consolidated Data - Static'!$K:$AM,11,FALSE)&lt;&gt;VLOOKUP($K24,'Consolidated Data - Dynamic'!$C:$AE,11,FALSE),"Mixed Mismatch",IF(VLOOKUP($K24,'Consolidated Data - Static'!$K:$AM,12,FALSE)&lt;&gt;VLOOKUP($K24,'Consolidated Data - Dynamic'!$C:$AE,12,FALSE),"Altered Mismatch",IF(VLOOKUP($K24,'Consolidated Data - Static'!$K:$AM,13,FALSE)&lt;&gt;VLOOKUP($K24,'Consolidated Data - Dynamic'!$C:$AE,13,FALSE),"Shots Current Mismatch",IF(VLOOKUP($K24,'Consolidated Data - Static'!$K:$AM,14,FALSE)&lt;&gt;VLOOKUP($K24,'Consolidated Data - Dynamic'!$C:$AE,14,FALSE),"Housebroken Mismatch",IF(VLOOKUP($K24,'Consolidated Data - Static'!$K:$AM,15,FALSE)&lt;&gt;VLOOKUP($K24,'Consolidated Data - Dynamic'!$C:$AE,15,FALSE),"Special Needs Mismatch",IF(VLOOKUP($K24,'Consolidated Data - Static'!$K:$AM,16,FALSE)&lt;&gt;VLOOKUP($K24,'Consolidated Data - Dynamic'!$C:$AE,16,FALSE),"OK w/kids Mismatch",IF(VLOOKUP($K24,'Consolidated Data - Static'!$K:$AM,17,FALSE)&lt;&gt;VLOOKUP($K24,'Consolidated Data - Dynamic'!$C:$AE,17,FALSE),"OK w/dogs Mismatch",IF(VLOOKUP($K24,'Consolidated Data - Static'!$K:$AM,18,FALSE)&lt;&gt;VLOOKUP($K24,'Consolidated Data - Dynamic'!$C:$AE,18,FALSE),"OK w/cats Mismatch",IF(VLOOKUP($K24,'Consolidated Data - Static'!$K:$AM,19,FALSE)&lt;&gt;VLOOKUP($K24,'Consolidated Data - Dynamic'!$C:$AE,19,FALSE),"Pre Treatment Description Mismatch",IF(VLOOKUP($K24,'Consolidated Data - Static'!$K:$AM,20,FALSE)&lt;&gt;VLOOKUP($K24,'Consolidated Data - Dynamic'!$C:$AE,20,FALSE),"Stage Mismatch",IF(VLOOKUP($K24,'Consolidated Data - Static'!$K:$AM,21,FALSE)&lt;&gt;VLOOKUP($K24,'Consolidated Data - Dynamic'!$C:$AE,21,FALSE),"Primary Color Mismatch",IF(VLOOKUP($K24,'Consolidated Data - Static'!$K:$AM,22,FALSE)&lt;&gt;VLOOKUP($K24,'Consolidated Data - Dynamic'!$C:$AE,22,FALSE),"Location Mismatch",IF(VLOOKUP($K24,'Consolidated Data - Static'!$K:$AM,23,FALSE)&lt;&gt;VLOOKUP($K24,'Consolidated Data - Dynamic'!$C:$AE,23,FALSE),"Intake Type Mismatch",IF(VLOOKUP($K24,'Consolidated Data - Static'!$K:$AM,24,FALSE)&lt;&gt;VLOOKUP($K24,'Consolidated Data - Dynamic'!$C:$AE,24,FALSE),"Emancipation Date Mismatch",IF(VLOOKUP($K24,'Consolidated Data - Static'!$K:$AM,25,FALSE)&lt;&gt;VLOOKUP($K24,'Consolidated Data - Dynamic'!$C:$AE,25,FALSE),"Intake Date Mismatch",IF(VLOOKUP($K24,'Consolidated Data - Static'!$K:$AM,26,FALSE)&lt;&gt;VLOOKUP($K24,'Consolidated Data - Dynamic'!$C:$AE,26,FALSE),"LOS Days Mismatch",IF(VLOOKUP($K24,'Consolidated Data - Static'!$K:$AM,27,FALSE)&lt;&gt;VLOOKUP($K24,'Consolidated Data - Dynamic'!$C:$AE,27,FALSE),"Stage Change Mismatch",IF(VLOOKUP($K24,'Consolidated Data - Static'!$K:$AM,28,FALSE)&lt;&gt;VLOOKUP($K24,'Consolidated Data - Dynamic'!$C:$AE,28,FALSE),"Animal Weight Mismatch",IF(VLOOKUP($K24,'Consolidated Data - Static'!$K:$AM,29,FALSE)&lt;&gt;VLOOKUP($K24,'Consolidated Data - Dynamic'!$C:$AE,29,FALSE),"Number of Pictures Mismatch", "Record Match"))))))))))))))))))))))))))))</f>
        <v>Record Match</v>
      </c>
      <c r="J24">
        <v>45764020</v>
      </c>
      <c r="K24" t="s">
        <v>387</v>
      </c>
      <c r="L24" t="s">
        <v>388</v>
      </c>
      <c r="M24" t="s">
        <v>388</v>
      </c>
      <c r="N24" t="s">
        <v>388</v>
      </c>
      <c r="O24" t="s">
        <v>301</v>
      </c>
      <c r="P24" t="s">
        <v>300</v>
      </c>
      <c r="Q24" t="s">
        <v>302</v>
      </c>
      <c r="R24" t="s">
        <v>48</v>
      </c>
      <c r="S24" t="s">
        <v>49</v>
      </c>
      <c r="T24" t="s">
        <v>50</v>
      </c>
      <c r="U24" t="s">
        <v>39</v>
      </c>
      <c r="V24" t="s">
        <v>39</v>
      </c>
      <c r="W24" t="s">
        <v>39</v>
      </c>
      <c r="X24" t="s">
        <v>41</v>
      </c>
      <c r="Y24" t="s">
        <v>41</v>
      </c>
      <c r="Z24" t="s">
        <v>39</v>
      </c>
      <c r="AA24" t="s">
        <v>39</v>
      </c>
      <c r="AB24" t="s">
        <v>40</v>
      </c>
      <c r="AC24" t="s">
        <v>41</v>
      </c>
      <c r="AD24" t="s">
        <v>557</v>
      </c>
      <c r="AE24" t="s">
        <v>167</v>
      </c>
      <c r="AF24" t="s">
        <v>595</v>
      </c>
      <c r="AG24" t="s">
        <v>1113</v>
      </c>
      <c r="AH24" s="12">
        <v>45893.589583333334</v>
      </c>
      <c r="AI24" s="12">
        <v>45888.589583333334</v>
      </c>
      <c r="AJ24">
        <v>61.9</v>
      </c>
      <c r="AK24">
        <v>0</v>
      </c>
      <c r="AL24" t="s">
        <v>1187</v>
      </c>
      <c r="AM24">
        <v>3</v>
      </c>
      <c r="AN24" t="s">
        <v>2146</v>
      </c>
      <c r="AO24" t="s">
        <v>2147</v>
      </c>
      <c r="AP24" t="s">
        <v>2148</v>
      </c>
      <c r="AQ24" t="s">
        <v>1692</v>
      </c>
      <c r="AR24" t="s">
        <v>2143</v>
      </c>
      <c r="AS24" t="s">
        <v>2149</v>
      </c>
      <c r="AT24" s="6" t="s">
        <v>2150</v>
      </c>
    </row>
    <row r="25" spans="1:46" x14ac:dyDescent="0.2">
      <c r="A25">
        <f>VLOOKUP(Table4[[#This Row],[Rescue_ID]],Randomize_10_20_25!$B:$D,3,FALSE)</f>
        <v>0</v>
      </c>
      <c r="B25">
        <f>VLOOKUP(Table4[[#This Row],[Rescue_ID]],InitialRandom_10_07_25!$I:$AL,30,FALSE)</f>
        <v>0</v>
      </c>
      <c r="C25" s="12">
        <f>VLOOKUP(Table4[[#This Row],[Rescue_ID]],'Experiment Tracker'!$B:$P,7,FALSE)</f>
        <v>0</v>
      </c>
      <c r="D25" s="11">
        <f>VLOOKUP(Table4[[#This Row],[Rescue_ID]],'Experiment Tracker'!$B:$P,6,FALSE)</f>
        <v>0</v>
      </c>
      <c r="F25">
        <f>VLOOKUP(Table4[[#This Row],[Rescue_ID]],'Experiment Tracker'!$B:$I,8,FALSE)</f>
        <v>59</v>
      </c>
      <c r="H25" t="str">
        <f>VLOOKUP(Table4[[#This Row],[Primary_Breed]],'Breed Group'!$A:$B,2,FALSE)</f>
        <v>Non-Stigma</v>
      </c>
      <c r="I25" t="str">
        <f>IF(VLOOKUP($K25,'Consolidated Data - Static'!$K:$AM,2,FALSE)&lt;&gt;VLOOKUP($K25,'Consolidated Data - Dynamic'!$C:$AE,2,FALSE),"Name-AdoptAPet Mismatch",IF(VLOOKUP($K25,'Consolidated Data - Static'!$K:$AM,3,FALSE)&lt;&gt;VLOOKUP($K25,'Consolidated Data - Dynamic'!$C:$AE,3,FALSE),"Name-PetPoint Mismatch",IF(VLOOKUP($K25,'Consolidated Data - Static'!$K:$AM,4,FALSE)&lt;&gt;VLOOKUP($K25,'Consolidated Data - Dynamic'!$C:$AE,4,FALSE),"Name-Inventory Mismatch", IF(VLOOKUP($K25,'Consolidated Data - Static'!$K:$AM,5,FALSE)&lt;&gt;VLOOKUP($K25,'Consolidated Data - Dynamic'!$C:$AE,5,FALSE),"Primary Breed Mismatch",IF(VLOOKUP($K25,'Consolidated Data - Static'!$K:$AM,6,FALSE)&lt;&gt;VLOOKUP($K25,'Consolidated Data - Dynamic'!$C:$AE,6,FALSE),"Secondary Breed Mismatch", IF(VLOOKUP($K25,'Consolidated Data - Static'!$K:$AM,7,FALSE)&lt;&gt;VLOOKUP($K25,'Consolidated Data - Dynamic'!$C:$AE,7,FALSE),"Color Mismatch",IF(VLOOKUP($K25,'Consolidated Data - Static'!$K:$AM,8,FALSE)&lt;&gt;VLOOKUP($K25,'Consolidated Data - Dynamic'!$C:$AE,8,FALSE),"Sex Mismatch",IF(VLOOKUP($K25,'Consolidated Data - Static'!$K:$AM,9,FALSE)&lt;&gt;VLOOKUP($K25,'Consolidated Data - Dynamic'!$C:$AE,9,FALSE),"Age Mismatch",IF(VLOOKUP($K25,'Consolidated Data - Static'!$K:$AM,10,FALSE)&lt;&gt;VLOOKUP($K25,'Consolidated Data - Dynamic'!$C:$AE,10,FALSE),"Size Mismatch",IF(VLOOKUP($K25,'Consolidated Data - Static'!$K:$AM,11,FALSE)&lt;&gt;VLOOKUP($K25,'Consolidated Data - Dynamic'!$C:$AE,11,FALSE),"Mixed Mismatch",IF(VLOOKUP($K25,'Consolidated Data - Static'!$K:$AM,12,FALSE)&lt;&gt;VLOOKUP($K25,'Consolidated Data - Dynamic'!$C:$AE,12,FALSE),"Altered Mismatch",IF(VLOOKUP($K25,'Consolidated Data - Static'!$K:$AM,13,FALSE)&lt;&gt;VLOOKUP($K25,'Consolidated Data - Dynamic'!$C:$AE,13,FALSE),"Shots Current Mismatch",IF(VLOOKUP($K25,'Consolidated Data - Static'!$K:$AM,14,FALSE)&lt;&gt;VLOOKUP($K25,'Consolidated Data - Dynamic'!$C:$AE,14,FALSE),"Housebroken Mismatch",IF(VLOOKUP($K25,'Consolidated Data - Static'!$K:$AM,15,FALSE)&lt;&gt;VLOOKUP($K25,'Consolidated Data - Dynamic'!$C:$AE,15,FALSE),"Special Needs Mismatch",IF(VLOOKUP($K25,'Consolidated Data - Static'!$K:$AM,16,FALSE)&lt;&gt;VLOOKUP($K25,'Consolidated Data - Dynamic'!$C:$AE,16,FALSE),"OK w/kids Mismatch",IF(VLOOKUP($K25,'Consolidated Data - Static'!$K:$AM,17,FALSE)&lt;&gt;VLOOKUP($K25,'Consolidated Data - Dynamic'!$C:$AE,17,FALSE),"OK w/dogs Mismatch",IF(VLOOKUP($K25,'Consolidated Data - Static'!$K:$AM,18,FALSE)&lt;&gt;VLOOKUP($K25,'Consolidated Data - Dynamic'!$C:$AE,18,FALSE),"OK w/cats Mismatch",IF(VLOOKUP($K25,'Consolidated Data - Static'!$K:$AM,19,FALSE)&lt;&gt;VLOOKUP($K25,'Consolidated Data - Dynamic'!$C:$AE,19,FALSE),"Pre Treatment Description Mismatch",IF(VLOOKUP($K25,'Consolidated Data - Static'!$K:$AM,20,FALSE)&lt;&gt;VLOOKUP($K25,'Consolidated Data - Dynamic'!$C:$AE,20,FALSE),"Stage Mismatch",IF(VLOOKUP($K25,'Consolidated Data - Static'!$K:$AM,21,FALSE)&lt;&gt;VLOOKUP($K25,'Consolidated Data - Dynamic'!$C:$AE,21,FALSE),"Primary Color Mismatch",IF(VLOOKUP($K25,'Consolidated Data - Static'!$K:$AM,22,FALSE)&lt;&gt;VLOOKUP($K25,'Consolidated Data - Dynamic'!$C:$AE,22,FALSE),"Location Mismatch",IF(VLOOKUP($K25,'Consolidated Data - Static'!$K:$AM,23,FALSE)&lt;&gt;VLOOKUP($K25,'Consolidated Data - Dynamic'!$C:$AE,23,FALSE),"Intake Type Mismatch",IF(VLOOKUP($K25,'Consolidated Data - Static'!$K:$AM,24,FALSE)&lt;&gt;VLOOKUP($K25,'Consolidated Data - Dynamic'!$C:$AE,24,FALSE),"Emancipation Date Mismatch",IF(VLOOKUP($K25,'Consolidated Data - Static'!$K:$AM,25,FALSE)&lt;&gt;VLOOKUP($K25,'Consolidated Data - Dynamic'!$C:$AE,25,FALSE),"Intake Date Mismatch",IF(VLOOKUP($K25,'Consolidated Data - Static'!$K:$AM,26,FALSE)&lt;&gt;VLOOKUP($K25,'Consolidated Data - Dynamic'!$C:$AE,26,FALSE),"LOS Days Mismatch",IF(VLOOKUP($K25,'Consolidated Data - Static'!$K:$AM,27,FALSE)&lt;&gt;VLOOKUP($K25,'Consolidated Data - Dynamic'!$C:$AE,27,FALSE),"Stage Change Mismatch",IF(VLOOKUP($K25,'Consolidated Data - Static'!$K:$AM,28,FALSE)&lt;&gt;VLOOKUP($K25,'Consolidated Data - Dynamic'!$C:$AE,28,FALSE),"Animal Weight Mismatch",IF(VLOOKUP($K25,'Consolidated Data - Static'!$K:$AM,29,FALSE)&lt;&gt;VLOOKUP($K25,'Consolidated Data - Dynamic'!$C:$AE,29,FALSE),"Number of Pictures Mismatch", "Record Match"))))))))))))))))))))))))))))</f>
        <v>Record Match</v>
      </c>
      <c r="J25">
        <v>45764028</v>
      </c>
      <c r="K25" t="s">
        <v>393</v>
      </c>
      <c r="L25" t="s">
        <v>394</v>
      </c>
      <c r="M25" t="s">
        <v>394</v>
      </c>
      <c r="N25" t="s">
        <v>394</v>
      </c>
      <c r="O25" t="s">
        <v>395</v>
      </c>
      <c r="P25" t="s">
        <v>396</v>
      </c>
      <c r="Q25" t="s">
        <v>136</v>
      </c>
      <c r="R25" t="s">
        <v>48</v>
      </c>
      <c r="S25" t="s">
        <v>49</v>
      </c>
      <c r="T25" t="s">
        <v>50</v>
      </c>
      <c r="U25" t="s">
        <v>39</v>
      </c>
      <c r="V25" t="s">
        <v>39</v>
      </c>
      <c r="W25" t="s">
        <v>39</v>
      </c>
      <c r="X25" t="s">
        <v>41</v>
      </c>
      <c r="Y25" t="s">
        <v>41</v>
      </c>
      <c r="Z25" t="s">
        <v>39</v>
      </c>
      <c r="AA25" t="s">
        <v>39</v>
      </c>
      <c r="AB25" t="s">
        <v>40</v>
      </c>
      <c r="AC25" t="s">
        <v>41</v>
      </c>
      <c r="AD25" t="s">
        <v>557</v>
      </c>
      <c r="AE25" t="s">
        <v>902</v>
      </c>
      <c r="AF25" t="s">
        <v>595</v>
      </c>
      <c r="AG25" t="s">
        <v>1150</v>
      </c>
      <c r="AH25" s="12">
        <v>45896.468055555553</v>
      </c>
      <c r="AI25" s="12">
        <v>45891.468055555553</v>
      </c>
      <c r="AJ25">
        <v>59</v>
      </c>
      <c r="AK25">
        <v>0</v>
      </c>
      <c r="AL25" t="s">
        <v>1147</v>
      </c>
      <c r="AM25">
        <v>3</v>
      </c>
      <c r="AN25" t="s">
        <v>2124</v>
      </c>
      <c r="AO25" t="s">
        <v>2189</v>
      </c>
      <c r="AP25" t="s">
        <v>2190</v>
      </c>
      <c r="AQ25" t="s">
        <v>552</v>
      </c>
      <c r="AR25" t="s">
        <v>1620</v>
      </c>
      <c r="AS25" t="s">
        <v>2191</v>
      </c>
      <c r="AT25" s="6" t="s">
        <v>1615</v>
      </c>
    </row>
    <row r="26" spans="1:46" x14ac:dyDescent="0.2">
      <c r="A26">
        <f>VLOOKUP(Table4[[#This Row],[Rescue_ID]],Randomize_10_20_25!$B:$D,3,FALSE)</f>
        <v>0</v>
      </c>
      <c r="B26">
        <f>VLOOKUP(Table4[[#This Row],[Rescue_ID]],InitialRandom_10_07_25!$I:$AL,30,FALSE)</f>
        <v>0</v>
      </c>
      <c r="C26" s="12">
        <f>VLOOKUP(Table4[[#This Row],[Rescue_ID]],'Experiment Tracker'!$B:$P,7,FALSE)</f>
        <v>0</v>
      </c>
      <c r="D26" s="11">
        <f>VLOOKUP(Table4[[#This Row],[Rescue_ID]],'Experiment Tracker'!$B:$P,6,FALSE)</f>
        <v>0</v>
      </c>
      <c r="F26">
        <f>VLOOKUP(Table4[[#This Row],[Rescue_ID]],'Experiment Tracker'!$B:$I,8,FALSE)</f>
        <v>60</v>
      </c>
      <c r="H26" t="str">
        <f>VLOOKUP(Table4[[#This Row],[Primary_Breed]],'Breed Group'!$A:$B,2,FALSE)</f>
        <v>Non-Stigma</v>
      </c>
      <c r="I26" t="str">
        <f>IF(VLOOKUP($K26,'Consolidated Data - Static'!$K:$AM,2,FALSE)&lt;&gt;VLOOKUP($K26,'Consolidated Data - Dynamic'!$C:$AE,2,FALSE),"Name-AdoptAPet Mismatch",IF(VLOOKUP($K26,'Consolidated Data - Static'!$K:$AM,3,FALSE)&lt;&gt;VLOOKUP($K26,'Consolidated Data - Dynamic'!$C:$AE,3,FALSE),"Name-PetPoint Mismatch",IF(VLOOKUP($K26,'Consolidated Data - Static'!$K:$AM,4,FALSE)&lt;&gt;VLOOKUP($K26,'Consolidated Data - Dynamic'!$C:$AE,4,FALSE),"Name-Inventory Mismatch", IF(VLOOKUP($K26,'Consolidated Data - Static'!$K:$AM,5,FALSE)&lt;&gt;VLOOKUP($K26,'Consolidated Data - Dynamic'!$C:$AE,5,FALSE),"Primary Breed Mismatch",IF(VLOOKUP($K26,'Consolidated Data - Static'!$K:$AM,6,FALSE)&lt;&gt;VLOOKUP($K26,'Consolidated Data - Dynamic'!$C:$AE,6,FALSE),"Secondary Breed Mismatch", IF(VLOOKUP($K26,'Consolidated Data - Static'!$K:$AM,7,FALSE)&lt;&gt;VLOOKUP($K26,'Consolidated Data - Dynamic'!$C:$AE,7,FALSE),"Color Mismatch",IF(VLOOKUP($K26,'Consolidated Data - Static'!$K:$AM,8,FALSE)&lt;&gt;VLOOKUP($K26,'Consolidated Data - Dynamic'!$C:$AE,8,FALSE),"Sex Mismatch",IF(VLOOKUP($K26,'Consolidated Data - Static'!$K:$AM,9,FALSE)&lt;&gt;VLOOKUP($K26,'Consolidated Data - Dynamic'!$C:$AE,9,FALSE),"Age Mismatch",IF(VLOOKUP($K26,'Consolidated Data - Static'!$K:$AM,10,FALSE)&lt;&gt;VLOOKUP($K26,'Consolidated Data - Dynamic'!$C:$AE,10,FALSE),"Size Mismatch",IF(VLOOKUP($K26,'Consolidated Data - Static'!$K:$AM,11,FALSE)&lt;&gt;VLOOKUP($K26,'Consolidated Data - Dynamic'!$C:$AE,11,FALSE),"Mixed Mismatch",IF(VLOOKUP($K26,'Consolidated Data - Static'!$K:$AM,12,FALSE)&lt;&gt;VLOOKUP($K26,'Consolidated Data - Dynamic'!$C:$AE,12,FALSE),"Altered Mismatch",IF(VLOOKUP($K26,'Consolidated Data - Static'!$K:$AM,13,FALSE)&lt;&gt;VLOOKUP($K26,'Consolidated Data - Dynamic'!$C:$AE,13,FALSE),"Shots Current Mismatch",IF(VLOOKUP($K26,'Consolidated Data - Static'!$K:$AM,14,FALSE)&lt;&gt;VLOOKUP($K26,'Consolidated Data - Dynamic'!$C:$AE,14,FALSE),"Housebroken Mismatch",IF(VLOOKUP($K26,'Consolidated Data - Static'!$K:$AM,15,FALSE)&lt;&gt;VLOOKUP($K26,'Consolidated Data - Dynamic'!$C:$AE,15,FALSE),"Special Needs Mismatch",IF(VLOOKUP($K26,'Consolidated Data - Static'!$K:$AM,16,FALSE)&lt;&gt;VLOOKUP($K26,'Consolidated Data - Dynamic'!$C:$AE,16,FALSE),"OK w/kids Mismatch",IF(VLOOKUP($K26,'Consolidated Data - Static'!$K:$AM,17,FALSE)&lt;&gt;VLOOKUP($K26,'Consolidated Data - Dynamic'!$C:$AE,17,FALSE),"OK w/dogs Mismatch",IF(VLOOKUP($K26,'Consolidated Data - Static'!$K:$AM,18,FALSE)&lt;&gt;VLOOKUP($K26,'Consolidated Data - Dynamic'!$C:$AE,18,FALSE),"OK w/cats Mismatch",IF(VLOOKUP($K26,'Consolidated Data - Static'!$K:$AM,19,FALSE)&lt;&gt;VLOOKUP($K26,'Consolidated Data - Dynamic'!$C:$AE,19,FALSE),"Pre Treatment Description Mismatch",IF(VLOOKUP($K26,'Consolidated Data - Static'!$K:$AM,20,FALSE)&lt;&gt;VLOOKUP($K26,'Consolidated Data - Dynamic'!$C:$AE,20,FALSE),"Stage Mismatch",IF(VLOOKUP($K26,'Consolidated Data - Static'!$K:$AM,21,FALSE)&lt;&gt;VLOOKUP($K26,'Consolidated Data - Dynamic'!$C:$AE,21,FALSE),"Primary Color Mismatch",IF(VLOOKUP($K26,'Consolidated Data - Static'!$K:$AM,22,FALSE)&lt;&gt;VLOOKUP($K26,'Consolidated Data - Dynamic'!$C:$AE,22,FALSE),"Location Mismatch",IF(VLOOKUP($K26,'Consolidated Data - Static'!$K:$AM,23,FALSE)&lt;&gt;VLOOKUP($K26,'Consolidated Data - Dynamic'!$C:$AE,23,FALSE),"Intake Type Mismatch",IF(VLOOKUP($K26,'Consolidated Data - Static'!$K:$AM,24,FALSE)&lt;&gt;VLOOKUP($K26,'Consolidated Data - Dynamic'!$C:$AE,24,FALSE),"Emancipation Date Mismatch",IF(VLOOKUP($K26,'Consolidated Data - Static'!$K:$AM,25,FALSE)&lt;&gt;VLOOKUP($K26,'Consolidated Data - Dynamic'!$C:$AE,25,FALSE),"Intake Date Mismatch",IF(VLOOKUP($K26,'Consolidated Data - Static'!$K:$AM,26,FALSE)&lt;&gt;VLOOKUP($K26,'Consolidated Data - Dynamic'!$C:$AE,26,FALSE),"LOS Days Mismatch",IF(VLOOKUP($K26,'Consolidated Data - Static'!$K:$AM,27,FALSE)&lt;&gt;VLOOKUP($K26,'Consolidated Data - Dynamic'!$C:$AE,27,FALSE),"Stage Change Mismatch",IF(VLOOKUP($K26,'Consolidated Data - Static'!$K:$AM,28,FALSE)&lt;&gt;VLOOKUP($K26,'Consolidated Data - Dynamic'!$C:$AE,28,FALSE),"Animal Weight Mismatch",IF(VLOOKUP($K26,'Consolidated Data - Static'!$K:$AM,29,FALSE)&lt;&gt;VLOOKUP($K26,'Consolidated Data - Dynamic'!$C:$AE,29,FALSE),"Number of Pictures Mismatch", "Record Match"))))))))))))))))))))))))))))</f>
        <v>Record Match</v>
      </c>
      <c r="J26">
        <v>45764063</v>
      </c>
      <c r="K26" t="s">
        <v>411</v>
      </c>
      <c r="L26" t="s">
        <v>1580</v>
      </c>
      <c r="M26" t="s">
        <v>1501</v>
      </c>
      <c r="N26" t="s">
        <v>1501</v>
      </c>
      <c r="O26" t="s">
        <v>104</v>
      </c>
      <c r="P26" t="s">
        <v>110</v>
      </c>
      <c r="Q26" t="s">
        <v>144</v>
      </c>
      <c r="R26" t="s">
        <v>36</v>
      </c>
      <c r="S26" t="s">
        <v>49</v>
      </c>
      <c r="T26" t="s">
        <v>87</v>
      </c>
      <c r="U26" t="s">
        <v>39</v>
      </c>
      <c r="V26" t="s">
        <v>39</v>
      </c>
      <c r="W26" t="s">
        <v>39</v>
      </c>
      <c r="X26" t="s">
        <v>41</v>
      </c>
      <c r="Y26" t="s">
        <v>41</v>
      </c>
      <c r="Z26" t="s">
        <v>39</v>
      </c>
      <c r="AA26" t="s">
        <v>39</v>
      </c>
      <c r="AB26" t="s">
        <v>40</v>
      </c>
      <c r="AC26" t="s">
        <v>41</v>
      </c>
      <c r="AD26" t="s">
        <v>557</v>
      </c>
      <c r="AE26" t="s">
        <v>543</v>
      </c>
      <c r="AF26" t="s">
        <v>541</v>
      </c>
      <c r="AG26" t="s">
        <v>1150</v>
      </c>
      <c r="AH26" s="12">
        <v>45895.481944444444</v>
      </c>
      <c r="AI26" s="12">
        <v>45890.481944444444</v>
      </c>
      <c r="AJ26">
        <v>60</v>
      </c>
      <c r="AK26">
        <v>0</v>
      </c>
      <c r="AL26" t="s">
        <v>1235</v>
      </c>
      <c r="AM26">
        <v>2</v>
      </c>
      <c r="AN26" t="s">
        <v>1656</v>
      </c>
      <c r="AO26" t="s">
        <v>2151</v>
      </c>
      <c r="AP26" t="s">
        <v>2262</v>
      </c>
      <c r="AQ26" t="s">
        <v>617</v>
      </c>
      <c r="AR26" t="s">
        <v>2263</v>
      </c>
      <c r="AS26" t="s">
        <v>2264</v>
      </c>
      <c r="AT26" s="6" t="s">
        <v>2265</v>
      </c>
    </row>
    <row r="27" spans="1:46" x14ac:dyDescent="0.2">
      <c r="A27">
        <f>VLOOKUP(Table4[[#This Row],[Rescue_ID]],Randomize_10_20_25!$B:$D,3,FALSE)</f>
        <v>1</v>
      </c>
      <c r="B27">
        <f>VLOOKUP(Table4[[#This Row],[Rescue_ID]],InitialRandom_10_07_25!$I:$AL,30,FALSE)</f>
        <v>1</v>
      </c>
      <c r="C27" s="12">
        <f>VLOOKUP(Table4[[#This Row],[Rescue_ID]],'Experiment Tracker'!$B:$P,7,FALSE)</f>
        <v>45950</v>
      </c>
      <c r="D27" s="11" t="str">
        <f>VLOOKUP(Table4[[#This Row],[Rescue_ID]],'Experiment Tracker'!$B:$P,6,FALSE)</f>
        <v>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v>
      </c>
      <c r="F27">
        <f>VLOOKUP(Table4[[#This Row],[Rescue_ID]],'Experiment Tracker'!$B:$I,8,FALSE)</f>
        <v>61.9</v>
      </c>
      <c r="H27" t="str">
        <f>VLOOKUP(Table4[[#This Row],[Primary_Breed]],'Breed Group'!$A:$B,2,FALSE)</f>
        <v>Stigma</v>
      </c>
      <c r="I27" t="str">
        <f>IF(VLOOKUP($K27,'Consolidated Data - Static'!$K:$AM,2,FALSE)&lt;&gt;VLOOKUP($K27,'Consolidated Data - Dynamic'!$C:$AE,2,FALSE),"Name-AdoptAPet Mismatch",IF(VLOOKUP($K27,'Consolidated Data - Static'!$K:$AM,3,FALSE)&lt;&gt;VLOOKUP($K27,'Consolidated Data - Dynamic'!$C:$AE,3,FALSE),"Name-PetPoint Mismatch",IF(VLOOKUP($K27,'Consolidated Data - Static'!$K:$AM,4,FALSE)&lt;&gt;VLOOKUP($K27,'Consolidated Data - Dynamic'!$C:$AE,4,FALSE),"Name-Inventory Mismatch", IF(VLOOKUP($K27,'Consolidated Data - Static'!$K:$AM,5,FALSE)&lt;&gt;VLOOKUP($K27,'Consolidated Data - Dynamic'!$C:$AE,5,FALSE),"Primary Breed Mismatch",IF(VLOOKUP($K27,'Consolidated Data - Static'!$K:$AM,6,FALSE)&lt;&gt;VLOOKUP($K27,'Consolidated Data - Dynamic'!$C:$AE,6,FALSE),"Secondary Breed Mismatch", IF(VLOOKUP($K27,'Consolidated Data - Static'!$K:$AM,7,FALSE)&lt;&gt;VLOOKUP($K27,'Consolidated Data - Dynamic'!$C:$AE,7,FALSE),"Color Mismatch",IF(VLOOKUP($K27,'Consolidated Data - Static'!$K:$AM,8,FALSE)&lt;&gt;VLOOKUP($K27,'Consolidated Data - Dynamic'!$C:$AE,8,FALSE),"Sex Mismatch",IF(VLOOKUP($K27,'Consolidated Data - Static'!$K:$AM,9,FALSE)&lt;&gt;VLOOKUP($K27,'Consolidated Data - Dynamic'!$C:$AE,9,FALSE),"Age Mismatch",IF(VLOOKUP($K27,'Consolidated Data - Static'!$K:$AM,10,FALSE)&lt;&gt;VLOOKUP($K27,'Consolidated Data - Dynamic'!$C:$AE,10,FALSE),"Size Mismatch",IF(VLOOKUP($K27,'Consolidated Data - Static'!$K:$AM,11,FALSE)&lt;&gt;VLOOKUP($K27,'Consolidated Data - Dynamic'!$C:$AE,11,FALSE),"Mixed Mismatch",IF(VLOOKUP($K27,'Consolidated Data - Static'!$K:$AM,12,FALSE)&lt;&gt;VLOOKUP($K27,'Consolidated Data - Dynamic'!$C:$AE,12,FALSE),"Altered Mismatch",IF(VLOOKUP($K27,'Consolidated Data - Static'!$K:$AM,13,FALSE)&lt;&gt;VLOOKUP($K27,'Consolidated Data - Dynamic'!$C:$AE,13,FALSE),"Shots Current Mismatch",IF(VLOOKUP($K27,'Consolidated Data - Static'!$K:$AM,14,FALSE)&lt;&gt;VLOOKUP($K27,'Consolidated Data - Dynamic'!$C:$AE,14,FALSE),"Housebroken Mismatch",IF(VLOOKUP($K27,'Consolidated Data - Static'!$K:$AM,15,FALSE)&lt;&gt;VLOOKUP($K27,'Consolidated Data - Dynamic'!$C:$AE,15,FALSE),"Special Needs Mismatch",IF(VLOOKUP($K27,'Consolidated Data - Static'!$K:$AM,16,FALSE)&lt;&gt;VLOOKUP($K27,'Consolidated Data - Dynamic'!$C:$AE,16,FALSE),"OK w/kids Mismatch",IF(VLOOKUP($K27,'Consolidated Data - Static'!$K:$AM,17,FALSE)&lt;&gt;VLOOKUP($K27,'Consolidated Data - Dynamic'!$C:$AE,17,FALSE),"OK w/dogs Mismatch",IF(VLOOKUP($K27,'Consolidated Data - Static'!$K:$AM,18,FALSE)&lt;&gt;VLOOKUP($K27,'Consolidated Data - Dynamic'!$C:$AE,18,FALSE),"OK w/cats Mismatch",IF(VLOOKUP($K27,'Consolidated Data - Static'!$K:$AM,19,FALSE)&lt;&gt;VLOOKUP($K27,'Consolidated Data - Dynamic'!$C:$AE,19,FALSE),"Pre Treatment Description Mismatch",IF(VLOOKUP($K27,'Consolidated Data - Static'!$K:$AM,20,FALSE)&lt;&gt;VLOOKUP($K27,'Consolidated Data - Dynamic'!$C:$AE,20,FALSE),"Stage Mismatch",IF(VLOOKUP($K27,'Consolidated Data - Static'!$K:$AM,21,FALSE)&lt;&gt;VLOOKUP($K27,'Consolidated Data - Dynamic'!$C:$AE,21,FALSE),"Primary Color Mismatch",IF(VLOOKUP($K27,'Consolidated Data - Static'!$K:$AM,22,FALSE)&lt;&gt;VLOOKUP($K27,'Consolidated Data - Dynamic'!$C:$AE,22,FALSE),"Location Mismatch",IF(VLOOKUP($K27,'Consolidated Data - Static'!$K:$AM,23,FALSE)&lt;&gt;VLOOKUP($K27,'Consolidated Data - Dynamic'!$C:$AE,23,FALSE),"Intake Type Mismatch",IF(VLOOKUP($K27,'Consolidated Data - Static'!$K:$AM,24,FALSE)&lt;&gt;VLOOKUP($K27,'Consolidated Data - Dynamic'!$C:$AE,24,FALSE),"Emancipation Date Mismatch",IF(VLOOKUP($K27,'Consolidated Data - Static'!$K:$AM,25,FALSE)&lt;&gt;VLOOKUP($K27,'Consolidated Data - Dynamic'!$C:$AE,25,FALSE),"Intake Date Mismatch",IF(VLOOKUP($K27,'Consolidated Data - Static'!$K:$AM,26,FALSE)&lt;&gt;VLOOKUP($K27,'Consolidated Data - Dynamic'!$C:$AE,26,FALSE),"LOS Days Mismatch",IF(VLOOKUP($K27,'Consolidated Data - Static'!$K:$AM,27,FALSE)&lt;&gt;VLOOKUP($K27,'Consolidated Data - Dynamic'!$C:$AE,27,FALSE),"Stage Change Mismatch",IF(VLOOKUP($K27,'Consolidated Data - Static'!$K:$AM,28,FALSE)&lt;&gt;VLOOKUP($K27,'Consolidated Data - Dynamic'!$C:$AE,28,FALSE),"Animal Weight Mismatch",IF(VLOOKUP($K27,'Consolidated Data - Static'!$K:$AM,29,FALSE)&lt;&gt;VLOOKUP($K27,'Consolidated Data - Dynamic'!$C:$AE,29,FALSE),"Number of Pictures Mismatch", "Record Match"))))))))))))))))))))))))))))</f>
        <v>Record Match</v>
      </c>
      <c r="J27">
        <v>45764075</v>
      </c>
      <c r="K27" t="s">
        <v>417</v>
      </c>
      <c r="L27" t="s">
        <v>418</v>
      </c>
      <c r="M27" t="s">
        <v>418</v>
      </c>
      <c r="N27" t="s">
        <v>418</v>
      </c>
      <c r="O27" t="s">
        <v>56</v>
      </c>
      <c r="P27" t="s">
        <v>46</v>
      </c>
      <c r="Q27" t="s">
        <v>367</v>
      </c>
      <c r="R27" t="s">
        <v>36</v>
      </c>
      <c r="S27" t="s">
        <v>49</v>
      </c>
      <c r="T27" t="s">
        <v>50</v>
      </c>
      <c r="U27" t="s">
        <v>39</v>
      </c>
      <c r="V27" t="s">
        <v>41</v>
      </c>
      <c r="W27" t="s">
        <v>39</v>
      </c>
      <c r="X27" t="s">
        <v>41</v>
      </c>
      <c r="Y27" t="s">
        <v>41</v>
      </c>
      <c r="Z27" t="s">
        <v>39</v>
      </c>
      <c r="AA27" t="s">
        <v>39</v>
      </c>
      <c r="AB27" t="s">
        <v>40</v>
      </c>
      <c r="AC27" t="s">
        <v>41</v>
      </c>
      <c r="AD27" t="s">
        <v>557</v>
      </c>
      <c r="AE27" t="s">
        <v>338</v>
      </c>
      <c r="AF27" t="s">
        <v>553</v>
      </c>
      <c r="AG27" t="s">
        <v>1113</v>
      </c>
      <c r="AH27" s="12">
        <v>45893.593055555553</v>
      </c>
      <c r="AI27" s="12">
        <v>45888.593055555553</v>
      </c>
      <c r="AJ27">
        <v>61.9</v>
      </c>
      <c r="AK27">
        <v>0</v>
      </c>
      <c r="AL27" t="s">
        <v>2032</v>
      </c>
      <c r="AM27">
        <v>2</v>
      </c>
      <c r="AN27" t="s">
        <v>2270</v>
      </c>
      <c r="AO27" t="s">
        <v>1686</v>
      </c>
      <c r="AP27" t="s">
        <v>2271</v>
      </c>
      <c r="AQ27" t="s">
        <v>630</v>
      </c>
      <c r="AR27" t="s">
        <v>2127</v>
      </c>
      <c r="AS27" t="s">
        <v>1643</v>
      </c>
      <c r="AT27" s="6" t="s">
        <v>1715</v>
      </c>
    </row>
    <row r="28" spans="1:46" x14ac:dyDescent="0.2">
      <c r="A28">
        <f>VLOOKUP(Table4[[#This Row],[Rescue_ID]],Randomize_10_20_25!$B:$D,3,FALSE)</f>
        <v>0</v>
      </c>
      <c r="B28">
        <f>VLOOKUP(Table4[[#This Row],[Rescue_ID]],InitialRandom_10_07_25!$I:$AL,30,FALSE)</f>
        <v>0</v>
      </c>
      <c r="C28" s="12">
        <f>VLOOKUP(Table4[[#This Row],[Rescue_ID]],'Experiment Tracker'!$B:$P,7,FALSE)</f>
        <v>0</v>
      </c>
      <c r="D28" s="11">
        <f>VLOOKUP(Table4[[#This Row],[Rescue_ID]],'Experiment Tracker'!$B:$P,6,FALSE)</f>
        <v>0</v>
      </c>
      <c r="F28">
        <f>VLOOKUP(Table4[[#This Row],[Rescue_ID]],'Experiment Tracker'!$B:$I,8,FALSE)</f>
        <v>72.900000000000006</v>
      </c>
      <c r="H28" t="str">
        <f>VLOOKUP(Table4[[#This Row],[Primary_Breed]],'Breed Group'!$A:$B,2,FALSE)</f>
        <v>Stigma</v>
      </c>
      <c r="I28" t="str">
        <f>IF(VLOOKUP($K28,'Consolidated Data - Static'!$K:$AM,2,FALSE)&lt;&gt;VLOOKUP($K28,'Consolidated Data - Dynamic'!$C:$AE,2,FALSE),"Name-AdoptAPet Mismatch",IF(VLOOKUP($K28,'Consolidated Data - Static'!$K:$AM,3,FALSE)&lt;&gt;VLOOKUP($K28,'Consolidated Data - Dynamic'!$C:$AE,3,FALSE),"Name-PetPoint Mismatch",IF(VLOOKUP($K28,'Consolidated Data - Static'!$K:$AM,4,FALSE)&lt;&gt;VLOOKUP($K28,'Consolidated Data - Dynamic'!$C:$AE,4,FALSE),"Name-Inventory Mismatch", IF(VLOOKUP($K28,'Consolidated Data - Static'!$K:$AM,5,FALSE)&lt;&gt;VLOOKUP($K28,'Consolidated Data - Dynamic'!$C:$AE,5,FALSE),"Primary Breed Mismatch",IF(VLOOKUP($K28,'Consolidated Data - Static'!$K:$AM,6,FALSE)&lt;&gt;VLOOKUP($K28,'Consolidated Data - Dynamic'!$C:$AE,6,FALSE),"Secondary Breed Mismatch", IF(VLOOKUP($K28,'Consolidated Data - Static'!$K:$AM,7,FALSE)&lt;&gt;VLOOKUP($K28,'Consolidated Data - Dynamic'!$C:$AE,7,FALSE),"Color Mismatch",IF(VLOOKUP($K28,'Consolidated Data - Static'!$K:$AM,8,FALSE)&lt;&gt;VLOOKUP($K28,'Consolidated Data - Dynamic'!$C:$AE,8,FALSE),"Sex Mismatch",IF(VLOOKUP($K28,'Consolidated Data - Static'!$K:$AM,9,FALSE)&lt;&gt;VLOOKUP($K28,'Consolidated Data - Dynamic'!$C:$AE,9,FALSE),"Age Mismatch",IF(VLOOKUP($K28,'Consolidated Data - Static'!$K:$AM,10,FALSE)&lt;&gt;VLOOKUP($K28,'Consolidated Data - Dynamic'!$C:$AE,10,FALSE),"Size Mismatch",IF(VLOOKUP($K28,'Consolidated Data - Static'!$K:$AM,11,FALSE)&lt;&gt;VLOOKUP($K28,'Consolidated Data - Dynamic'!$C:$AE,11,FALSE),"Mixed Mismatch",IF(VLOOKUP($K28,'Consolidated Data - Static'!$K:$AM,12,FALSE)&lt;&gt;VLOOKUP($K28,'Consolidated Data - Dynamic'!$C:$AE,12,FALSE),"Altered Mismatch",IF(VLOOKUP($K28,'Consolidated Data - Static'!$K:$AM,13,FALSE)&lt;&gt;VLOOKUP($K28,'Consolidated Data - Dynamic'!$C:$AE,13,FALSE),"Shots Current Mismatch",IF(VLOOKUP($K28,'Consolidated Data - Static'!$K:$AM,14,FALSE)&lt;&gt;VLOOKUP($K28,'Consolidated Data - Dynamic'!$C:$AE,14,FALSE),"Housebroken Mismatch",IF(VLOOKUP($K28,'Consolidated Data - Static'!$K:$AM,15,FALSE)&lt;&gt;VLOOKUP($K28,'Consolidated Data - Dynamic'!$C:$AE,15,FALSE),"Special Needs Mismatch",IF(VLOOKUP($K28,'Consolidated Data - Static'!$K:$AM,16,FALSE)&lt;&gt;VLOOKUP($K28,'Consolidated Data - Dynamic'!$C:$AE,16,FALSE),"OK w/kids Mismatch",IF(VLOOKUP($K28,'Consolidated Data - Static'!$K:$AM,17,FALSE)&lt;&gt;VLOOKUP($K28,'Consolidated Data - Dynamic'!$C:$AE,17,FALSE),"OK w/dogs Mismatch",IF(VLOOKUP($K28,'Consolidated Data - Static'!$K:$AM,18,FALSE)&lt;&gt;VLOOKUP($K28,'Consolidated Data - Dynamic'!$C:$AE,18,FALSE),"OK w/cats Mismatch",IF(VLOOKUP($K28,'Consolidated Data - Static'!$K:$AM,19,FALSE)&lt;&gt;VLOOKUP($K28,'Consolidated Data - Dynamic'!$C:$AE,19,FALSE),"Pre Treatment Description Mismatch",IF(VLOOKUP($K28,'Consolidated Data - Static'!$K:$AM,20,FALSE)&lt;&gt;VLOOKUP($K28,'Consolidated Data - Dynamic'!$C:$AE,20,FALSE),"Stage Mismatch",IF(VLOOKUP($K28,'Consolidated Data - Static'!$K:$AM,21,FALSE)&lt;&gt;VLOOKUP($K28,'Consolidated Data - Dynamic'!$C:$AE,21,FALSE),"Primary Color Mismatch",IF(VLOOKUP($K28,'Consolidated Data - Static'!$K:$AM,22,FALSE)&lt;&gt;VLOOKUP($K28,'Consolidated Data - Dynamic'!$C:$AE,22,FALSE),"Location Mismatch",IF(VLOOKUP($K28,'Consolidated Data - Static'!$K:$AM,23,FALSE)&lt;&gt;VLOOKUP($K28,'Consolidated Data - Dynamic'!$C:$AE,23,FALSE),"Intake Type Mismatch",IF(VLOOKUP($K28,'Consolidated Data - Static'!$K:$AM,24,FALSE)&lt;&gt;VLOOKUP($K28,'Consolidated Data - Dynamic'!$C:$AE,24,FALSE),"Emancipation Date Mismatch",IF(VLOOKUP($K28,'Consolidated Data - Static'!$K:$AM,25,FALSE)&lt;&gt;VLOOKUP($K28,'Consolidated Data - Dynamic'!$C:$AE,25,FALSE),"Intake Date Mismatch",IF(VLOOKUP($K28,'Consolidated Data - Static'!$K:$AM,26,FALSE)&lt;&gt;VLOOKUP($K28,'Consolidated Data - Dynamic'!$C:$AE,26,FALSE),"LOS Days Mismatch",IF(VLOOKUP($K28,'Consolidated Data - Static'!$K:$AM,27,FALSE)&lt;&gt;VLOOKUP($K28,'Consolidated Data - Dynamic'!$C:$AE,27,FALSE),"Stage Change Mismatch",IF(VLOOKUP($K28,'Consolidated Data - Static'!$K:$AM,28,FALSE)&lt;&gt;VLOOKUP($K28,'Consolidated Data - Dynamic'!$C:$AE,28,FALSE),"Animal Weight Mismatch",IF(VLOOKUP($K28,'Consolidated Data - Static'!$K:$AM,29,FALSE)&lt;&gt;VLOOKUP($K28,'Consolidated Data - Dynamic'!$C:$AE,29,FALSE),"Number of Pictures Mismatch", "Record Match"))))))))))))))))))))))))))))</f>
        <v>Record Match</v>
      </c>
      <c r="J28">
        <v>45764080</v>
      </c>
      <c r="K28" t="s">
        <v>422</v>
      </c>
      <c r="L28" t="s">
        <v>423</v>
      </c>
      <c r="M28" t="s">
        <v>423</v>
      </c>
      <c r="N28" t="s">
        <v>423</v>
      </c>
      <c r="O28" t="s">
        <v>46</v>
      </c>
      <c r="P28" t="s">
        <v>56</v>
      </c>
      <c r="Q28" t="s">
        <v>162</v>
      </c>
      <c r="R28" t="s">
        <v>36</v>
      </c>
      <c r="S28" t="s">
        <v>49</v>
      </c>
      <c r="T28" t="s">
        <v>50</v>
      </c>
      <c r="U28" t="s">
        <v>39</v>
      </c>
      <c r="V28" t="s">
        <v>39</v>
      </c>
      <c r="W28" t="s">
        <v>39</v>
      </c>
      <c r="X28" t="s">
        <v>41</v>
      </c>
      <c r="Y28" t="s">
        <v>41</v>
      </c>
      <c r="Z28" t="s">
        <v>39</v>
      </c>
      <c r="AA28" t="s">
        <v>39</v>
      </c>
      <c r="AB28" t="s">
        <v>40</v>
      </c>
      <c r="AC28" t="s">
        <v>41</v>
      </c>
      <c r="AD28" t="s">
        <v>557</v>
      </c>
      <c r="AE28" t="s">
        <v>644</v>
      </c>
      <c r="AF28" t="s">
        <v>553</v>
      </c>
      <c r="AG28" t="s">
        <v>1150</v>
      </c>
      <c r="AH28" s="12">
        <v>45882.565972222219</v>
      </c>
      <c r="AI28" s="12">
        <v>45877.565972222219</v>
      </c>
      <c r="AJ28">
        <v>72.900000000000006</v>
      </c>
      <c r="AK28">
        <v>0</v>
      </c>
      <c r="AL28" t="s">
        <v>1231</v>
      </c>
      <c r="AM28">
        <v>3</v>
      </c>
      <c r="AN28" t="s">
        <v>1675</v>
      </c>
      <c r="AO28" t="s">
        <v>2295</v>
      </c>
      <c r="AP28" t="s">
        <v>2296</v>
      </c>
      <c r="AQ28" t="s">
        <v>630</v>
      </c>
      <c r="AR28" t="s">
        <v>801</v>
      </c>
      <c r="AS28" t="s">
        <v>1631</v>
      </c>
      <c r="AT28" s="6" t="s">
        <v>1630</v>
      </c>
    </row>
    <row r="29" spans="1:46" x14ac:dyDescent="0.2">
      <c r="A29">
        <f>VLOOKUP(Table4[[#This Row],[Rescue_ID]],Randomize_10_20_25!$B:$D,3,FALSE)</f>
        <v>1</v>
      </c>
      <c r="B29">
        <f>VLOOKUP(Table4[[#This Row],[Rescue_ID]],InitialRandom_10_07_25!$I:$AL,30,FALSE)</f>
        <v>1</v>
      </c>
      <c r="C29" s="12">
        <f>VLOOKUP(Table4[[#This Row],[Rescue_ID]],'Experiment Tracker'!$B:$P,7,FALSE)</f>
        <v>45950</v>
      </c>
      <c r="D29" s="11" t="str">
        <f>VLOOKUP(Table4[[#This Row],[Rescue_ID]],'Experiment Tracker'!$B:$P,6,FALSE)</f>
        <v>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v>
      </c>
      <c r="F29">
        <f>VLOOKUP(Table4[[#This Row],[Rescue_ID]],'Experiment Tracker'!$B:$I,8,FALSE)</f>
        <v>77</v>
      </c>
      <c r="H29" t="str">
        <f>VLOOKUP(Table4[[#This Row],[Primary_Breed]],'Breed Group'!$A:$B,2,FALSE)</f>
        <v>Stigma</v>
      </c>
      <c r="I29" t="str">
        <f>IF(VLOOKUP($K29,'Consolidated Data - Static'!$K:$AM,2,FALSE)&lt;&gt;VLOOKUP($K29,'Consolidated Data - Dynamic'!$C:$AE,2,FALSE),"Name-AdoptAPet Mismatch",IF(VLOOKUP($K29,'Consolidated Data - Static'!$K:$AM,3,FALSE)&lt;&gt;VLOOKUP($K29,'Consolidated Data - Dynamic'!$C:$AE,3,FALSE),"Name-PetPoint Mismatch",IF(VLOOKUP($K29,'Consolidated Data - Static'!$K:$AM,4,FALSE)&lt;&gt;VLOOKUP($K29,'Consolidated Data - Dynamic'!$C:$AE,4,FALSE),"Name-Inventory Mismatch", IF(VLOOKUP($K29,'Consolidated Data - Static'!$K:$AM,5,FALSE)&lt;&gt;VLOOKUP($K29,'Consolidated Data - Dynamic'!$C:$AE,5,FALSE),"Primary Breed Mismatch",IF(VLOOKUP($K29,'Consolidated Data - Static'!$K:$AM,6,FALSE)&lt;&gt;VLOOKUP($K29,'Consolidated Data - Dynamic'!$C:$AE,6,FALSE),"Secondary Breed Mismatch", IF(VLOOKUP($K29,'Consolidated Data - Static'!$K:$AM,7,FALSE)&lt;&gt;VLOOKUP($K29,'Consolidated Data - Dynamic'!$C:$AE,7,FALSE),"Color Mismatch",IF(VLOOKUP($K29,'Consolidated Data - Static'!$K:$AM,8,FALSE)&lt;&gt;VLOOKUP($K29,'Consolidated Data - Dynamic'!$C:$AE,8,FALSE),"Sex Mismatch",IF(VLOOKUP($K29,'Consolidated Data - Static'!$K:$AM,9,FALSE)&lt;&gt;VLOOKUP($K29,'Consolidated Data - Dynamic'!$C:$AE,9,FALSE),"Age Mismatch",IF(VLOOKUP($K29,'Consolidated Data - Static'!$K:$AM,10,FALSE)&lt;&gt;VLOOKUP($K29,'Consolidated Data - Dynamic'!$C:$AE,10,FALSE),"Size Mismatch",IF(VLOOKUP($K29,'Consolidated Data - Static'!$K:$AM,11,FALSE)&lt;&gt;VLOOKUP($K29,'Consolidated Data - Dynamic'!$C:$AE,11,FALSE),"Mixed Mismatch",IF(VLOOKUP($K29,'Consolidated Data - Static'!$K:$AM,12,FALSE)&lt;&gt;VLOOKUP($K29,'Consolidated Data - Dynamic'!$C:$AE,12,FALSE),"Altered Mismatch",IF(VLOOKUP($K29,'Consolidated Data - Static'!$K:$AM,13,FALSE)&lt;&gt;VLOOKUP($K29,'Consolidated Data - Dynamic'!$C:$AE,13,FALSE),"Shots Current Mismatch",IF(VLOOKUP($K29,'Consolidated Data - Static'!$K:$AM,14,FALSE)&lt;&gt;VLOOKUP($K29,'Consolidated Data - Dynamic'!$C:$AE,14,FALSE),"Housebroken Mismatch",IF(VLOOKUP($K29,'Consolidated Data - Static'!$K:$AM,15,FALSE)&lt;&gt;VLOOKUP($K29,'Consolidated Data - Dynamic'!$C:$AE,15,FALSE),"Special Needs Mismatch",IF(VLOOKUP($K29,'Consolidated Data - Static'!$K:$AM,16,FALSE)&lt;&gt;VLOOKUP($K29,'Consolidated Data - Dynamic'!$C:$AE,16,FALSE),"OK w/kids Mismatch",IF(VLOOKUP($K29,'Consolidated Data - Static'!$K:$AM,17,FALSE)&lt;&gt;VLOOKUP($K29,'Consolidated Data - Dynamic'!$C:$AE,17,FALSE),"OK w/dogs Mismatch",IF(VLOOKUP($K29,'Consolidated Data - Static'!$K:$AM,18,FALSE)&lt;&gt;VLOOKUP($K29,'Consolidated Data - Dynamic'!$C:$AE,18,FALSE),"OK w/cats Mismatch",IF(VLOOKUP($K29,'Consolidated Data - Static'!$K:$AM,19,FALSE)&lt;&gt;VLOOKUP($K29,'Consolidated Data - Dynamic'!$C:$AE,19,FALSE),"Pre Treatment Description Mismatch",IF(VLOOKUP($K29,'Consolidated Data - Static'!$K:$AM,20,FALSE)&lt;&gt;VLOOKUP($K29,'Consolidated Data - Dynamic'!$C:$AE,20,FALSE),"Stage Mismatch",IF(VLOOKUP($K29,'Consolidated Data - Static'!$K:$AM,21,FALSE)&lt;&gt;VLOOKUP($K29,'Consolidated Data - Dynamic'!$C:$AE,21,FALSE),"Primary Color Mismatch",IF(VLOOKUP($K29,'Consolidated Data - Static'!$K:$AM,22,FALSE)&lt;&gt;VLOOKUP($K29,'Consolidated Data - Dynamic'!$C:$AE,22,FALSE),"Location Mismatch",IF(VLOOKUP($K29,'Consolidated Data - Static'!$K:$AM,23,FALSE)&lt;&gt;VLOOKUP($K29,'Consolidated Data - Dynamic'!$C:$AE,23,FALSE),"Intake Type Mismatch",IF(VLOOKUP($K29,'Consolidated Data - Static'!$K:$AM,24,FALSE)&lt;&gt;VLOOKUP($K29,'Consolidated Data - Dynamic'!$C:$AE,24,FALSE),"Emancipation Date Mismatch",IF(VLOOKUP($K29,'Consolidated Data - Static'!$K:$AM,25,FALSE)&lt;&gt;VLOOKUP($K29,'Consolidated Data - Dynamic'!$C:$AE,25,FALSE),"Intake Date Mismatch",IF(VLOOKUP($K29,'Consolidated Data - Static'!$K:$AM,26,FALSE)&lt;&gt;VLOOKUP($K29,'Consolidated Data - Dynamic'!$C:$AE,26,FALSE),"LOS Days Mismatch",IF(VLOOKUP($K29,'Consolidated Data - Static'!$K:$AM,27,FALSE)&lt;&gt;VLOOKUP($K29,'Consolidated Data - Dynamic'!$C:$AE,27,FALSE),"Stage Change Mismatch",IF(VLOOKUP($K29,'Consolidated Data - Static'!$K:$AM,28,FALSE)&lt;&gt;VLOOKUP($K29,'Consolidated Data - Dynamic'!$C:$AE,28,FALSE),"Animal Weight Mismatch",IF(VLOOKUP($K29,'Consolidated Data - Static'!$K:$AM,29,FALSE)&lt;&gt;VLOOKUP($K29,'Consolidated Data - Dynamic'!$C:$AE,29,FALSE),"Number of Pictures Mismatch", "Record Match"))))))))))))))))))))))))))))</f>
        <v>Record Match</v>
      </c>
      <c r="J29">
        <v>45793976</v>
      </c>
      <c r="K29" t="s">
        <v>428</v>
      </c>
      <c r="L29" t="s">
        <v>429</v>
      </c>
      <c r="M29" t="s">
        <v>429</v>
      </c>
      <c r="N29" t="s">
        <v>429</v>
      </c>
      <c r="O29" t="s">
        <v>46</v>
      </c>
      <c r="P29" t="s">
        <v>119</v>
      </c>
      <c r="Q29" t="s">
        <v>129</v>
      </c>
      <c r="R29" t="s">
        <v>48</v>
      </c>
      <c r="S29" t="s">
        <v>37</v>
      </c>
      <c r="T29" t="s">
        <v>50</v>
      </c>
      <c r="U29" t="s">
        <v>39</v>
      </c>
      <c r="V29" t="s">
        <v>39</v>
      </c>
      <c r="W29" t="s">
        <v>39</v>
      </c>
      <c r="X29" t="s">
        <v>41</v>
      </c>
      <c r="Y29" t="s">
        <v>41</v>
      </c>
      <c r="Z29" t="s">
        <v>39</v>
      </c>
      <c r="AA29" t="s">
        <v>39</v>
      </c>
      <c r="AB29" t="s">
        <v>40</v>
      </c>
      <c r="AC29" t="s">
        <v>41</v>
      </c>
      <c r="AD29" t="s">
        <v>557</v>
      </c>
      <c r="AE29" t="s">
        <v>129</v>
      </c>
      <c r="AF29" t="s">
        <v>595</v>
      </c>
      <c r="AG29" t="s">
        <v>1113</v>
      </c>
      <c r="AH29" s="12">
        <v>45878.518750000003</v>
      </c>
      <c r="AI29" s="12">
        <v>45873.518750000003</v>
      </c>
      <c r="AJ29">
        <v>77</v>
      </c>
      <c r="AK29">
        <v>0</v>
      </c>
      <c r="AL29" t="s">
        <v>1196</v>
      </c>
      <c r="AM29">
        <v>3</v>
      </c>
      <c r="AN29" t="s">
        <v>1729</v>
      </c>
      <c r="AO29" t="s">
        <v>2104</v>
      </c>
      <c r="AP29" t="s">
        <v>2105</v>
      </c>
      <c r="AQ29" t="s">
        <v>844</v>
      </c>
      <c r="AR29" t="s">
        <v>1737</v>
      </c>
      <c r="AS29" t="s">
        <v>2106</v>
      </c>
      <c r="AT29" s="6" t="s">
        <v>2107</v>
      </c>
    </row>
    <row r="30" spans="1:46" x14ac:dyDescent="0.2">
      <c r="A30">
        <f>VLOOKUP(Table4[[#This Row],[Rescue_ID]],Randomize_10_20_25!$B:$D,3,FALSE)</f>
        <v>1</v>
      </c>
      <c r="B30">
        <f>VLOOKUP(Table4[[#This Row],[Rescue_ID]],InitialRandom_10_07_25!$I:$AL,30,FALSE)</f>
        <v>1</v>
      </c>
      <c r="C30" s="12">
        <f>VLOOKUP(Table4[[#This Row],[Rescue_ID]],'Experiment Tracker'!$B:$P,7,FALSE)</f>
        <v>45950</v>
      </c>
      <c r="D30" s="11" t="str">
        <f>VLOOKUP(Table4[[#This Row],[Rescue_ID]],'Experiment Tracker'!$B:$P,6,FALSE)</f>
        <v>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v>
      </c>
      <c r="F30">
        <f>VLOOKUP(Table4[[#This Row],[Rescue_ID]],'Experiment Tracker'!$B:$I,8,FALSE)</f>
        <v>56</v>
      </c>
      <c r="H30" t="str">
        <f>VLOOKUP(Table4[[#This Row],[Primary_Breed]],'Breed Group'!$A:$B,2,FALSE)</f>
        <v>Non-Stigma</v>
      </c>
      <c r="I30" t="str">
        <f>IF(VLOOKUP($K30,'Consolidated Data - Static'!$K:$AM,2,FALSE)&lt;&gt;VLOOKUP($K30,'Consolidated Data - Dynamic'!$C:$AE,2,FALSE),"Name-AdoptAPet Mismatch",IF(VLOOKUP($K30,'Consolidated Data - Static'!$K:$AM,3,FALSE)&lt;&gt;VLOOKUP($K30,'Consolidated Data - Dynamic'!$C:$AE,3,FALSE),"Name-PetPoint Mismatch",IF(VLOOKUP($K30,'Consolidated Data - Static'!$K:$AM,4,FALSE)&lt;&gt;VLOOKUP($K30,'Consolidated Data - Dynamic'!$C:$AE,4,FALSE),"Name-Inventory Mismatch", IF(VLOOKUP($K30,'Consolidated Data - Static'!$K:$AM,5,FALSE)&lt;&gt;VLOOKUP($K30,'Consolidated Data - Dynamic'!$C:$AE,5,FALSE),"Primary Breed Mismatch",IF(VLOOKUP($K30,'Consolidated Data - Static'!$K:$AM,6,FALSE)&lt;&gt;VLOOKUP($K30,'Consolidated Data - Dynamic'!$C:$AE,6,FALSE),"Secondary Breed Mismatch", IF(VLOOKUP($K30,'Consolidated Data - Static'!$K:$AM,7,FALSE)&lt;&gt;VLOOKUP($K30,'Consolidated Data - Dynamic'!$C:$AE,7,FALSE),"Color Mismatch",IF(VLOOKUP($K30,'Consolidated Data - Static'!$K:$AM,8,FALSE)&lt;&gt;VLOOKUP($K30,'Consolidated Data - Dynamic'!$C:$AE,8,FALSE),"Sex Mismatch",IF(VLOOKUP($K30,'Consolidated Data - Static'!$K:$AM,9,FALSE)&lt;&gt;VLOOKUP($K30,'Consolidated Data - Dynamic'!$C:$AE,9,FALSE),"Age Mismatch",IF(VLOOKUP($K30,'Consolidated Data - Static'!$K:$AM,10,FALSE)&lt;&gt;VLOOKUP($K30,'Consolidated Data - Dynamic'!$C:$AE,10,FALSE),"Size Mismatch",IF(VLOOKUP($K30,'Consolidated Data - Static'!$K:$AM,11,FALSE)&lt;&gt;VLOOKUP($K30,'Consolidated Data - Dynamic'!$C:$AE,11,FALSE),"Mixed Mismatch",IF(VLOOKUP($K30,'Consolidated Data - Static'!$K:$AM,12,FALSE)&lt;&gt;VLOOKUP($K30,'Consolidated Data - Dynamic'!$C:$AE,12,FALSE),"Altered Mismatch",IF(VLOOKUP($K30,'Consolidated Data - Static'!$K:$AM,13,FALSE)&lt;&gt;VLOOKUP($K30,'Consolidated Data - Dynamic'!$C:$AE,13,FALSE),"Shots Current Mismatch",IF(VLOOKUP($K30,'Consolidated Data - Static'!$K:$AM,14,FALSE)&lt;&gt;VLOOKUP($K30,'Consolidated Data - Dynamic'!$C:$AE,14,FALSE),"Housebroken Mismatch",IF(VLOOKUP($K30,'Consolidated Data - Static'!$K:$AM,15,FALSE)&lt;&gt;VLOOKUP($K30,'Consolidated Data - Dynamic'!$C:$AE,15,FALSE),"Special Needs Mismatch",IF(VLOOKUP($K30,'Consolidated Data - Static'!$K:$AM,16,FALSE)&lt;&gt;VLOOKUP($K30,'Consolidated Data - Dynamic'!$C:$AE,16,FALSE),"OK w/kids Mismatch",IF(VLOOKUP($K30,'Consolidated Data - Static'!$K:$AM,17,FALSE)&lt;&gt;VLOOKUP($K30,'Consolidated Data - Dynamic'!$C:$AE,17,FALSE),"OK w/dogs Mismatch",IF(VLOOKUP($K30,'Consolidated Data - Static'!$K:$AM,18,FALSE)&lt;&gt;VLOOKUP($K30,'Consolidated Data - Dynamic'!$C:$AE,18,FALSE),"OK w/cats Mismatch",IF(VLOOKUP($K30,'Consolidated Data - Static'!$K:$AM,19,FALSE)&lt;&gt;VLOOKUP($K30,'Consolidated Data - Dynamic'!$C:$AE,19,FALSE),"Pre Treatment Description Mismatch",IF(VLOOKUP($K30,'Consolidated Data - Static'!$K:$AM,20,FALSE)&lt;&gt;VLOOKUP($K30,'Consolidated Data - Dynamic'!$C:$AE,20,FALSE),"Stage Mismatch",IF(VLOOKUP($K30,'Consolidated Data - Static'!$K:$AM,21,FALSE)&lt;&gt;VLOOKUP($K30,'Consolidated Data - Dynamic'!$C:$AE,21,FALSE),"Primary Color Mismatch",IF(VLOOKUP($K30,'Consolidated Data - Static'!$K:$AM,22,FALSE)&lt;&gt;VLOOKUP($K30,'Consolidated Data - Dynamic'!$C:$AE,22,FALSE),"Location Mismatch",IF(VLOOKUP($K30,'Consolidated Data - Static'!$K:$AM,23,FALSE)&lt;&gt;VLOOKUP($K30,'Consolidated Data - Dynamic'!$C:$AE,23,FALSE),"Intake Type Mismatch",IF(VLOOKUP($K30,'Consolidated Data - Static'!$K:$AM,24,FALSE)&lt;&gt;VLOOKUP($K30,'Consolidated Data - Dynamic'!$C:$AE,24,FALSE),"Emancipation Date Mismatch",IF(VLOOKUP($K30,'Consolidated Data - Static'!$K:$AM,25,FALSE)&lt;&gt;VLOOKUP($K30,'Consolidated Data - Dynamic'!$C:$AE,25,FALSE),"Intake Date Mismatch",IF(VLOOKUP($K30,'Consolidated Data - Static'!$K:$AM,26,FALSE)&lt;&gt;VLOOKUP($K30,'Consolidated Data - Dynamic'!$C:$AE,26,FALSE),"LOS Days Mismatch",IF(VLOOKUP($K30,'Consolidated Data - Static'!$K:$AM,27,FALSE)&lt;&gt;VLOOKUP($K30,'Consolidated Data - Dynamic'!$C:$AE,27,FALSE),"Stage Change Mismatch",IF(VLOOKUP($K30,'Consolidated Data - Static'!$K:$AM,28,FALSE)&lt;&gt;VLOOKUP($K30,'Consolidated Data - Dynamic'!$C:$AE,28,FALSE),"Animal Weight Mismatch",IF(VLOOKUP($K30,'Consolidated Data - Static'!$K:$AM,29,FALSE)&lt;&gt;VLOOKUP($K30,'Consolidated Data - Dynamic'!$C:$AE,29,FALSE),"Number of Pictures Mismatch", "Record Match"))))))))))))))))))))))))))))</f>
        <v>Record Match</v>
      </c>
      <c r="J30">
        <v>45968241</v>
      </c>
      <c r="K30" t="s">
        <v>438</v>
      </c>
      <c r="L30" t="s">
        <v>439</v>
      </c>
      <c r="M30" t="s">
        <v>907</v>
      </c>
      <c r="N30" t="s">
        <v>907</v>
      </c>
      <c r="O30" t="s">
        <v>401</v>
      </c>
      <c r="P30" t="s">
        <v>440</v>
      </c>
      <c r="Q30" t="s">
        <v>47</v>
      </c>
      <c r="R30" t="s">
        <v>48</v>
      </c>
      <c r="S30" t="s">
        <v>37</v>
      </c>
      <c r="T30" t="s">
        <v>50</v>
      </c>
      <c r="U30" t="s">
        <v>39</v>
      </c>
      <c r="V30" t="s">
        <v>39</v>
      </c>
      <c r="W30" t="s">
        <v>39</v>
      </c>
      <c r="X30" t="s">
        <v>41</v>
      </c>
      <c r="Y30" t="s">
        <v>41</v>
      </c>
      <c r="Z30" t="s">
        <v>39</v>
      </c>
      <c r="AA30" t="s">
        <v>39</v>
      </c>
      <c r="AB30" t="s">
        <v>40</v>
      </c>
      <c r="AC30" t="s">
        <v>41</v>
      </c>
      <c r="AD30" t="s">
        <v>557</v>
      </c>
      <c r="AE30" t="s">
        <v>906</v>
      </c>
      <c r="AF30" t="s">
        <v>541</v>
      </c>
      <c r="AG30" t="s">
        <v>1150</v>
      </c>
      <c r="AH30" s="12">
        <v>45899.490277777775</v>
      </c>
      <c r="AI30" s="12">
        <v>45894.490277777775</v>
      </c>
      <c r="AJ30">
        <v>56</v>
      </c>
      <c r="AK30">
        <v>0</v>
      </c>
      <c r="AL30" t="s">
        <v>1169</v>
      </c>
      <c r="AM30">
        <v>3</v>
      </c>
      <c r="AN30" t="s">
        <v>2093</v>
      </c>
      <c r="AO30" t="s">
        <v>2094</v>
      </c>
      <c r="AP30" t="s">
        <v>2094</v>
      </c>
      <c r="AQ30" t="s">
        <v>1737</v>
      </c>
      <c r="AR30" t="s">
        <v>2095</v>
      </c>
      <c r="AS30" t="s">
        <v>2095</v>
      </c>
      <c r="AT30" s="6" t="s">
        <v>2096</v>
      </c>
    </row>
    <row r="31" spans="1:46" x14ac:dyDescent="0.2">
      <c r="A31">
        <f>VLOOKUP(Table4[[#This Row],[Rescue_ID]],Randomize_10_20_25!$B:$D,3,FALSE)</f>
        <v>1</v>
      </c>
      <c r="B31" t="e">
        <f>VLOOKUP(Table4[[#This Row],[Rescue_ID]],InitialRandom_10_07_25!$I:$AL,30,FALSE)</f>
        <v>#N/A</v>
      </c>
      <c r="C31" s="12">
        <f>VLOOKUP(Table4[[#This Row],[Rescue_ID]],'Experiment Tracker'!$B:$P,7,FALSE)</f>
        <v>45950</v>
      </c>
      <c r="D31" s="11" t="str">
        <f>VLOOKUP(Table4[[#This Row],[Rescue_ID]],'Experiment Tracker'!$B:$P,6,FALSE)</f>
        <v>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v>
      </c>
      <c r="F31">
        <f>VLOOKUP(Table4[[#This Row],[Rescue_ID]],'Experiment Tracker'!$B:$I,8,FALSE)</f>
        <v>55</v>
      </c>
      <c r="H31" t="str">
        <f>VLOOKUP(Table4[[#This Row],[Primary_Breed]],'Breed Group'!$A:$B,2,FALSE)</f>
        <v>Non-Stigma</v>
      </c>
      <c r="I31" t="str">
        <f>IF(VLOOKUP($K31,'Consolidated Data - Static'!$K:$AM,2,FALSE)&lt;&gt;VLOOKUP($K31,'Consolidated Data - Dynamic'!$C:$AE,2,FALSE),"Name-AdoptAPet Mismatch",IF(VLOOKUP($K31,'Consolidated Data - Static'!$K:$AM,3,FALSE)&lt;&gt;VLOOKUP($K31,'Consolidated Data - Dynamic'!$C:$AE,3,FALSE),"Name-PetPoint Mismatch",IF(VLOOKUP($K31,'Consolidated Data - Static'!$K:$AM,4,FALSE)&lt;&gt;VLOOKUP($K31,'Consolidated Data - Dynamic'!$C:$AE,4,FALSE),"Name-Inventory Mismatch", IF(VLOOKUP($K31,'Consolidated Data - Static'!$K:$AM,5,FALSE)&lt;&gt;VLOOKUP($K31,'Consolidated Data - Dynamic'!$C:$AE,5,FALSE),"Primary Breed Mismatch",IF(VLOOKUP($K31,'Consolidated Data - Static'!$K:$AM,6,FALSE)&lt;&gt;VLOOKUP($K31,'Consolidated Data - Dynamic'!$C:$AE,6,FALSE),"Secondary Breed Mismatch", IF(VLOOKUP($K31,'Consolidated Data - Static'!$K:$AM,7,FALSE)&lt;&gt;VLOOKUP($K31,'Consolidated Data - Dynamic'!$C:$AE,7,FALSE),"Color Mismatch",IF(VLOOKUP($K31,'Consolidated Data - Static'!$K:$AM,8,FALSE)&lt;&gt;VLOOKUP($K31,'Consolidated Data - Dynamic'!$C:$AE,8,FALSE),"Sex Mismatch",IF(VLOOKUP($K31,'Consolidated Data - Static'!$K:$AM,9,FALSE)&lt;&gt;VLOOKUP($K31,'Consolidated Data - Dynamic'!$C:$AE,9,FALSE),"Age Mismatch",IF(VLOOKUP($K31,'Consolidated Data - Static'!$K:$AM,10,FALSE)&lt;&gt;VLOOKUP($K31,'Consolidated Data - Dynamic'!$C:$AE,10,FALSE),"Size Mismatch",IF(VLOOKUP($K31,'Consolidated Data - Static'!$K:$AM,11,FALSE)&lt;&gt;VLOOKUP($K31,'Consolidated Data - Dynamic'!$C:$AE,11,FALSE),"Mixed Mismatch",IF(VLOOKUP($K31,'Consolidated Data - Static'!$K:$AM,12,FALSE)&lt;&gt;VLOOKUP($K31,'Consolidated Data - Dynamic'!$C:$AE,12,FALSE),"Altered Mismatch",IF(VLOOKUP($K31,'Consolidated Data - Static'!$K:$AM,13,FALSE)&lt;&gt;VLOOKUP($K31,'Consolidated Data - Dynamic'!$C:$AE,13,FALSE),"Shots Current Mismatch",IF(VLOOKUP($K31,'Consolidated Data - Static'!$K:$AM,14,FALSE)&lt;&gt;VLOOKUP($K31,'Consolidated Data - Dynamic'!$C:$AE,14,FALSE),"Housebroken Mismatch",IF(VLOOKUP($K31,'Consolidated Data - Static'!$K:$AM,15,FALSE)&lt;&gt;VLOOKUP($K31,'Consolidated Data - Dynamic'!$C:$AE,15,FALSE),"Special Needs Mismatch",IF(VLOOKUP($K31,'Consolidated Data - Static'!$K:$AM,16,FALSE)&lt;&gt;VLOOKUP($K31,'Consolidated Data - Dynamic'!$C:$AE,16,FALSE),"OK w/kids Mismatch",IF(VLOOKUP($K31,'Consolidated Data - Static'!$K:$AM,17,FALSE)&lt;&gt;VLOOKUP($K31,'Consolidated Data - Dynamic'!$C:$AE,17,FALSE),"OK w/dogs Mismatch",IF(VLOOKUP($K31,'Consolidated Data - Static'!$K:$AM,18,FALSE)&lt;&gt;VLOOKUP($K31,'Consolidated Data - Dynamic'!$C:$AE,18,FALSE),"OK w/cats Mismatch",IF(VLOOKUP($K31,'Consolidated Data - Static'!$K:$AM,19,FALSE)&lt;&gt;VLOOKUP($K31,'Consolidated Data - Dynamic'!$C:$AE,19,FALSE),"Pre Treatment Description Mismatch",IF(VLOOKUP($K31,'Consolidated Data - Static'!$K:$AM,20,FALSE)&lt;&gt;VLOOKUP($K31,'Consolidated Data - Dynamic'!$C:$AE,20,FALSE),"Stage Mismatch",IF(VLOOKUP($K31,'Consolidated Data - Static'!$K:$AM,21,FALSE)&lt;&gt;VLOOKUP($K31,'Consolidated Data - Dynamic'!$C:$AE,21,FALSE),"Primary Color Mismatch",IF(VLOOKUP($K31,'Consolidated Data - Static'!$K:$AM,22,FALSE)&lt;&gt;VLOOKUP($K31,'Consolidated Data - Dynamic'!$C:$AE,22,FALSE),"Location Mismatch",IF(VLOOKUP($K31,'Consolidated Data - Static'!$K:$AM,23,FALSE)&lt;&gt;VLOOKUP($K31,'Consolidated Data - Dynamic'!$C:$AE,23,FALSE),"Intake Type Mismatch",IF(VLOOKUP($K31,'Consolidated Data - Static'!$K:$AM,24,FALSE)&lt;&gt;VLOOKUP($K31,'Consolidated Data - Dynamic'!$C:$AE,24,FALSE),"Emancipation Date Mismatch",IF(VLOOKUP($K31,'Consolidated Data - Static'!$K:$AM,25,FALSE)&lt;&gt;VLOOKUP($K31,'Consolidated Data - Dynamic'!$C:$AE,25,FALSE),"Intake Date Mismatch",IF(VLOOKUP($K31,'Consolidated Data - Static'!$K:$AM,26,FALSE)&lt;&gt;VLOOKUP($K31,'Consolidated Data - Dynamic'!$C:$AE,26,FALSE),"LOS Days Mismatch",IF(VLOOKUP($K31,'Consolidated Data - Static'!$K:$AM,27,FALSE)&lt;&gt;VLOOKUP($K31,'Consolidated Data - Dynamic'!$C:$AE,27,FALSE),"Stage Change Mismatch",IF(VLOOKUP($K31,'Consolidated Data - Static'!$K:$AM,28,FALSE)&lt;&gt;VLOOKUP($K31,'Consolidated Data - Dynamic'!$C:$AE,28,FALSE),"Animal Weight Mismatch",IF(VLOOKUP($K31,'Consolidated Data - Static'!$K:$AM,29,FALSE)&lt;&gt;VLOOKUP($K31,'Consolidated Data - Dynamic'!$C:$AE,29,FALSE),"Number of Pictures Mismatch", "Record Match"))))))))))))))))))))))))))))</f>
        <v>Record Match</v>
      </c>
      <c r="J31">
        <v>45970439</v>
      </c>
      <c r="K31" t="s">
        <v>444</v>
      </c>
      <c r="L31" t="s">
        <v>445</v>
      </c>
      <c r="M31" t="s">
        <v>445</v>
      </c>
      <c r="N31" t="s">
        <v>445</v>
      </c>
      <c r="O31" t="s">
        <v>446</v>
      </c>
      <c r="P31" t="s">
        <v>56</v>
      </c>
      <c r="Q31" t="s">
        <v>112</v>
      </c>
      <c r="R31" t="s">
        <v>48</v>
      </c>
      <c r="S31" t="s">
        <v>37</v>
      </c>
      <c r="T31" t="s">
        <v>50</v>
      </c>
      <c r="U31" t="s">
        <v>39</v>
      </c>
      <c r="V31" t="s">
        <v>39</v>
      </c>
      <c r="W31" t="s">
        <v>39</v>
      </c>
      <c r="X31" t="s">
        <v>41</v>
      </c>
      <c r="Y31" t="s">
        <v>41</v>
      </c>
      <c r="Z31" t="s">
        <v>39</v>
      </c>
      <c r="AA31" t="s">
        <v>39</v>
      </c>
      <c r="AB31" t="s">
        <v>40</v>
      </c>
      <c r="AC31" t="s">
        <v>41</v>
      </c>
      <c r="AD31" t="s">
        <v>557</v>
      </c>
      <c r="AE31" t="s">
        <v>644</v>
      </c>
      <c r="AF31" t="s">
        <v>896</v>
      </c>
      <c r="AG31" t="s">
        <v>1113</v>
      </c>
      <c r="AH31" s="12">
        <v>45900.475694444445</v>
      </c>
      <c r="AI31" s="12">
        <v>45895.475694444445</v>
      </c>
      <c r="AJ31">
        <v>55</v>
      </c>
      <c r="AK31">
        <v>0</v>
      </c>
      <c r="AL31" t="s">
        <v>1147</v>
      </c>
      <c r="AM31">
        <v>3</v>
      </c>
      <c r="AN31" t="s">
        <v>1726</v>
      </c>
      <c r="AO31" t="s">
        <v>2134</v>
      </c>
      <c r="AP31" t="s">
        <v>2134</v>
      </c>
      <c r="AQ31" t="s">
        <v>822</v>
      </c>
      <c r="AR31" t="s">
        <v>1690</v>
      </c>
      <c r="AS31" t="s">
        <v>1690</v>
      </c>
      <c r="AT31" s="6" t="s">
        <v>1679</v>
      </c>
    </row>
    <row r="32" spans="1:46" x14ac:dyDescent="0.2">
      <c r="A32">
        <f>VLOOKUP(Table4[[#This Row],[Rescue_ID]],Randomize_10_20_25!$B:$D,3,FALSE)</f>
        <v>1</v>
      </c>
      <c r="B32">
        <f>VLOOKUP(Table4[[#This Row],[Rescue_ID]],InitialRandom_10_07_25!$I:$AL,30,FALSE)</f>
        <v>1</v>
      </c>
      <c r="C32" s="12">
        <f>VLOOKUP(Table4[[#This Row],[Rescue_ID]],'Experiment Tracker'!$B:$P,7,FALSE)</f>
        <v>45950</v>
      </c>
      <c r="D32" s="11" t="str">
        <f>VLOOKUP(Table4[[#This Row],[Rescue_ID]],'Experiment Tracker'!$B:$P,6,FALSE)</f>
        <v>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v>
      </c>
      <c r="F32">
        <f>VLOOKUP(Table4[[#This Row],[Rescue_ID]],'Experiment Tracker'!$B:$I,8,FALSE)</f>
        <v>62.1</v>
      </c>
      <c r="H32" t="str">
        <f>VLOOKUP(Table4[[#This Row],[Primary_Breed]],'Breed Group'!$A:$B,2,FALSE)</f>
        <v>Stigma</v>
      </c>
      <c r="I32" t="str">
        <f>IF(VLOOKUP($K32,'Consolidated Data - Static'!$K:$AM,2,FALSE)&lt;&gt;VLOOKUP($K32,'Consolidated Data - Dynamic'!$C:$AE,2,FALSE),"Name-AdoptAPet Mismatch",IF(VLOOKUP($K32,'Consolidated Data - Static'!$K:$AM,3,FALSE)&lt;&gt;VLOOKUP($K32,'Consolidated Data - Dynamic'!$C:$AE,3,FALSE),"Name-PetPoint Mismatch",IF(VLOOKUP($K32,'Consolidated Data - Static'!$K:$AM,4,FALSE)&lt;&gt;VLOOKUP($K32,'Consolidated Data - Dynamic'!$C:$AE,4,FALSE),"Name-Inventory Mismatch", IF(VLOOKUP($K32,'Consolidated Data - Static'!$K:$AM,5,FALSE)&lt;&gt;VLOOKUP($K32,'Consolidated Data - Dynamic'!$C:$AE,5,FALSE),"Primary Breed Mismatch",IF(VLOOKUP($K32,'Consolidated Data - Static'!$K:$AM,6,FALSE)&lt;&gt;VLOOKUP($K32,'Consolidated Data - Dynamic'!$C:$AE,6,FALSE),"Secondary Breed Mismatch", IF(VLOOKUP($K32,'Consolidated Data - Static'!$K:$AM,7,FALSE)&lt;&gt;VLOOKUP($K32,'Consolidated Data - Dynamic'!$C:$AE,7,FALSE),"Color Mismatch",IF(VLOOKUP($K32,'Consolidated Data - Static'!$K:$AM,8,FALSE)&lt;&gt;VLOOKUP($K32,'Consolidated Data - Dynamic'!$C:$AE,8,FALSE),"Sex Mismatch",IF(VLOOKUP($K32,'Consolidated Data - Static'!$K:$AM,9,FALSE)&lt;&gt;VLOOKUP($K32,'Consolidated Data - Dynamic'!$C:$AE,9,FALSE),"Age Mismatch",IF(VLOOKUP($K32,'Consolidated Data - Static'!$K:$AM,10,FALSE)&lt;&gt;VLOOKUP($K32,'Consolidated Data - Dynamic'!$C:$AE,10,FALSE),"Size Mismatch",IF(VLOOKUP($K32,'Consolidated Data - Static'!$K:$AM,11,FALSE)&lt;&gt;VLOOKUP($K32,'Consolidated Data - Dynamic'!$C:$AE,11,FALSE),"Mixed Mismatch",IF(VLOOKUP($K32,'Consolidated Data - Static'!$K:$AM,12,FALSE)&lt;&gt;VLOOKUP($K32,'Consolidated Data - Dynamic'!$C:$AE,12,FALSE),"Altered Mismatch",IF(VLOOKUP($K32,'Consolidated Data - Static'!$K:$AM,13,FALSE)&lt;&gt;VLOOKUP($K32,'Consolidated Data - Dynamic'!$C:$AE,13,FALSE),"Shots Current Mismatch",IF(VLOOKUP($K32,'Consolidated Data - Static'!$K:$AM,14,FALSE)&lt;&gt;VLOOKUP($K32,'Consolidated Data - Dynamic'!$C:$AE,14,FALSE),"Housebroken Mismatch",IF(VLOOKUP($K32,'Consolidated Data - Static'!$K:$AM,15,FALSE)&lt;&gt;VLOOKUP($K32,'Consolidated Data - Dynamic'!$C:$AE,15,FALSE),"Special Needs Mismatch",IF(VLOOKUP($K32,'Consolidated Data - Static'!$K:$AM,16,FALSE)&lt;&gt;VLOOKUP($K32,'Consolidated Data - Dynamic'!$C:$AE,16,FALSE),"OK w/kids Mismatch",IF(VLOOKUP($K32,'Consolidated Data - Static'!$K:$AM,17,FALSE)&lt;&gt;VLOOKUP($K32,'Consolidated Data - Dynamic'!$C:$AE,17,FALSE),"OK w/dogs Mismatch",IF(VLOOKUP($K32,'Consolidated Data - Static'!$K:$AM,18,FALSE)&lt;&gt;VLOOKUP($K32,'Consolidated Data - Dynamic'!$C:$AE,18,FALSE),"OK w/cats Mismatch",IF(VLOOKUP($K32,'Consolidated Data - Static'!$K:$AM,19,FALSE)&lt;&gt;VLOOKUP($K32,'Consolidated Data - Dynamic'!$C:$AE,19,FALSE),"Pre Treatment Description Mismatch",IF(VLOOKUP($K32,'Consolidated Data - Static'!$K:$AM,20,FALSE)&lt;&gt;VLOOKUP($K32,'Consolidated Data - Dynamic'!$C:$AE,20,FALSE),"Stage Mismatch",IF(VLOOKUP($K32,'Consolidated Data - Static'!$K:$AM,21,FALSE)&lt;&gt;VLOOKUP($K32,'Consolidated Data - Dynamic'!$C:$AE,21,FALSE),"Primary Color Mismatch",IF(VLOOKUP($K32,'Consolidated Data - Static'!$K:$AM,22,FALSE)&lt;&gt;VLOOKUP($K32,'Consolidated Data - Dynamic'!$C:$AE,22,FALSE),"Location Mismatch",IF(VLOOKUP($K32,'Consolidated Data - Static'!$K:$AM,23,FALSE)&lt;&gt;VLOOKUP($K32,'Consolidated Data - Dynamic'!$C:$AE,23,FALSE),"Intake Type Mismatch",IF(VLOOKUP($K32,'Consolidated Data - Static'!$K:$AM,24,FALSE)&lt;&gt;VLOOKUP($K32,'Consolidated Data - Dynamic'!$C:$AE,24,FALSE),"Emancipation Date Mismatch",IF(VLOOKUP($K32,'Consolidated Data - Static'!$K:$AM,25,FALSE)&lt;&gt;VLOOKUP($K32,'Consolidated Data - Dynamic'!$C:$AE,25,FALSE),"Intake Date Mismatch",IF(VLOOKUP($K32,'Consolidated Data - Static'!$K:$AM,26,FALSE)&lt;&gt;VLOOKUP($K32,'Consolidated Data - Dynamic'!$C:$AE,26,FALSE),"LOS Days Mismatch",IF(VLOOKUP($K32,'Consolidated Data - Static'!$K:$AM,27,FALSE)&lt;&gt;VLOOKUP($K32,'Consolidated Data - Dynamic'!$C:$AE,27,FALSE),"Stage Change Mismatch",IF(VLOOKUP($K32,'Consolidated Data - Static'!$K:$AM,28,FALSE)&lt;&gt;VLOOKUP($K32,'Consolidated Data - Dynamic'!$C:$AE,28,FALSE),"Animal Weight Mismatch",IF(VLOOKUP($K32,'Consolidated Data - Static'!$K:$AM,29,FALSE)&lt;&gt;VLOOKUP($K32,'Consolidated Data - Dynamic'!$C:$AE,29,FALSE),"Number of Pictures Mismatch", "Record Match"))))))))))))))))))))))))))))</f>
        <v>Record Match</v>
      </c>
      <c r="J32">
        <v>45968065</v>
      </c>
      <c r="K32" t="s">
        <v>451</v>
      </c>
      <c r="L32" t="s">
        <v>452</v>
      </c>
      <c r="M32" t="s">
        <v>452</v>
      </c>
      <c r="N32" t="s">
        <v>452</v>
      </c>
      <c r="O32" t="s">
        <v>46</v>
      </c>
      <c r="P32" t="s">
        <v>104</v>
      </c>
      <c r="Q32" t="s">
        <v>136</v>
      </c>
      <c r="R32" t="s">
        <v>36</v>
      </c>
      <c r="S32" t="s">
        <v>37</v>
      </c>
      <c r="T32" t="s">
        <v>50</v>
      </c>
      <c r="U32" t="s">
        <v>39</v>
      </c>
      <c r="V32" t="s">
        <v>39</v>
      </c>
      <c r="W32" t="s">
        <v>39</v>
      </c>
      <c r="X32" t="s">
        <v>41</v>
      </c>
      <c r="Y32" t="s">
        <v>41</v>
      </c>
      <c r="Z32" t="s">
        <v>39</v>
      </c>
      <c r="AA32" t="s">
        <v>39</v>
      </c>
      <c r="AB32" t="s">
        <v>40</v>
      </c>
      <c r="AC32" t="s">
        <v>41</v>
      </c>
      <c r="AD32" t="s">
        <v>557</v>
      </c>
      <c r="AE32" t="s">
        <v>543</v>
      </c>
      <c r="AF32" t="s">
        <v>636</v>
      </c>
      <c r="AG32" t="s">
        <v>1113</v>
      </c>
      <c r="AH32" s="12">
        <v>45893.373611111114</v>
      </c>
      <c r="AI32" s="12">
        <v>45888.373611111114</v>
      </c>
      <c r="AJ32">
        <v>62.1</v>
      </c>
      <c r="AK32">
        <v>0</v>
      </c>
      <c r="AL32" t="s">
        <v>1169</v>
      </c>
      <c r="AM32">
        <v>3</v>
      </c>
      <c r="AN32" t="s">
        <v>2135</v>
      </c>
      <c r="AO32" t="s">
        <v>2136</v>
      </c>
      <c r="AP32" t="s">
        <v>2136</v>
      </c>
      <c r="AQ32" t="s">
        <v>837</v>
      </c>
      <c r="AR32" t="s">
        <v>1664</v>
      </c>
      <c r="AS32" t="s">
        <v>1664</v>
      </c>
      <c r="AT32" s="6" t="s">
        <v>2137</v>
      </c>
    </row>
    <row r="33" spans="1:46" x14ac:dyDescent="0.2">
      <c r="A33">
        <f>VLOOKUP(Table4[[#This Row],[Rescue_ID]],Randomize_10_20_25!$B:$D,3,FALSE)</f>
        <v>0</v>
      </c>
      <c r="B33">
        <f>VLOOKUP(Table4[[#This Row],[Rescue_ID]],InitialRandom_10_07_25!$I:$AL,30,FALSE)</f>
        <v>0</v>
      </c>
      <c r="C33" s="12">
        <f>VLOOKUP(Table4[[#This Row],[Rescue_ID]],'Experiment Tracker'!$B:$P,7,FALSE)</f>
        <v>0</v>
      </c>
      <c r="D33" s="11">
        <f>VLOOKUP(Table4[[#This Row],[Rescue_ID]],'Experiment Tracker'!$B:$P,6,FALSE)</f>
        <v>0</v>
      </c>
      <c r="F33">
        <f>VLOOKUP(Table4[[#This Row],[Rescue_ID]],'Experiment Tracker'!$B:$I,8,FALSE)</f>
        <v>37.9</v>
      </c>
      <c r="H33" t="str">
        <f>VLOOKUP(Table4[[#This Row],[Primary_Breed]],'Breed Group'!$A:$B,2,FALSE)</f>
        <v>Non-Stigma</v>
      </c>
      <c r="I33" t="str">
        <f>IF(VLOOKUP($K33,'Consolidated Data - Static'!$K:$AM,2,FALSE)&lt;&gt;VLOOKUP($K33,'Consolidated Data - Dynamic'!$C:$AE,2,FALSE),"Name-AdoptAPet Mismatch",IF(VLOOKUP($K33,'Consolidated Data - Static'!$K:$AM,3,FALSE)&lt;&gt;VLOOKUP($K33,'Consolidated Data - Dynamic'!$C:$AE,3,FALSE),"Name-PetPoint Mismatch",IF(VLOOKUP($K33,'Consolidated Data - Static'!$K:$AM,4,FALSE)&lt;&gt;VLOOKUP($K33,'Consolidated Data - Dynamic'!$C:$AE,4,FALSE),"Name-Inventory Mismatch", IF(VLOOKUP($K33,'Consolidated Data - Static'!$K:$AM,5,FALSE)&lt;&gt;VLOOKUP($K33,'Consolidated Data - Dynamic'!$C:$AE,5,FALSE),"Primary Breed Mismatch",IF(VLOOKUP($K33,'Consolidated Data - Static'!$K:$AM,6,FALSE)&lt;&gt;VLOOKUP($K33,'Consolidated Data - Dynamic'!$C:$AE,6,FALSE),"Secondary Breed Mismatch", IF(VLOOKUP($K33,'Consolidated Data - Static'!$K:$AM,7,FALSE)&lt;&gt;VLOOKUP($K33,'Consolidated Data - Dynamic'!$C:$AE,7,FALSE),"Color Mismatch",IF(VLOOKUP($K33,'Consolidated Data - Static'!$K:$AM,8,FALSE)&lt;&gt;VLOOKUP($K33,'Consolidated Data - Dynamic'!$C:$AE,8,FALSE),"Sex Mismatch",IF(VLOOKUP($K33,'Consolidated Data - Static'!$K:$AM,9,FALSE)&lt;&gt;VLOOKUP($K33,'Consolidated Data - Dynamic'!$C:$AE,9,FALSE),"Age Mismatch",IF(VLOOKUP($K33,'Consolidated Data - Static'!$K:$AM,10,FALSE)&lt;&gt;VLOOKUP($K33,'Consolidated Data - Dynamic'!$C:$AE,10,FALSE),"Size Mismatch",IF(VLOOKUP($K33,'Consolidated Data - Static'!$K:$AM,11,FALSE)&lt;&gt;VLOOKUP($K33,'Consolidated Data - Dynamic'!$C:$AE,11,FALSE),"Mixed Mismatch",IF(VLOOKUP($K33,'Consolidated Data - Static'!$K:$AM,12,FALSE)&lt;&gt;VLOOKUP($K33,'Consolidated Data - Dynamic'!$C:$AE,12,FALSE),"Altered Mismatch",IF(VLOOKUP($K33,'Consolidated Data - Static'!$K:$AM,13,FALSE)&lt;&gt;VLOOKUP($K33,'Consolidated Data - Dynamic'!$C:$AE,13,FALSE),"Shots Current Mismatch",IF(VLOOKUP($K33,'Consolidated Data - Static'!$K:$AM,14,FALSE)&lt;&gt;VLOOKUP($K33,'Consolidated Data - Dynamic'!$C:$AE,14,FALSE),"Housebroken Mismatch",IF(VLOOKUP($K33,'Consolidated Data - Static'!$K:$AM,15,FALSE)&lt;&gt;VLOOKUP($K33,'Consolidated Data - Dynamic'!$C:$AE,15,FALSE),"Special Needs Mismatch",IF(VLOOKUP($K33,'Consolidated Data - Static'!$K:$AM,16,FALSE)&lt;&gt;VLOOKUP($K33,'Consolidated Data - Dynamic'!$C:$AE,16,FALSE),"OK w/kids Mismatch",IF(VLOOKUP($K33,'Consolidated Data - Static'!$K:$AM,17,FALSE)&lt;&gt;VLOOKUP($K33,'Consolidated Data - Dynamic'!$C:$AE,17,FALSE),"OK w/dogs Mismatch",IF(VLOOKUP($K33,'Consolidated Data - Static'!$K:$AM,18,FALSE)&lt;&gt;VLOOKUP($K33,'Consolidated Data - Dynamic'!$C:$AE,18,FALSE),"OK w/cats Mismatch",IF(VLOOKUP($K33,'Consolidated Data - Static'!$K:$AM,19,FALSE)&lt;&gt;VLOOKUP($K33,'Consolidated Data - Dynamic'!$C:$AE,19,FALSE),"Pre Treatment Description Mismatch",IF(VLOOKUP($K33,'Consolidated Data - Static'!$K:$AM,20,FALSE)&lt;&gt;VLOOKUP($K33,'Consolidated Data - Dynamic'!$C:$AE,20,FALSE),"Stage Mismatch",IF(VLOOKUP($K33,'Consolidated Data - Static'!$K:$AM,21,FALSE)&lt;&gt;VLOOKUP($K33,'Consolidated Data - Dynamic'!$C:$AE,21,FALSE),"Primary Color Mismatch",IF(VLOOKUP($K33,'Consolidated Data - Static'!$K:$AM,22,FALSE)&lt;&gt;VLOOKUP($K33,'Consolidated Data - Dynamic'!$C:$AE,22,FALSE),"Location Mismatch",IF(VLOOKUP($K33,'Consolidated Data - Static'!$K:$AM,23,FALSE)&lt;&gt;VLOOKUP($K33,'Consolidated Data - Dynamic'!$C:$AE,23,FALSE),"Intake Type Mismatch",IF(VLOOKUP($K33,'Consolidated Data - Static'!$K:$AM,24,FALSE)&lt;&gt;VLOOKUP($K33,'Consolidated Data - Dynamic'!$C:$AE,24,FALSE),"Emancipation Date Mismatch",IF(VLOOKUP($K33,'Consolidated Data - Static'!$K:$AM,25,FALSE)&lt;&gt;VLOOKUP($K33,'Consolidated Data - Dynamic'!$C:$AE,25,FALSE),"Intake Date Mismatch",IF(VLOOKUP($K33,'Consolidated Data - Static'!$K:$AM,26,FALSE)&lt;&gt;VLOOKUP($K33,'Consolidated Data - Dynamic'!$C:$AE,26,FALSE),"LOS Days Mismatch",IF(VLOOKUP($K33,'Consolidated Data - Static'!$K:$AM,27,FALSE)&lt;&gt;VLOOKUP($K33,'Consolidated Data - Dynamic'!$C:$AE,27,FALSE),"Stage Change Mismatch",IF(VLOOKUP($K33,'Consolidated Data - Static'!$K:$AM,28,FALSE)&lt;&gt;VLOOKUP($K33,'Consolidated Data - Dynamic'!$C:$AE,28,FALSE),"Animal Weight Mismatch",IF(VLOOKUP($K33,'Consolidated Data - Static'!$K:$AM,29,FALSE)&lt;&gt;VLOOKUP($K33,'Consolidated Data - Dynamic'!$C:$AE,29,FALSE),"Number of Pictures Mismatch", "Record Match"))))))))))))))))))))))))))))</f>
        <v>Record Match</v>
      </c>
      <c r="J33">
        <v>45970275</v>
      </c>
      <c r="K33" t="s">
        <v>457</v>
      </c>
      <c r="L33" t="s">
        <v>458</v>
      </c>
      <c r="M33" t="s">
        <v>458</v>
      </c>
      <c r="N33" t="s">
        <v>458</v>
      </c>
      <c r="O33" t="s">
        <v>446</v>
      </c>
      <c r="P33" t="s">
        <v>459</v>
      </c>
      <c r="Q33" t="s">
        <v>112</v>
      </c>
      <c r="R33" t="s">
        <v>48</v>
      </c>
      <c r="S33" t="s">
        <v>460</v>
      </c>
      <c r="T33" t="s">
        <v>50</v>
      </c>
      <c r="U33" t="s">
        <v>39</v>
      </c>
      <c r="V33" t="s">
        <v>39</v>
      </c>
      <c r="W33" t="s">
        <v>39</v>
      </c>
      <c r="X33" t="s">
        <v>41</v>
      </c>
      <c r="Y33" t="s">
        <v>41</v>
      </c>
      <c r="Z33" t="s">
        <v>39</v>
      </c>
      <c r="AA33" t="s">
        <v>39</v>
      </c>
      <c r="AB33" t="s">
        <v>39</v>
      </c>
      <c r="AC33" t="s">
        <v>41</v>
      </c>
      <c r="AD33" t="s">
        <v>557</v>
      </c>
      <c r="AE33" t="s">
        <v>543</v>
      </c>
      <c r="AF33" t="s">
        <v>636</v>
      </c>
      <c r="AG33" t="s">
        <v>1113</v>
      </c>
      <c r="AH33" s="12">
        <v>45917.61041666667</v>
      </c>
      <c r="AI33" s="12">
        <v>45912.61041666667</v>
      </c>
      <c r="AJ33">
        <v>37.9</v>
      </c>
      <c r="AK33">
        <v>0</v>
      </c>
      <c r="AL33" t="s">
        <v>1173</v>
      </c>
      <c r="AM33">
        <v>3</v>
      </c>
      <c r="AN33" t="s">
        <v>1721</v>
      </c>
      <c r="AO33" t="s">
        <v>2196</v>
      </c>
      <c r="AP33" t="s">
        <v>2196</v>
      </c>
      <c r="AQ33" t="s">
        <v>1691</v>
      </c>
      <c r="AR33" t="s">
        <v>1668</v>
      </c>
      <c r="AS33" t="s">
        <v>1668</v>
      </c>
      <c r="AT33" s="6" t="s">
        <v>2197</v>
      </c>
    </row>
    <row r="34" spans="1:46" x14ac:dyDescent="0.2">
      <c r="A34">
        <f>VLOOKUP(Table4[[#This Row],[Rescue_ID]],Randomize_10_20_25!$B:$D,3,FALSE)</f>
        <v>0</v>
      </c>
      <c r="B34">
        <f>VLOOKUP(Table4[[#This Row],[Rescue_ID]],InitialRandom_10_07_25!$I:$AL,30,FALSE)</f>
        <v>0</v>
      </c>
      <c r="C34" s="12">
        <f>VLOOKUP(Table4[[#This Row],[Rescue_ID]],'Experiment Tracker'!$B:$P,7,FALSE)</f>
        <v>0</v>
      </c>
      <c r="D34" s="11">
        <f>VLOOKUP(Table4[[#This Row],[Rescue_ID]],'Experiment Tracker'!$B:$P,6,FALSE)</f>
        <v>0</v>
      </c>
      <c r="F34">
        <f>VLOOKUP(Table4[[#This Row],[Rescue_ID]],'Experiment Tracker'!$B:$I,8,FALSE)</f>
        <v>94.9</v>
      </c>
      <c r="H34" t="str">
        <f>VLOOKUP(Table4[[#This Row],[Primary_Breed]],'Breed Group'!$A:$B,2,FALSE)</f>
        <v>Non-Stigma</v>
      </c>
      <c r="I34" t="str">
        <f>IF(VLOOKUP($K34,'Consolidated Data - Static'!$K:$AM,2,FALSE)&lt;&gt;VLOOKUP($K34,'Consolidated Data - Dynamic'!$C:$AE,2,FALSE),"Name-AdoptAPet Mismatch",IF(VLOOKUP($K34,'Consolidated Data - Static'!$K:$AM,3,FALSE)&lt;&gt;VLOOKUP($K34,'Consolidated Data - Dynamic'!$C:$AE,3,FALSE),"Name-PetPoint Mismatch",IF(VLOOKUP($K34,'Consolidated Data - Static'!$K:$AM,4,FALSE)&lt;&gt;VLOOKUP($K34,'Consolidated Data - Dynamic'!$C:$AE,4,FALSE),"Name-Inventory Mismatch", IF(VLOOKUP($K34,'Consolidated Data - Static'!$K:$AM,5,FALSE)&lt;&gt;VLOOKUP($K34,'Consolidated Data - Dynamic'!$C:$AE,5,FALSE),"Primary Breed Mismatch",IF(VLOOKUP($K34,'Consolidated Data - Static'!$K:$AM,6,FALSE)&lt;&gt;VLOOKUP($K34,'Consolidated Data - Dynamic'!$C:$AE,6,FALSE),"Secondary Breed Mismatch", IF(VLOOKUP($K34,'Consolidated Data - Static'!$K:$AM,7,FALSE)&lt;&gt;VLOOKUP($K34,'Consolidated Data - Dynamic'!$C:$AE,7,FALSE),"Color Mismatch",IF(VLOOKUP($K34,'Consolidated Data - Static'!$K:$AM,8,FALSE)&lt;&gt;VLOOKUP($K34,'Consolidated Data - Dynamic'!$C:$AE,8,FALSE),"Sex Mismatch",IF(VLOOKUP($K34,'Consolidated Data - Static'!$K:$AM,9,FALSE)&lt;&gt;VLOOKUP($K34,'Consolidated Data - Dynamic'!$C:$AE,9,FALSE),"Age Mismatch",IF(VLOOKUP($K34,'Consolidated Data - Static'!$K:$AM,10,FALSE)&lt;&gt;VLOOKUP($K34,'Consolidated Data - Dynamic'!$C:$AE,10,FALSE),"Size Mismatch",IF(VLOOKUP($K34,'Consolidated Data - Static'!$K:$AM,11,FALSE)&lt;&gt;VLOOKUP($K34,'Consolidated Data - Dynamic'!$C:$AE,11,FALSE),"Mixed Mismatch",IF(VLOOKUP($K34,'Consolidated Data - Static'!$K:$AM,12,FALSE)&lt;&gt;VLOOKUP($K34,'Consolidated Data - Dynamic'!$C:$AE,12,FALSE),"Altered Mismatch",IF(VLOOKUP($K34,'Consolidated Data - Static'!$K:$AM,13,FALSE)&lt;&gt;VLOOKUP($K34,'Consolidated Data - Dynamic'!$C:$AE,13,FALSE),"Shots Current Mismatch",IF(VLOOKUP($K34,'Consolidated Data - Static'!$K:$AM,14,FALSE)&lt;&gt;VLOOKUP($K34,'Consolidated Data - Dynamic'!$C:$AE,14,FALSE),"Housebroken Mismatch",IF(VLOOKUP($K34,'Consolidated Data - Static'!$K:$AM,15,FALSE)&lt;&gt;VLOOKUP($K34,'Consolidated Data - Dynamic'!$C:$AE,15,FALSE),"Special Needs Mismatch",IF(VLOOKUP($K34,'Consolidated Data - Static'!$K:$AM,16,FALSE)&lt;&gt;VLOOKUP($K34,'Consolidated Data - Dynamic'!$C:$AE,16,FALSE),"OK w/kids Mismatch",IF(VLOOKUP($K34,'Consolidated Data - Static'!$K:$AM,17,FALSE)&lt;&gt;VLOOKUP($K34,'Consolidated Data - Dynamic'!$C:$AE,17,FALSE),"OK w/dogs Mismatch",IF(VLOOKUP($K34,'Consolidated Data - Static'!$K:$AM,18,FALSE)&lt;&gt;VLOOKUP($K34,'Consolidated Data - Dynamic'!$C:$AE,18,FALSE),"OK w/cats Mismatch",IF(VLOOKUP($K34,'Consolidated Data - Static'!$K:$AM,19,FALSE)&lt;&gt;VLOOKUP($K34,'Consolidated Data - Dynamic'!$C:$AE,19,FALSE),"Pre Treatment Description Mismatch",IF(VLOOKUP($K34,'Consolidated Data - Static'!$K:$AM,20,FALSE)&lt;&gt;VLOOKUP($K34,'Consolidated Data - Dynamic'!$C:$AE,20,FALSE),"Stage Mismatch",IF(VLOOKUP($K34,'Consolidated Data - Static'!$K:$AM,21,FALSE)&lt;&gt;VLOOKUP($K34,'Consolidated Data - Dynamic'!$C:$AE,21,FALSE),"Primary Color Mismatch",IF(VLOOKUP($K34,'Consolidated Data - Static'!$K:$AM,22,FALSE)&lt;&gt;VLOOKUP($K34,'Consolidated Data - Dynamic'!$C:$AE,22,FALSE),"Location Mismatch",IF(VLOOKUP($K34,'Consolidated Data - Static'!$K:$AM,23,FALSE)&lt;&gt;VLOOKUP($K34,'Consolidated Data - Dynamic'!$C:$AE,23,FALSE),"Intake Type Mismatch",IF(VLOOKUP($K34,'Consolidated Data - Static'!$K:$AM,24,FALSE)&lt;&gt;VLOOKUP($K34,'Consolidated Data - Dynamic'!$C:$AE,24,FALSE),"Emancipation Date Mismatch",IF(VLOOKUP($K34,'Consolidated Data - Static'!$K:$AM,25,FALSE)&lt;&gt;VLOOKUP($K34,'Consolidated Data - Dynamic'!$C:$AE,25,FALSE),"Intake Date Mismatch",IF(VLOOKUP($K34,'Consolidated Data - Static'!$K:$AM,26,FALSE)&lt;&gt;VLOOKUP($K34,'Consolidated Data - Dynamic'!$C:$AE,26,FALSE),"LOS Days Mismatch",IF(VLOOKUP($K34,'Consolidated Data - Static'!$K:$AM,27,FALSE)&lt;&gt;VLOOKUP($K34,'Consolidated Data - Dynamic'!$C:$AE,27,FALSE),"Stage Change Mismatch",IF(VLOOKUP($K34,'Consolidated Data - Static'!$K:$AM,28,FALSE)&lt;&gt;VLOOKUP($K34,'Consolidated Data - Dynamic'!$C:$AE,28,FALSE),"Animal Weight Mismatch",IF(VLOOKUP($K34,'Consolidated Data - Static'!$K:$AM,29,FALSE)&lt;&gt;VLOOKUP($K34,'Consolidated Data - Dynamic'!$C:$AE,29,FALSE),"Number of Pictures Mismatch", "Record Match"))))))))))))))))))))))))))))</f>
        <v>Record Match</v>
      </c>
      <c r="J34">
        <v>45968028</v>
      </c>
      <c r="K34" t="s">
        <v>465</v>
      </c>
      <c r="L34" t="s">
        <v>466</v>
      </c>
      <c r="M34" t="s">
        <v>466</v>
      </c>
      <c r="N34" t="s">
        <v>466</v>
      </c>
      <c r="O34" t="s">
        <v>94</v>
      </c>
      <c r="P34">
        <v>0</v>
      </c>
      <c r="Q34" t="s">
        <v>249</v>
      </c>
      <c r="R34" t="s">
        <v>36</v>
      </c>
      <c r="S34" t="s">
        <v>49</v>
      </c>
      <c r="T34" t="s">
        <v>50</v>
      </c>
      <c r="U34" t="s">
        <v>39</v>
      </c>
      <c r="V34" t="s">
        <v>41</v>
      </c>
      <c r="W34" t="s">
        <v>39</v>
      </c>
      <c r="X34" t="s">
        <v>41</v>
      </c>
      <c r="Y34" t="s">
        <v>41</v>
      </c>
      <c r="Z34" t="s">
        <v>39</v>
      </c>
      <c r="AA34" t="s">
        <v>39</v>
      </c>
      <c r="AB34" t="s">
        <v>40</v>
      </c>
      <c r="AC34" t="s">
        <v>41</v>
      </c>
      <c r="AD34" t="s">
        <v>597</v>
      </c>
      <c r="AE34" t="s">
        <v>167</v>
      </c>
      <c r="AF34" t="s">
        <v>827</v>
      </c>
      <c r="AG34" t="s">
        <v>1113</v>
      </c>
      <c r="AH34" s="12">
        <v>45860.586805555555</v>
      </c>
      <c r="AI34" s="12">
        <v>45855.586805555555</v>
      </c>
      <c r="AJ34">
        <v>94.9</v>
      </c>
      <c r="AK34">
        <v>0</v>
      </c>
      <c r="AL34" t="s">
        <v>1143</v>
      </c>
      <c r="AM34">
        <v>1</v>
      </c>
      <c r="AN34" t="s">
        <v>2202</v>
      </c>
      <c r="AO34" t="s">
        <v>1634</v>
      </c>
      <c r="AP34" t="s">
        <v>1634</v>
      </c>
      <c r="AQ34" t="s">
        <v>768</v>
      </c>
      <c r="AR34" t="s">
        <v>1617</v>
      </c>
      <c r="AS34" t="s">
        <v>1617</v>
      </c>
      <c r="AT34" s="6" t="s">
        <v>1618</v>
      </c>
    </row>
    <row r="35" spans="1:46" x14ac:dyDescent="0.2">
      <c r="A35">
        <f>VLOOKUP(Table4[[#This Row],[Rescue_ID]],Randomize_10_20_25!$B:$D,3,FALSE)</f>
        <v>0</v>
      </c>
      <c r="B35">
        <f>VLOOKUP(Table4[[#This Row],[Rescue_ID]],InitialRandom_10_07_25!$I:$AL,30,FALSE)</f>
        <v>0</v>
      </c>
      <c r="C35" s="12">
        <f>VLOOKUP(Table4[[#This Row],[Rescue_ID]],'Experiment Tracker'!$B:$P,7,FALSE)</f>
        <v>0</v>
      </c>
      <c r="D35" s="11">
        <f>VLOOKUP(Table4[[#This Row],[Rescue_ID]],'Experiment Tracker'!$B:$P,6,FALSE)</f>
        <v>0</v>
      </c>
      <c r="F35">
        <f>VLOOKUP(Table4[[#This Row],[Rescue_ID]],'Experiment Tracker'!$B:$I,8,FALSE)</f>
        <v>27</v>
      </c>
      <c r="H35" t="str">
        <f>VLOOKUP(Table4[[#This Row],[Primary_Breed]],'Breed Group'!$A:$B,2,FALSE)</f>
        <v>Non-Stigma</v>
      </c>
      <c r="I35" t="str">
        <f>IF(VLOOKUP($K35,'Consolidated Data - Static'!$K:$AM,2,FALSE)&lt;&gt;VLOOKUP($K35,'Consolidated Data - Dynamic'!$C:$AE,2,FALSE),"Name-AdoptAPet Mismatch",IF(VLOOKUP($K35,'Consolidated Data - Static'!$K:$AM,3,FALSE)&lt;&gt;VLOOKUP($K35,'Consolidated Data - Dynamic'!$C:$AE,3,FALSE),"Name-PetPoint Mismatch",IF(VLOOKUP($K35,'Consolidated Data - Static'!$K:$AM,4,FALSE)&lt;&gt;VLOOKUP($K35,'Consolidated Data - Dynamic'!$C:$AE,4,FALSE),"Name-Inventory Mismatch", IF(VLOOKUP($K35,'Consolidated Data - Static'!$K:$AM,5,FALSE)&lt;&gt;VLOOKUP($K35,'Consolidated Data - Dynamic'!$C:$AE,5,FALSE),"Primary Breed Mismatch",IF(VLOOKUP($K35,'Consolidated Data - Static'!$K:$AM,6,FALSE)&lt;&gt;VLOOKUP($K35,'Consolidated Data - Dynamic'!$C:$AE,6,FALSE),"Secondary Breed Mismatch", IF(VLOOKUP($K35,'Consolidated Data - Static'!$K:$AM,7,FALSE)&lt;&gt;VLOOKUP($K35,'Consolidated Data - Dynamic'!$C:$AE,7,FALSE),"Color Mismatch",IF(VLOOKUP($K35,'Consolidated Data - Static'!$K:$AM,8,FALSE)&lt;&gt;VLOOKUP($K35,'Consolidated Data - Dynamic'!$C:$AE,8,FALSE),"Sex Mismatch",IF(VLOOKUP($K35,'Consolidated Data - Static'!$K:$AM,9,FALSE)&lt;&gt;VLOOKUP($K35,'Consolidated Data - Dynamic'!$C:$AE,9,FALSE),"Age Mismatch",IF(VLOOKUP($K35,'Consolidated Data - Static'!$K:$AM,10,FALSE)&lt;&gt;VLOOKUP($K35,'Consolidated Data - Dynamic'!$C:$AE,10,FALSE),"Size Mismatch",IF(VLOOKUP($K35,'Consolidated Data - Static'!$K:$AM,11,FALSE)&lt;&gt;VLOOKUP($K35,'Consolidated Data - Dynamic'!$C:$AE,11,FALSE),"Mixed Mismatch",IF(VLOOKUP($K35,'Consolidated Data - Static'!$K:$AM,12,FALSE)&lt;&gt;VLOOKUP($K35,'Consolidated Data - Dynamic'!$C:$AE,12,FALSE),"Altered Mismatch",IF(VLOOKUP($K35,'Consolidated Data - Static'!$K:$AM,13,FALSE)&lt;&gt;VLOOKUP($K35,'Consolidated Data - Dynamic'!$C:$AE,13,FALSE),"Shots Current Mismatch",IF(VLOOKUP($K35,'Consolidated Data - Static'!$K:$AM,14,FALSE)&lt;&gt;VLOOKUP($K35,'Consolidated Data - Dynamic'!$C:$AE,14,FALSE),"Housebroken Mismatch",IF(VLOOKUP($K35,'Consolidated Data - Static'!$K:$AM,15,FALSE)&lt;&gt;VLOOKUP($K35,'Consolidated Data - Dynamic'!$C:$AE,15,FALSE),"Special Needs Mismatch",IF(VLOOKUP($K35,'Consolidated Data - Static'!$K:$AM,16,FALSE)&lt;&gt;VLOOKUP($K35,'Consolidated Data - Dynamic'!$C:$AE,16,FALSE),"OK w/kids Mismatch",IF(VLOOKUP($K35,'Consolidated Data - Static'!$K:$AM,17,FALSE)&lt;&gt;VLOOKUP($K35,'Consolidated Data - Dynamic'!$C:$AE,17,FALSE),"OK w/dogs Mismatch",IF(VLOOKUP($K35,'Consolidated Data - Static'!$K:$AM,18,FALSE)&lt;&gt;VLOOKUP($K35,'Consolidated Data - Dynamic'!$C:$AE,18,FALSE),"OK w/cats Mismatch",IF(VLOOKUP($K35,'Consolidated Data - Static'!$K:$AM,19,FALSE)&lt;&gt;VLOOKUP($K35,'Consolidated Data - Dynamic'!$C:$AE,19,FALSE),"Pre Treatment Description Mismatch",IF(VLOOKUP($K35,'Consolidated Data - Static'!$K:$AM,20,FALSE)&lt;&gt;VLOOKUP($K35,'Consolidated Data - Dynamic'!$C:$AE,20,FALSE),"Stage Mismatch",IF(VLOOKUP($K35,'Consolidated Data - Static'!$K:$AM,21,FALSE)&lt;&gt;VLOOKUP($K35,'Consolidated Data - Dynamic'!$C:$AE,21,FALSE),"Primary Color Mismatch",IF(VLOOKUP($K35,'Consolidated Data - Static'!$K:$AM,22,FALSE)&lt;&gt;VLOOKUP($K35,'Consolidated Data - Dynamic'!$C:$AE,22,FALSE),"Location Mismatch",IF(VLOOKUP($K35,'Consolidated Data - Static'!$K:$AM,23,FALSE)&lt;&gt;VLOOKUP($K35,'Consolidated Data - Dynamic'!$C:$AE,23,FALSE),"Intake Type Mismatch",IF(VLOOKUP($K35,'Consolidated Data - Static'!$K:$AM,24,FALSE)&lt;&gt;VLOOKUP($K35,'Consolidated Data - Dynamic'!$C:$AE,24,FALSE),"Emancipation Date Mismatch",IF(VLOOKUP($K35,'Consolidated Data - Static'!$K:$AM,25,FALSE)&lt;&gt;VLOOKUP($K35,'Consolidated Data - Dynamic'!$C:$AE,25,FALSE),"Intake Date Mismatch",IF(VLOOKUP($K35,'Consolidated Data - Static'!$K:$AM,26,FALSE)&lt;&gt;VLOOKUP($K35,'Consolidated Data - Dynamic'!$C:$AE,26,FALSE),"LOS Days Mismatch",IF(VLOOKUP($K35,'Consolidated Data - Static'!$K:$AM,27,FALSE)&lt;&gt;VLOOKUP($K35,'Consolidated Data - Dynamic'!$C:$AE,27,FALSE),"Stage Change Mismatch",IF(VLOOKUP($K35,'Consolidated Data - Static'!$K:$AM,28,FALSE)&lt;&gt;VLOOKUP($K35,'Consolidated Data - Dynamic'!$C:$AE,28,FALSE),"Animal Weight Mismatch",IF(VLOOKUP($K35,'Consolidated Data - Static'!$K:$AM,29,FALSE)&lt;&gt;VLOOKUP($K35,'Consolidated Data - Dynamic'!$C:$AE,29,FALSE),"Number of Pictures Mismatch", "Record Match"))))))))))))))))))))))))))))</f>
        <v>Record Match</v>
      </c>
      <c r="J35">
        <v>45969286</v>
      </c>
      <c r="K35" t="s">
        <v>473</v>
      </c>
      <c r="L35" t="s">
        <v>474</v>
      </c>
      <c r="M35" t="s">
        <v>809</v>
      </c>
      <c r="N35" t="s">
        <v>809</v>
      </c>
      <c r="O35" t="s">
        <v>475</v>
      </c>
      <c r="P35" t="s">
        <v>476</v>
      </c>
      <c r="Q35" t="s">
        <v>162</v>
      </c>
      <c r="R35" t="s">
        <v>48</v>
      </c>
      <c r="S35" t="s">
        <v>49</v>
      </c>
      <c r="T35" t="s">
        <v>50</v>
      </c>
      <c r="U35" t="s">
        <v>39</v>
      </c>
      <c r="V35" t="s">
        <v>39</v>
      </c>
      <c r="W35" t="s">
        <v>39</v>
      </c>
      <c r="X35" t="s">
        <v>41</v>
      </c>
      <c r="Y35" t="s">
        <v>41</v>
      </c>
      <c r="Z35" t="s">
        <v>39</v>
      </c>
      <c r="AA35" t="s">
        <v>39</v>
      </c>
      <c r="AB35" t="s">
        <v>40</v>
      </c>
      <c r="AC35" t="s">
        <v>41</v>
      </c>
      <c r="AD35" t="s">
        <v>557</v>
      </c>
      <c r="AE35" t="s">
        <v>808</v>
      </c>
      <c r="AF35" t="s">
        <v>541</v>
      </c>
      <c r="AG35" t="s">
        <v>1130</v>
      </c>
      <c r="AH35" s="12">
        <v>0</v>
      </c>
      <c r="AI35" s="12">
        <v>45923.441666666666</v>
      </c>
      <c r="AJ35">
        <v>27</v>
      </c>
      <c r="AK35">
        <v>0</v>
      </c>
      <c r="AL35" t="s">
        <v>1161</v>
      </c>
      <c r="AM35">
        <v>2</v>
      </c>
      <c r="AN35" t="s">
        <v>2241</v>
      </c>
      <c r="AO35" t="s">
        <v>2242</v>
      </c>
      <c r="AP35" t="s">
        <v>2242</v>
      </c>
      <c r="AQ35" t="s">
        <v>647</v>
      </c>
      <c r="AR35" t="s">
        <v>2243</v>
      </c>
      <c r="AS35" t="s">
        <v>2243</v>
      </c>
      <c r="AT35" s="6" t="s">
        <v>2244</v>
      </c>
    </row>
    <row r="36" spans="1:46" x14ac:dyDescent="0.2">
      <c r="A36">
        <f>VLOOKUP(Table4[[#This Row],[Rescue_ID]],Randomize_10_20_25!$B:$D,3,FALSE)</f>
        <v>1</v>
      </c>
      <c r="B36">
        <f>VLOOKUP(Table4[[#This Row],[Rescue_ID]],InitialRandom_10_07_25!$I:$AL,30,FALSE)</f>
        <v>1</v>
      </c>
      <c r="C36" s="12">
        <f>VLOOKUP(Table4[[#This Row],[Rescue_ID]],'Experiment Tracker'!$B:$P,7,FALSE)</f>
        <v>45950</v>
      </c>
      <c r="D36" s="11" t="str">
        <f>VLOOKUP(Table4[[#This Row],[Rescue_ID]],'Experiment Tracker'!$B:$P,6,FALSE)</f>
        <v>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v>
      </c>
      <c r="F36">
        <f>VLOOKUP(Table4[[#This Row],[Rescue_ID]],'Experiment Tracker'!$B:$I,8,FALSE)</f>
        <v>52.1</v>
      </c>
      <c r="H36" t="str">
        <f>VLOOKUP(Table4[[#This Row],[Primary_Breed]],'Breed Group'!$A:$B,2,FALSE)</f>
        <v>Non-Stigma</v>
      </c>
      <c r="I36" t="str">
        <f>IF(VLOOKUP($K36,'Consolidated Data - Static'!$K:$AM,2,FALSE)&lt;&gt;VLOOKUP($K36,'Consolidated Data - Dynamic'!$C:$AE,2,FALSE),"Name-AdoptAPet Mismatch",IF(VLOOKUP($K36,'Consolidated Data - Static'!$K:$AM,3,FALSE)&lt;&gt;VLOOKUP($K36,'Consolidated Data - Dynamic'!$C:$AE,3,FALSE),"Name-PetPoint Mismatch",IF(VLOOKUP($K36,'Consolidated Data - Static'!$K:$AM,4,FALSE)&lt;&gt;VLOOKUP($K36,'Consolidated Data - Dynamic'!$C:$AE,4,FALSE),"Name-Inventory Mismatch", IF(VLOOKUP($K36,'Consolidated Data - Static'!$K:$AM,5,FALSE)&lt;&gt;VLOOKUP($K36,'Consolidated Data - Dynamic'!$C:$AE,5,FALSE),"Primary Breed Mismatch",IF(VLOOKUP($K36,'Consolidated Data - Static'!$K:$AM,6,FALSE)&lt;&gt;VLOOKUP($K36,'Consolidated Data - Dynamic'!$C:$AE,6,FALSE),"Secondary Breed Mismatch", IF(VLOOKUP($K36,'Consolidated Data - Static'!$K:$AM,7,FALSE)&lt;&gt;VLOOKUP($K36,'Consolidated Data - Dynamic'!$C:$AE,7,FALSE),"Color Mismatch",IF(VLOOKUP($K36,'Consolidated Data - Static'!$K:$AM,8,FALSE)&lt;&gt;VLOOKUP($K36,'Consolidated Data - Dynamic'!$C:$AE,8,FALSE),"Sex Mismatch",IF(VLOOKUP($K36,'Consolidated Data - Static'!$K:$AM,9,FALSE)&lt;&gt;VLOOKUP($K36,'Consolidated Data - Dynamic'!$C:$AE,9,FALSE),"Age Mismatch",IF(VLOOKUP($K36,'Consolidated Data - Static'!$K:$AM,10,FALSE)&lt;&gt;VLOOKUP($K36,'Consolidated Data - Dynamic'!$C:$AE,10,FALSE),"Size Mismatch",IF(VLOOKUP($K36,'Consolidated Data - Static'!$K:$AM,11,FALSE)&lt;&gt;VLOOKUP($K36,'Consolidated Data - Dynamic'!$C:$AE,11,FALSE),"Mixed Mismatch",IF(VLOOKUP($K36,'Consolidated Data - Static'!$K:$AM,12,FALSE)&lt;&gt;VLOOKUP($K36,'Consolidated Data - Dynamic'!$C:$AE,12,FALSE),"Altered Mismatch",IF(VLOOKUP($K36,'Consolidated Data - Static'!$K:$AM,13,FALSE)&lt;&gt;VLOOKUP($K36,'Consolidated Data - Dynamic'!$C:$AE,13,FALSE),"Shots Current Mismatch",IF(VLOOKUP($K36,'Consolidated Data - Static'!$K:$AM,14,FALSE)&lt;&gt;VLOOKUP($K36,'Consolidated Data - Dynamic'!$C:$AE,14,FALSE),"Housebroken Mismatch",IF(VLOOKUP($K36,'Consolidated Data - Static'!$K:$AM,15,FALSE)&lt;&gt;VLOOKUP($K36,'Consolidated Data - Dynamic'!$C:$AE,15,FALSE),"Special Needs Mismatch",IF(VLOOKUP($K36,'Consolidated Data - Static'!$K:$AM,16,FALSE)&lt;&gt;VLOOKUP($K36,'Consolidated Data - Dynamic'!$C:$AE,16,FALSE),"OK w/kids Mismatch",IF(VLOOKUP($K36,'Consolidated Data - Static'!$K:$AM,17,FALSE)&lt;&gt;VLOOKUP($K36,'Consolidated Data - Dynamic'!$C:$AE,17,FALSE),"OK w/dogs Mismatch",IF(VLOOKUP($K36,'Consolidated Data - Static'!$K:$AM,18,FALSE)&lt;&gt;VLOOKUP($K36,'Consolidated Data - Dynamic'!$C:$AE,18,FALSE),"OK w/cats Mismatch",IF(VLOOKUP($K36,'Consolidated Data - Static'!$K:$AM,19,FALSE)&lt;&gt;VLOOKUP($K36,'Consolidated Data - Dynamic'!$C:$AE,19,FALSE),"Pre Treatment Description Mismatch",IF(VLOOKUP($K36,'Consolidated Data - Static'!$K:$AM,20,FALSE)&lt;&gt;VLOOKUP($K36,'Consolidated Data - Dynamic'!$C:$AE,20,FALSE),"Stage Mismatch",IF(VLOOKUP($K36,'Consolidated Data - Static'!$K:$AM,21,FALSE)&lt;&gt;VLOOKUP($K36,'Consolidated Data - Dynamic'!$C:$AE,21,FALSE),"Primary Color Mismatch",IF(VLOOKUP($K36,'Consolidated Data - Static'!$K:$AM,22,FALSE)&lt;&gt;VLOOKUP($K36,'Consolidated Data - Dynamic'!$C:$AE,22,FALSE),"Location Mismatch",IF(VLOOKUP($K36,'Consolidated Data - Static'!$K:$AM,23,FALSE)&lt;&gt;VLOOKUP($K36,'Consolidated Data - Dynamic'!$C:$AE,23,FALSE),"Intake Type Mismatch",IF(VLOOKUP($K36,'Consolidated Data - Static'!$K:$AM,24,FALSE)&lt;&gt;VLOOKUP($K36,'Consolidated Data - Dynamic'!$C:$AE,24,FALSE),"Emancipation Date Mismatch",IF(VLOOKUP($K36,'Consolidated Data - Static'!$K:$AM,25,FALSE)&lt;&gt;VLOOKUP($K36,'Consolidated Data - Dynamic'!$C:$AE,25,FALSE),"Intake Date Mismatch",IF(VLOOKUP($K36,'Consolidated Data - Static'!$K:$AM,26,FALSE)&lt;&gt;VLOOKUP($K36,'Consolidated Data - Dynamic'!$C:$AE,26,FALSE),"LOS Days Mismatch",IF(VLOOKUP($K36,'Consolidated Data - Static'!$K:$AM,27,FALSE)&lt;&gt;VLOOKUP($K36,'Consolidated Data - Dynamic'!$C:$AE,27,FALSE),"Stage Change Mismatch",IF(VLOOKUP($K36,'Consolidated Data - Static'!$K:$AM,28,FALSE)&lt;&gt;VLOOKUP($K36,'Consolidated Data - Dynamic'!$C:$AE,28,FALSE),"Animal Weight Mismatch",IF(VLOOKUP($K36,'Consolidated Data - Static'!$K:$AM,29,FALSE)&lt;&gt;VLOOKUP($K36,'Consolidated Data - Dynamic'!$C:$AE,29,FALSE),"Number of Pictures Mismatch", "Record Match"))))))))))))))))))))))))))))</f>
        <v>Record Match</v>
      </c>
      <c r="J36">
        <v>45969536</v>
      </c>
      <c r="K36" s="11" t="s">
        <v>480</v>
      </c>
      <c r="L36" t="s">
        <v>1319</v>
      </c>
      <c r="M36" t="s">
        <v>949</v>
      </c>
      <c r="N36" t="s">
        <v>949</v>
      </c>
      <c r="O36" t="s">
        <v>63</v>
      </c>
      <c r="P36" t="s">
        <v>56</v>
      </c>
      <c r="Q36" t="s">
        <v>183</v>
      </c>
      <c r="R36" t="s">
        <v>36</v>
      </c>
      <c r="S36" t="s">
        <v>49</v>
      </c>
      <c r="T36" t="s">
        <v>50</v>
      </c>
      <c r="U36" t="s">
        <v>39</v>
      </c>
      <c r="V36" t="s">
        <v>41</v>
      </c>
      <c r="W36" t="s">
        <v>39</v>
      </c>
      <c r="X36" t="s">
        <v>41</v>
      </c>
      <c r="Y36" t="s">
        <v>41</v>
      </c>
      <c r="Z36" t="s">
        <v>39</v>
      </c>
      <c r="AA36" t="s">
        <v>39</v>
      </c>
      <c r="AB36" t="s">
        <v>40</v>
      </c>
      <c r="AC36" t="s">
        <v>41</v>
      </c>
      <c r="AD36" t="s">
        <v>597</v>
      </c>
      <c r="AE36" t="s">
        <v>167</v>
      </c>
      <c r="AF36" t="s">
        <v>541</v>
      </c>
      <c r="AG36" t="s">
        <v>1113</v>
      </c>
      <c r="AH36" s="12">
        <v>45903.352777777778</v>
      </c>
      <c r="AI36" s="12">
        <v>45898.352777777778</v>
      </c>
      <c r="AJ36">
        <v>52.1</v>
      </c>
      <c r="AK36">
        <v>0</v>
      </c>
      <c r="AL36" t="s">
        <v>1132</v>
      </c>
      <c r="AM36">
        <v>1</v>
      </c>
      <c r="AN36" t="s">
        <v>2169</v>
      </c>
      <c r="AO36" t="s">
        <v>1713</v>
      </c>
      <c r="AP36" t="s">
        <v>1713</v>
      </c>
      <c r="AQ36" t="s">
        <v>594</v>
      </c>
      <c r="AR36" t="s">
        <v>2114</v>
      </c>
      <c r="AS36" t="s">
        <v>2114</v>
      </c>
      <c r="AT36" s="6" t="s">
        <v>2120</v>
      </c>
    </row>
    <row r="37" spans="1:46" x14ac:dyDescent="0.2">
      <c r="A37">
        <f>VLOOKUP(Table4[[#This Row],[Rescue_ID]],Randomize_10_20_25!$B:$D,3,FALSE)</f>
        <v>1</v>
      </c>
      <c r="B37">
        <f>VLOOKUP(Table4[[#This Row],[Rescue_ID]],InitialRandom_10_07_25!$I:$AL,30,FALSE)</f>
        <v>1</v>
      </c>
      <c r="C37" s="12">
        <f>VLOOKUP(Table4[[#This Row],[Rescue_ID]],'Experiment Tracker'!$B:$P,7,FALSE)</f>
        <v>0</v>
      </c>
      <c r="D37" s="11">
        <f>VLOOKUP(Table4[[#This Row],[Rescue_ID]],'Experiment Tracker'!$B:$P,6,FALSE)</f>
        <v>0</v>
      </c>
      <c r="F37">
        <f>VLOOKUP(Table4[[#This Row],[Rescue_ID]],'Experiment Tracker'!$B:$I,8,FALSE)</f>
        <v>0</v>
      </c>
      <c r="H37" t="str">
        <f>VLOOKUP(Table4[[#This Row],[Primary_Breed]],'Breed Group'!$A:$B,2,FALSE)</f>
        <v>Non-Stigma</v>
      </c>
      <c r="I37" t="str">
        <f>IF(VLOOKUP($K37,'Consolidated Data - Static'!$K:$AM,2,FALSE)&lt;&gt;VLOOKUP($K37,'Consolidated Data - Dynamic'!$C:$AE,2,FALSE),"Name-AdoptAPet Mismatch",IF(VLOOKUP($K37,'Consolidated Data - Static'!$K:$AM,3,FALSE)&lt;&gt;VLOOKUP($K37,'Consolidated Data - Dynamic'!$C:$AE,3,FALSE),"Name-PetPoint Mismatch",IF(VLOOKUP($K37,'Consolidated Data - Static'!$K:$AM,4,FALSE)&lt;&gt;VLOOKUP($K37,'Consolidated Data - Dynamic'!$C:$AE,4,FALSE),"Name-Inventory Mismatch", IF(VLOOKUP($K37,'Consolidated Data - Static'!$K:$AM,5,FALSE)&lt;&gt;VLOOKUP($K37,'Consolidated Data - Dynamic'!$C:$AE,5,FALSE),"Primary Breed Mismatch",IF(VLOOKUP($K37,'Consolidated Data - Static'!$K:$AM,6,FALSE)&lt;&gt;VLOOKUP($K37,'Consolidated Data - Dynamic'!$C:$AE,6,FALSE),"Secondary Breed Mismatch", IF(VLOOKUP($K37,'Consolidated Data - Static'!$K:$AM,7,FALSE)&lt;&gt;VLOOKUP($K37,'Consolidated Data - Dynamic'!$C:$AE,7,FALSE),"Color Mismatch",IF(VLOOKUP($K37,'Consolidated Data - Static'!$K:$AM,8,FALSE)&lt;&gt;VLOOKUP($K37,'Consolidated Data - Dynamic'!$C:$AE,8,FALSE),"Sex Mismatch",IF(VLOOKUP($K37,'Consolidated Data - Static'!$K:$AM,9,FALSE)&lt;&gt;VLOOKUP($K37,'Consolidated Data - Dynamic'!$C:$AE,9,FALSE),"Age Mismatch",IF(VLOOKUP($K37,'Consolidated Data - Static'!$K:$AM,10,FALSE)&lt;&gt;VLOOKUP($K37,'Consolidated Data - Dynamic'!$C:$AE,10,FALSE),"Size Mismatch",IF(VLOOKUP($K37,'Consolidated Data - Static'!$K:$AM,11,FALSE)&lt;&gt;VLOOKUP($K37,'Consolidated Data - Dynamic'!$C:$AE,11,FALSE),"Mixed Mismatch",IF(VLOOKUP($K37,'Consolidated Data - Static'!$K:$AM,12,FALSE)&lt;&gt;VLOOKUP($K37,'Consolidated Data - Dynamic'!$C:$AE,12,FALSE),"Altered Mismatch",IF(VLOOKUP($K37,'Consolidated Data - Static'!$K:$AM,13,FALSE)&lt;&gt;VLOOKUP($K37,'Consolidated Data - Dynamic'!$C:$AE,13,FALSE),"Shots Current Mismatch",IF(VLOOKUP($K37,'Consolidated Data - Static'!$K:$AM,14,FALSE)&lt;&gt;VLOOKUP($K37,'Consolidated Data - Dynamic'!$C:$AE,14,FALSE),"Housebroken Mismatch",IF(VLOOKUP($K37,'Consolidated Data - Static'!$K:$AM,15,FALSE)&lt;&gt;VLOOKUP($K37,'Consolidated Data - Dynamic'!$C:$AE,15,FALSE),"Special Needs Mismatch",IF(VLOOKUP($K37,'Consolidated Data - Static'!$K:$AM,16,FALSE)&lt;&gt;VLOOKUP($K37,'Consolidated Data - Dynamic'!$C:$AE,16,FALSE),"OK w/kids Mismatch",IF(VLOOKUP($K37,'Consolidated Data - Static'!$K:$AM,17,FALSE)&lt;&gt;VLOOKUP($K37,'Consolidated Data - Dynamic'!$C:$AE,17,FALSE),"OK w/dogs Mismatch",IF(VLOOKUP($K37,'Consolidated Data - Static'!$K:$AM,18,FALSE)&lt;&gt;VLOOKUP($K37,'Consolidated Data - Dynamic'!$C:$AE,18,FALSE),"OK w/cats Mismatch",IF(VLOOKUP($K37,'Consolidated Data - Static'!$K:$AM,19,FALSE)&lt;&gt;VLOOKUP($K37,'Consolidated Data - Dynamic'!$C:$AE,19,FALSE),"Pre Treatment Description Mismatch",IF(VLOOKUP($K37,'Consolidated Data - Static'!$K:$AM,20,FALSE)&lt;&gt;VLOOKUP($K37,'Consolidated Data - Dynamic'!$C:$AE,20,FALSE),"Stage Mismatch",IF(VLOOKUP($K37,'Consolidated Data - Static'!$K:$AM,21,FALSE)&lt;&gt;VLOOKUP($K37,'Consolidated Data - Dynamic'!$C:$AE,21,FALSE),"Primary Color Mismatch",IF(VLOOKUP($K37,'Consolidated Data - Static'!$K:$AM,22,FALSE)&lt;&gt;VLOOKUP($K37,'Consolidated Data - Dynamic'!$C:$AE,22,FALSE),"Location Mismatch",IF(VLOOKUP($K37,'Consolidated Data - Static'!$K:$AM,23,FALSE)&lt;&gt;VLOOKUP($K37,'Consolidated Data - Dynamic'!$C:$AE,23,FALSE),"Intake Type Mismatch",IF(VLOOKUP($K37,'Consolidated Data - Static'!$K:$AM,24,FALSE)&lt;&gt;VLOOKUP($K37,'Consolidated Data - Dynamic'!$C:$AE,24,FALSE),"Emancipation Date Mismatch",IF(VLOOKUP($K37,'Consolidated Data - Static'!$K:$AM,25,FALSE)&lt;&gt;VLOOKUP($K37,'Consolidated Data - Dynamic'!$C:$AE,25,FALSE),"Intake Date Mismatch",IF(VLOOKUP($K37,'Consolidated Data - Static'!$K:$AM,26,FALSE)&lt;&gt;VLOOKUP($K37,'Consolidated Data - Dynamic'!$C:$AE,26,FALSE),"LOS Days Mismatch",IF(VLOOKUP($K37,'Consolidated Data - Static'!$K:$AM,27,FALSE)&lt;&gt;VLOOKUP($K37,'Consolidated Data - Dynamic'!$C:$AE,27,FALSE),"Stage Change Mismatch",IF(VLOOKUP($K37,'Consolidated Data - Static'!$K:$AM,28,FALSE)&lt;&gt;VLOOKUP($K37,'Consolidated Data - Dynamic'!$C:$AE,28,FALSE),"Animal Weight Mismatch",IF(VLOOKUP($K37,'Consolidated Data - Static'!$K:$AM,29,FALSE)&lt;&gt;VLOOKUP($K37,'Consolidated Data - Dynamic'!$C:$AE,29,FALSE),"Number of Pictures Mismatch", "Record Match"))))))))))))))))))))))))))))</f>
        <v>Record Match</v>
      </c>
      <c r="J37">
        <v>45970242</v>
      </c>
      <c r="K37" t="s">
        <v>485</v>
      </c>
      <c r="L37" t="s">
        <v>486</v>
      </c>
      <c r="M37" t="s">
        <v>486</v>
      </c>
      <c r="N37" t="s">
        <v>486</v>
      </c>
      <c r="O37" t="s">
        <v>446</v>
      </c>
      <c r="P37" t="s">
        <v>459</v>
      </c>
      <c r="Q37" t="s">
        <v>112</v>
      </c>
      <c r="R37" t="s">
        <v>48</v>
      </c>
      <c r="S37" t="s">
        <v>460</v>
      </c>
      <c r="T37" t="s">
        <v>50</v>
      </c>
      <c r="U37" t="s">
        <v>39</v>
      </c>
      <c r="V37" t="s">
        <v>39</v>
      </c>
      <c r="W37" t="s">
        <v>39</v>
      </c>
      <c r="X37" t="s">
        <v>41</v>
      </c>
      <c r="Y37" t="s">
        <v>41</v>
      </c>
      <c r="Z37" t="s">
        <v>39</v>
      </c>
      <c r="AA37" t="s">
        <v>39</v>
      </c>
      <c r="AB37" t="s">
        <v>39</v>
      </c>
      <c r="AC37" t="s">
        <v>41</v>
      </c>
      <c r="AD37" t="s">
        <v>557</v>
      </c>
      <c r="AE37" t="s">
        <v>543</v>
      </c>
      <c r="AF37" t="s">
        <v>636</v>
      </c>
      <c r="AG37" t="s">
        <v>1113</v>
      </c>
      <c r="AH37" s="12">
        <v>45917.61041666667</v>
      </c>
      <c r="AI37" s="12">
        <v>45912.61041666667</v>
      </c>
      <c r="AJ37">
        <v>37.9</v>
      </c>
      <c r="AK37">
        <v>0</v>
      </c>
      <c r="AL37" t="s">
        <v>1149</v>
      </c>
      <c r="AM37">
        <v>3</v>
      </c>
      <c r="AN37" t="s">
        <v>1721</v>
      </c>
      <c r="AO37" t="s">
        <v>2245</v>
      </c>
      <c r="AP37" t="s">
        <v>2245</v>
      </c>
      <c r="AQ37" t="s">
        <v>613</v>
      </c>
      <c r="AR37" t="s">
        <v>2243</v>
      </c>
      <c r="AS37" t="s">
        <v>2243</v>
      </c>
      <c r="AT37" s="6" t="s">
        <v>2246</v>
      </c>
    </row>
    <row r="38" spans="1:46" x14ac:dyDescent="0.2">
      <c r="A38">
        <f>VLOOKUP(Table4[[#This Row],[Rescue_ID]],Randomize_10_20_25!$B:$D,3,FALSE)</f>
        <v>1</v>
      </c>
      <c r="B38">
        <f>VLOOKUP(Table4[[#This Row],[Rescue_ID]],InitialRandom_10_07_25!$I:$AL,30,FALSE)</f>
        <v>1</v>
      </c>
      <c r="C38" s="12">
        <f>VLOOKUP(Table4[[#This Row],[Rescue_ID]],'Experiment Tracker'!$B:$P,7,FALSE)</f>
        <v>0</v>
      </c>
      <c r="D38" s="11">
        <f>VLOOKUP(Table4[[#This Row],[Rescue_ID]],'Experiment Tracker'!$B:$P,6,FALSE)</f>
        <v>0</v>
      </c>
      <c r="F38">
        <f>VLOOKUP(Table4[[#This Row],[Rescue_ID]],'Experiment Tracker'!$B:$I,8,FALSE)</f>
        <v>0</v>
      </c>
      <c r="H38" t="str">
        <f>VLOOKUP(Table4[[#This Row],[Primary_Breed]],'Breed Group'!$A:$B,2,FALSE)</f>
        <v>Stigma</v>
      </c>
      <c r="I38" t="str">
        <f>IF(VLOOKUP($K38,'Consolidated Data - Static'!$K:$AM,2,FALSE)&lt;&gt;VLOOKUP($K38,'Consolidated Data - Dynamic'!$C:$AE,2,FALSE),"Name-AdoptAPet Mismatch",IF(VLOOKUP($K38,'Consolidated Data - Static'!$K:$AM,3,FALSE)&lt;&gt;VLOOKUP($K38,'Consolidated Data - Dynamic'!$C:$AE,3,FALSE),"Name-PetPoint Mismatch",IF(VLOOKUP($K38,'Consolidated Data - Static'!$K:$AM,4,FALSE)&lt;&gt;VLOOKUP($K38,'Consolidated Data - Dynamic'!$C:$AE,4,FALSE),"Name-Inventory Mismatch", IF(VLOOKUP($K38,'Consolidated Data - Static'!$K:$AM,5,FALSE)&lt;&gt;VLOOKUP($K38,'Consolidated Data - Dynamic'!$C:$AE,5,FALSE),"Primary Breed Mismatch",IF(VLOOKUP($K38,'Consolidated Data - Static'!$K:$AM,6,FALSE)&lt;&gt;VLOOKUP($K38,'Consolidated Data - Dynamic'!$C:$AE,6,FALSE),"Secondary Breed Mismatch", IF(VLOOKUP($K38,'Consolidated Data - Static'!$K:$AM,7,FALSE)&lt;&gt;VLOOKUP($K38,'Consolidated Data - Dynamic'!$C:$AE,7,FALSE),"Color Mismatch",IF(VLOOKUP($K38,'Consolidated Data - Static'!$K:$AM,8,FALSE)&lt;&gt;VLOOKUP($K38,'Consolidated Data - Dynamic'!$C:$AE,8,FALSE),"Sex Mismatch",IF(VLOOKUP($K38,'Consolidated Data - Static'!$K:$AM,9,FALSE)&lt;&gt;VLOOKUP($K38,'Consolidated Data - Dynamic'!$C:$AE,9,FALSE),"Age Mismatch",IF(VLOOKUP($K38,'Consolidated Data - Static'!$K:$AM,10,FALSE)&lt;&gt;VLOOKUP($K38,'Consolidated Data - Dynamic'!$C:$AE,10,FALSE),"Size Mismatch",IF(VLOOKUP($K38,'Consolidated Data - Static'!$K:$AM,11,FALSE)&lt;&gt;VLOOKUP($K38,'Consolidated Data - Dynamic'!$C:$AE,11,FALSE),"Mixed Mismatch",IF(VLOOKUP($K38,'Consolidated Data - Static'!$K:$AM,12,FALSE)&lt;&gt;VLOOKUP($K38,'Consolidated Data - Dynamic'!$C:$AE,12,FALSE),"Altered Mismatch",IF(VLOOKUP($K38,'Consolidated Data - Static'!$K:$AM,13,FALSE)&lt;&gt;VLOOKUP($K38,'Consolidated Data - Dynamic'!$C:$AE,13,FALSE),"Shots Current Mismatch",IF(VLOOKUP($K38,'Consolidated Data - Static'!$K:$AM,14,FALSE)&lt;&gt;VLOOKUP($K38,'Consolidated Data - Dynamic'!$C:$AE,14,FALSE),"Housebroken Mismatch",IF(VLOOKUP($K38,'Consolidated Data - Static'!$K:$AM,15,FALSE)&lt;&gt;VLOOKUP($K38,'Consolidated Data - Dynamic'!$C:$AE,15,FALSE),"Special Needs Mismatch",IF(VLOOKUP($K38,'Consolidated Data - Static'!$K:$AM,16,FALSE)&lt;&gt;VLOOKUP($K38,'Consolidated Data - Dynamic'!$C:$AE,16,FALSE),"OK w/kids Mismatch",IF(VLOOKUP($K38,'Consolidated Data - Static'!$K:$AM,17,FALSE)&lt;&gt;VLOOKUP($K38,'Consolidated Data - Dynamic'!$C:$AE,17,FALSE),"OK w/dogs Mismatch",IF(VLOOKUP($K38,'Consolidated Data - Static'!$K:$AM,18,FALSE)&lt;&gt;VLOOKUP($K38,'Consolidated Data - Dynamic'!$C:$AE,18,FALSE),"OK w/cats Mismatch",IF(VLOOKUP($K38,'Consolidated Data - Static'!$K:$AM,19,FALSE)&lt;&gt;VLOOKUP($K38,'Consolidated Data - Dynamic'!$C:$AE,19,FALSE),"Pre Treatment Description Mismatch",IF(VLOOKUP($K38,'Consolidated Data - Static'!$K:$AM,20,FALSE)&lt;&gt;VLOOKUP($K38,'Consolidated Data - Dynamic'!$C:$AE,20,FALSE),"Stage Mismatch",IF(VLOOKUP($K38,'Consolidated Data - Static'!$K:$AM,21,FALSE)&lt;&gt;VLOOKUP($K38,'Consolidated Data - Dynamic'!$C:$AE,21,FALSE),"Primary Color Mismatch",IF(VLOOKUP($K38,'Consolidated Data - Static'!$K:$AM,22,FALSE)&lt;&gt;VLOOKUP($K38,'Consolidated Data - Dynamic'!$C:$AE,22,FALSE),"Location Mismatch",IF(VLOOKUP($K38,'Consolidated Data - Static'!$K:$AM,23,FALSE)&lt;&gt;VLOOKUP($K38,'Consolidated Data - Dynamic'!$C:$AE,23,FALSE),"Intake Type Mismatch",IF(VLOOKUP($K38,'Consolidated Data - Static'!$K:$AM,24,FALSE)&lt;&gt;VLOOKUP($K38,'Consolidated Data - Dynamic'!$C:$AE,24,FALSE),"Emancipation Date Mismatch",IF(VLOOKUP($K38,'Consolidated Data - Static'!$K:$AM,25,FALSE)&lt;&gt;VLOOKUP($K38,'Consolidated Data - Dynamic'!$C:$AE,25,FALSE),"Intake Date Mismatch",IF(VLOOKUP($K38,'Consolidated Data - Static'!$K:$AM,26,FALSE)&lt;&gt;VLOOKUP($K38,'Consolidated Data - Dynamic'!$C:$AE,26,FALSE),"LOS Days Mismatch",IF(VLOOKUP($K38,'Consolidated Data - Static'!$K:$AM,27,FALSE)&lt;&gt;VLOOKUP($K38,'Consolidated Data - Dynamic'!$C:$AE,27,FALSE),"Stage Change Mismatch",IF(VLOOKUP($K38,'Consolidated Data - Static'!$K:$AM,28,FALSE)&lt;&gt;VLOOKUP($K38,'Consolidated Data - Dynamic'!$C:$AE,28,FALSE),"Animal Weight Mismatch",IF(VLOOKUP($K38,'Consolidated Data - Static'!$K:$AM,29,FALSE)&lt;&gt;VLOOKUP($K38,'Consolidated Data - Dynamic'!$C:$AE,29,FALSE),"Number of Pictures Mismatch", "Record Match"))))))))))))))))))))))))))))</f>
        <v>Record Match</v>
      </c>
      <c r="J38">
        <v>45969485</v>
      </c>
      <c r="K38" t="s">
        <v>491</v>
      </c>
      <c r="L38" t="s">
        <v>1581</v>
      </c>
      <c r="M38" t="s">
        <v>1496</v>
      </c>
      <c r="N38" t="s">
        <v>1496</v>
      </c>
      <c r="O38" t="s">
        <v>46</v>
      </c>
      <c r="P38" t="s">
        <v>56</v>
      </c>
      <c r="Q38" t="s">
        <v>338</v>
      </c>
      <c r="R38" t="s">
        <v>36</v>
      </c>
      <c r="S38" t="s">
        <v>37</v>
      </c>
      <c r="T38" t="s">
        <v>50</v>
      </c>
      <c r="U38" t="s">
        <v>39</v>
      </c>
      <c r="V38" t="s">
        <v>41</v>
      </c>
      <c r="W38" t="s">
        <v>39</v>
      </c>
      <c r="X38" t="s">
        <v>41</v>
      </c>
      <c r="Y38" t="s">
        <v>41</v>
      </c>
      <c r="Z38" t="s">
        <v>39</v>
      </c>
      <c r="AA38" t="s">
        <v>39</v>
      </c>
      <c r="AB38" t="s">
        <v>39</v>
      </c>
      <c r="AC38" t="s">
        <v>41</v>
      </c>
      <c r="AD38" t="s">
        <v>597</v>
      </c>
      <c r="AE38" t="s">
        <v>338</v>
      </c>
      <c r="AF38" t="s">
        <v>541</v>
      </c>
      <c r="AG38" t="s">
        <v>1113</v>
      </c>
      <c r="AH38" s="12">
        <v>45901.598611111112</v>
      </c>
      <c r="AI38" s="12">
        <v>45896.598611111112</v>
      </c>
      <c r="AJ38">
        <v>53.9</v>
      </c>
      <c r="AK38">
        <v>0</v>
      </c>
      <c r="AL38" t="s">
        <v>1137</v>
      </c>
      <c r="AM38">
        <v>1</v>
      </c>
      <c r="AN38" t="s">
        <v>2247</v>
      </c>
      <c r="AO38" t="s">
        <v>2248</v>
      </c>
      <c r="AP38" t="s">
        <v>2248</v>
      </c>
      <c r="AQ38" t="s">
        <v>801</v>
      </c>
      <c r="AR38" t="s">
        <v>1653</v>
      </c>
      <c r="AS38" t="s">
        <v>1653</v>
      </c>
      <c r="AT38" s="6" t="s">
        <v>1687</v>
      </c>
    </row>
    <row r="39" spans="1:46" x14ac:dyDescent="0.2">
      <c r="A39">
        <f>VLOOKUP(Table4[[#This Row],[Rescue_ID]],Randomize_10_20_25!$B:$D,3,FALSE)</f>
        <v>0</v>
      </c>
      <c r="B39">
        <f>VLOOKUP(Table4[[#This Row],[Rescue_ID]],InitialRandom_10_07_25!$I:$AL,30,FALSE)</f>
        <v>0</v>
      </c>
      <c r="C39" s="12">
        <f>VLOOKUP(Table4[[#This Row],[Rescue_ID]],'Experiment Tracker'!$B:$P,7,FALSE)</f>
        <v>0</v>
      </c>
      <c r="D39" s="11">
        <f>VLOOKUP(Table4[[#This Row],[Rescue_ID]],'Experiment Tracker'!$B:$P,6,FALSE)</f>
        <v>0</v>
      </c>
      <c r="F39">
        <f>VLOOKUP(Table4[[#This Row],[Rescue_ID]],'Experiment Tracker'!$B:$I,8,FALSE)</f>
        <v>94.8</v>
      </c>
      <c r="H39" t="str">
        <f>VLOOKUP(Table4[[#This Row],[Primary_Breed]],'Breed Group'!$A:$B,2,FALSE)</f>
        <v>Non-Stigma</v>
      </c>
      <c r="I39" t="str">
        <f>IF(VLOOKUP($K39,'Consolidated Data - Static'!$K:$AM,2,FALSE)&lt;&gt;VLOOKUP($K39,'Consolidated Data - Dynamic'!$C:$AE,2,FALSE),"Name-AdoptAPet Mismatch",IF(VLOOKUP($K39,'Consolidated Data - Static'!$K:$AM,3,FALSE)&lt;&gt;VLOOKUP($K39,'Consolidated Data - Dynamic'!$C:$AE,3,FALSE),"Name-PetPoint Mismatch",IF(VLOOKUP($K39,'Consolidated Data - Static'!$K:$AM,4,FALSE)&lt;&gt;VLOOKUP($K39,'Consolidated Data - Dynamic'!$C:$AE,4,FALSE),"Name-Inventory Mismatch", IF(VLOOKUP($K39,'Consolidated Data - Static'!$K:$AM,5,FALSE)&lt;&gt;VLOOKUP($K39,'Consolidated Data - Dynamic'!$C:$AE,5,FALSE),"Primary Breed Mismatch",IF(VLOOKUP($K39,'Consolidated Data - Static'!$K:$AM,6,FALSE)&lt;&gt;VLOOKUP($K39,'Consolidated Data - Dynamic'!$C:$AE,6,FALSE),"Secondary Breed Mismatch", IF(VLOOKUP($K39,'Consolidated Data - Static'!$K:$AM,7,FALSE)&lt;&gt;VLOOKUP($K39,'Consolidated Data - Dynamic'!$C:$AE,7,FALSE),"Color Mismatch",IF(VLOOKUP($K39,'Consolidated Data - Static'!$K:$AM,8,FALSE)&lt;&gt;VLOOKUP($K39,'Consolidated Data - Dynamic'!$C:$AE,8,FALSE),"Sex Mismatch",IF(VLOOKUP($K39,'Consolidated Data - Static'!$K:$AM,9,FALSE)&lt;&gt;VLOOKUP($K39,'Consolidated Data - Dynamic'!$C:$AE,9,FALSE),"Age Mismatch",IF(VLOOKUP($K39,'Consolidated Data - Static'!$K:$AM,10,FALSE)&lt;&gt;VLOOKUP($K39,'Consolidated Data - Dynamic'!$C:$AE,10,FALSE),"Size Mismatch",IF(VLOOKUP($K39,'Consolidated Data - Static'!$K:$AM,11,FALSE)&lt;&gt;VLOOKUP($K39,'Consolidated Data - Dynamic'!$C:$AE,11,FALSE),"Mixed Mismatch",IF(VLOOKUP($K39,'Consolidated Data - Static'!$K:$AM,12,FALSE)&lt;&gt;VLOOKUP($K39,'Consolidated Data - Dynamic'!$C:$AE,12,FALSE),"Altered Mismatch",IF(VLOOKUP($K39,'Consolidated Data - Static'!$K:$AM,13,FALSE)&lt;&gt;VLOOKUP($K39,'Consolidated Data - Dynamic'!$C:$AE,13,FALSE),"Shots Current Mismatch",IF(VLOOKUP($K39,'Consolidated Data - Static'!$K:$AM,14,FALSE)&lt;&gt;VLOOKUP($K39,'Consolidated Data - Dynamic'!$C:$AE,14,FALSE),"Housebroken Mismatch",IF(VLOOKUP($K39,'Consolidated Data - Static'!$K:$AM,15,FALSE)&lt;&gt;VLOOKUP($K39,'Consolidated Data - Dynamic'!$C:$AE,15,FALSE),"Special Needs Mismatch",IF(VLOOKUP($K39,'Consolidated Data - Static'!$K:$AM,16,FALSE)&lt;&gt;VLOOKUP($K39,'Consolidated Data - Dynamic'!$C:$AE,16,FALSE),"OK w/kids Mismatch",IF(VLOOKUP($K39,'Consolidated Data - Static'!$K:$AM,17,FALSE)&lt;&gt;VLOOKUP($K39,'Consolidated Data - Dynamic'!$C:$AE,17,FALSE),"OK w/dogs Mismatch",IF(VLOOKUP($K39,'Consolidated Data - Static'!$K:$AM,18,FALSE)&lt;&gt;VLOOKUP($K39,'Consolidated Data - Dynamic'!$C:$AE,18,FALSE),"OK w/cats Mismatch",IF(VLOOKUP($K39,'Consolidated Data - Static'!$K:$AM,19,FALSE)&lt;&gt;VLOOKUP($K39,'Consolidated Data - Dynamic'!$C:$AE,19,FALSE),"Pre Treatment Description Mismatch",IF(VLOOKUP($K39,'Consolidated Data - Static'!$K:$AM,20,FALSE)&lt;&gt;VLOOKUP($K39,'Consolidated Data - Dynamic'!$C:$AE,20,FALSE),"Stage Mismatch",IF(VLOOKUP($K39,'Consolidated Data - Static'!$K:$AM,21,FALSE)&lt;&gt;VLOOKUP($K39,'Consolidated Data - Dynamic'!$C:$AE,21,FALSE),"Primary Color Mismatch",IF(VLOOKUP($K39,'Consolidated Data - Static'!$K:$AM,22,FALSE)&lt;&gt;VLOOKUP($K39,'Consolidated Data - Dynamic'!$C:$AE,22,FALSE),"Location Mismatch",IF(VLOOKUP($K39,'Consolidated Data - Static'!$K:$AM,23,FALSE)&lt;&gt;VLOOKUP($K39,'Consolidated Data - Dynamic'!$C:$AE,23,FALSE),"Intake Type Mismatch",IF(VLOOKUP($K39,'Consolidated Data - Static'!$K:$AM,24,FALSE)&lt;&gt;VLOOKUP($K39,'Consolidated Data - Dynamic'!$C:$AE,24,FALSE),"Emancipation Date Mismatch",IF(VLOOKUP($K39,'Consolidated Data - Static'!$K:$AM,25,FALSE)&lt;&gt;VLOOKUP($K39,'Consolidated Data - Dynamic'!$C:$AE,25,FALSE),"Intake Date Mismatch",IF(VLOOKUP($K39,'Consolidated Data - Static'!$K:$AM,26,FALSE)&lt;&gt;VLOOKUP($K39,'Consolidated Data - Dynamic'!$C:$AE,26,FALSE),"LOS Days Mismatch",IF(VLOOKUP($K39,'Consolidated Data - Static'!$K:$AM,27,FALSE)&lt;&gt;VLOOKUP($K39,'Consolidated Data - Dynamic'!$C:$AE,27,FALSE),"Stage Change Mismatch",IF(VLOOKUP($K39,'Consolidated Data - Static'!$K:$AM,28,FALSE)&lt;&gt;VLOOKUP($K39,'Consolidated Data - Dynamic'!$C:$AE,28,FALSE),"Animal Weight Mismatch",IF(VLOOKUP($K39,'Consolidated Data - Static'!$K:$AM,29,FALSE)&lt;&gt;VLOOKUP($K39,'Consolidated Data - Dynamic'!$C:$AE,29,FALSE),"Number of Pictures Mismatch", "Record Match"))))))))))))))))))))))))))))</f>
        <v>Record Match</v>
      </c>
      <c r="J39">
        <v>45968036</v>
      </c>
      <c r="K39" t="s">
        <v>497</v>
      </c>
      <c r="L39" t="s">
        <v>498</v>
      </c>
      <c r="M39" t="s">
        <v>498</v>
      </c>
      <c r="N39" t="s">
        <v>498</v>
      </c>
      <c r="O39" t="s">
        <v>94</v>
      </c>
      <c r="P39" t="s">
        <v>85</v>
      </c>
      <c r="Q39" t="s">
        <v>249</v>
      </c>
      <c r="R39" t="s">
        <v>48</v>
      </c>
      <c r="S39" t="s">
        <v>49</v>
      </c>
      <c r="T39" t="s">
        <v>87</v>
      </c>
      <c r="U39" t="s">
        <v>39</v>
      </c>
      <c r="V39" t="s">
        <v>39</v>
      </c>
      <c r="W39" t="s">
        <v>39</v>
      </c>
      <c r="X39" t="s">
        <v>41</v>
      </c>
      <c r="Y39" t="s">
        <v>41</v>
      </c>
      <c r="Z39" t="s">
        <v>39</v>
      </c>
      <c r="AA39" t="s">
        <v>39</v>
      </c>
      <c r="AB39" t="s">
        <v>40</v>
      </c>
      <c r="AC39" t="s">
        <v>41</v>
      </c>
      <c r="AD39" t="s">
        <v>557</v>
      </c>
      <c r="AE39" t="s">
        <v>167</v>
      </c>
      <c r="AF39" t="s">
        <v>827</v>
      </c>
      <c r="AG39" t="s">
        <v>1113</v>
      </c>
      <c r="AH39" s="12">
        <v>45860.632638888892</v>
      </c>
      <c r="AI39" s="12">
        <v>45855.632638888892</v>
      </c>
      <c r="AJ39">
        <v>94.8</v>
      </c>
      <c r="AK39">
        <v>0</v>
      </c>
      <c r="AL39" t="s">
        <v>1562</v>
      </c>
      <c r="AM39">
        <v>1</v>
      </c>
      <c r="AN39" t="s">
        <v>1696</v>
      </c>
      <c r="AO39" t="s">
        <v>2124</v>
      </c>
      <c r="AP39" t="s">
        <v>2124</v>
      </c>
      <c r="AQ39" t="s">
        <v>628</v>
      </c>
      <c r="AR39" t="s">
        <v>1669</v>
      </c>
      <c r="AS39" t="s">
        <v>1669</v>
      </c>
      <c r="AT39" s="6" t="s">
        <v>1718</v>
      </c>
    </row>
    <row r="40" spans="1:46" x14ac:dyDescent="0.2">
      <c r="A40">
        <f>VLOOKUP(Table4[[#This Row],[Rescue_ID]],Randomize_10_20_25!$B:$D,3,FALSE)</f>
        <v>0</v>
      </c>
      <c r="B40">
        <f>VLOOKUP(Table4[[#This Row],[Rescue_ID]],InitialRandom_10_07_25!$I:$AL,30,FALSE)</f>
        <v>0</v>
      </c>
      <c r="C40" s="12">
        <f>VLOOKUP(Table4[[#This Row],[Rescue_ID]],'Experiment Tracker'!$B:$P,7,FALSE)</f>
        <v>0</v>
      </c>
      <c r="D40" s="11">
        <f>VLOOKUP(Table4[[#This Row],[Rescue_ID]],'Experiment Tracker'!$B:$P,6,FALSE)</f>
        <v>0</v>
      </c>
      <c r="F40">
        <f>VLOOKUP(Table4[[#This Row],[Rescue_ID]],'Experiment Tracker'!$B:$I,8,FALSE)</f>
        <v>53.9</v>
      </c>
      <c r="H40" t="str">
        <f>VLOOKUP(Table4[[#This Row],[Primary_Breed]],'Breed Group'!$A:$B,2,FALSE)</f>
        <v>Stigma</v>
      </c>
      <c r="I40" t="str">
        <f>IF(VLOOKUP($K40,'Consolidated Data - Static'!$K:$AM,2,FALSE)&lt;&gt;VLOOKUP($K40,'Consolidated Data - Dynamic'!$C:$AE,2,FALSE),"Name-AdoptAPet Mismatch",IF(VLOOKUP($K40,'Consolidated Data - Static'!$K:$AM,3,FALSE)&lt;&gt;VLOOKUP($K40,'Consolidated Data - Dynamic'!$C:$AE,3,FALSE),"Name-PetPoint Mismatch",IF(VLOOKUP($K40,'Consolidated Data - Static'!$K:$AM,4,FALSE)&lt;&gt;VLOOKUP($K40,'Consolidated Data - Dynamic'!$C:$AE,4,FALSE),"Name-Inventory Mismatch", IF(VLOOKUP($K40,'Consolidated Data - Static'!$K:$AM,5,FALSE)&lt;&gt;VLOOKUP($K40,'Consolidated Data - Dynamic'!$C:$AE,5,FALSE),"Primary Breed Mismatch",IF(VLOOKUP($K40,'Consolidated Data - Static'!$K:$AM,6,FALSE)&lt;&gt;VLOOKUP($K40,'Consolidated Data - Dynamic'!$C:$AE,6,FALSE),"Secondary Breed Mismatch", IF(VLOOKUP($K40,'Consolidated Data - Static'!$K:$AM,7,FALSE)&lt;&gt;VLOOKUP($K40,'Consolidated Data - Dynamic'!$C:$AE,7,FALSE),"Color Mismatch",IF(VLOOKUP($K40,'Consolidated Data - Static'!$K:$AM,8,FALSE)&lt;&gt;VLOOKUP($K40,'Consolidated Data - Dynamic'!$C:$AE,8,FALSE),"Sex Mismatch",IF(VLOOKUP($K40,'Consolidated Data - Static'!$K:$AM,9,FALSE)&lt;&gt;VLOOKUP($K40,'Consolidated Data - Dynamic'!$C:$AE,9,FALSE),"Age Mismatch",IF(VLOOKUP($K40,'Consolidated Data - Static'!$K:$AM,10,FALSE)&lt;&gt;VLOOKUP($K40,'Consolidated Data - Dynamic'!$C:$AE,10,FALSE),"Size Mismatch",IF(VLOOKUP($K40,'Consolidated Data - Static'!$K:$AM,11,FALSE)&lt;&gt;VLOOKUP($K40,'Consolidated Data - Dynamic'!$C:$AE,11,FALSE),"Mixed Mismatch",IF(VLOOKUP($K40,'Consolidated Data - Static'!$K:$AM,12,FALSE)&lt;&gt;VLOOKUP($K40,'Consolidated Data - Dynamic'!$C:$AE,12,FALSE),"Altered Mismatch",IF(VLOOKUP($K40,'Consolidated Data - Static'!$K:$AM,13,FALSE)&lt;&gt;VLOOKUP($K40,'Consolidated Data - Dynamic'!$C:$AE,13,FALSE),"Shots Current Mismatch",IF(VLOOKUP($K40,'Consolidated Data - Static'!$K:$AM,14,FALSE)&lt;&gt;VLOOKUP($K40,'Consolidated Data - Dynamic'!$C:$AE,14,FALSE),"Housebroken Mismatch",IF(VLOOKUP($K40,'Consolidated Data - Static'!$K:$AM,15,FALSE)&lt;&gt;VLOOKUP($K40,'Consolidated Data - Dynamic'!$C:$AE,15,FALSE),"Special Needs Mismatch",IF(VLOOKUP($K40,'Consolidated Data - Static'!$K:$AM,16,FALSE)&lt;&gt;VLOOKUP($K40,'Consolidated Data - Dynamic'!$C:$AE,16,FALSE),"OK w/kids Mismatch",IF(VLOOKUP($K40,'Consolidated Data - Static'!$K:$AM,17,FALSE)&lt;&gt;VLOOKUP($K40,'Consolidated Data - Dynamic'!$C:$AE,17,FALSE),"OK w/dogs Mismatch",IF(VLOOKUP($K40,'Consolidated Data - Static'!$K:$AM,18,FALSE)&lt;&gt;VLOOKUP($K40,'Consolidated Data - Dynamic'!$C:$AE,18,FALSE),"OK w/cats Mismatch",IF(VLOOKUP($K40,'Consolidated Data - Static'!$K:$AM,19,FALSE)&lt;&gt;VLOOKUP($K40,'Consolidated Data - Dynamic'!$C:$AE,19,FALSE),"Pre Treatment Description Mismatch",IF(VLOOKUP($K40,'Consolidated Data - Static'!$K:$AM,20,FALSE)&lt;&gt;VLOOKUP($K40,'Consolidated Data - Dynamic'!$C:$AE,20,FALSE),"Stage Mismatch",IF(VLOOKUP($K40,'Consolidated Data - Static'!$K:$AM,21,FALSE)&lt;&gt;VLOOKUP($K40,'Consolidated Data - Dynamic'!$C:$AE,21,FALSE),"Primary Color Mismatch",IF(VLOOKUP($K40,'Consolidated Data - Static'!$K:$AM,22,FALSE)&lt;&gt;VLOOKUP($K40,'Consolidated Data - Dynamic'!$C:$AE,22,FALSE),"Location Mismatch",IF(VLOOKUP($K40,'Consolidated Data - Static'!$K:$AM,23,FALSE)&lt;&gt;VLOOKUP($K40,'Consolidated Data - Dynamic'!$C:$AE,23,FALSE),"Intake Type Mismatch",IF(VLOOKUP($K40,'Consolidated Data - Static'!$K:$AM,24,FALSE)&lt;&gt;VLOOKUP($K40,'Consolidated Data - Dynamic'!$C:$AE,24,FALSE),"Emancipation Date Mismatch",IF(VLOOKUP($K40,'Consolidated Data - Static'!$K:$AM,25,FALSE)&lt;&gt;VLOOKUP($K40,'Consolidated Data - Dynamic'!$C:$AE,25,FALSE),"Intake Date Mismatch",IF(VLOOKUP($K40,'Consolidated Data - Static'!$K:$AM,26,FALSE)&lt;&gt;VLOOKUP($K40,'Consolidated Data - Dynamic'!$C:$AE,26,FALSE),"LOS Days Mismatch",IF(VLOOKUP($K40,'Consolidated Data - Static'!$K:$AM,27,FALSE)&lt;&gt;VLOOKUP($K40,'Consolidated Data - Dynamic'!$C:$AE,27,FALSE),"Stage Change Mismatch",IF(VLOOKUP($K40,'Consolidated Data - Static'!$K:$AM,28,FALSE)&lt;&gt;VLOOKUP($K40,'Consolidated Data - Dynamic'!$C:$AE,28,FALSE),"Animal Weight Mismatch",IF(VLOOKUP($K40,'Consolidated Data - Static'!$K:$AM,29,FALSE)&lt;&gt;VLOOKUP($K40,'Consolidated Data - Dynamic'!$C:$AE,29,FALSE),"Number of Pictures Mismatch", "Record Match"))))))))))))))))))))))))))))</f>
        <v>Record Match</v>
      </c>
      <c r="J40">
        <v>45969340</v>
      </c>
      <c r="K40" t="s">
        <v>503</v>
      </c>
      <c r="L40" t="s">
        <v>1582</v>
      </c>
      <c r="M40" t="s">
        <v>1497</v>
      </c>
      <c r="N40" t="s">
        <v>1497</v>
      </c>
      <c r="O40" t="s">
        <v>46</v>
      </c>
      <c r="P40" t="s">
        <v>56</v>
      </c>
      <c r="Q40" t="s">
        <v>77</v>
      </c>
      <c r="R40" t="s">
        <v>36</v>
      </c>
      <c r="S40" t="s">
        <v>37</v>
      </c>
      <c r="T40" t="s">
        <v>50</v>
      </c>
      <c r="U40" t="s">
        <v>39</v>
      </c>
      <c r="V40" t="s">
        <v>41</v>
      </c>
      <c r="W40" t="s">
        <v>39</v>
      </c>
      <c r="X40" t="s">
        <v>41</v>
      </c>
      <c r="Y40" t="s">
        <v>41</v>
      </c>
      <c r="Z40" t="s">
        <v>39</v>
      </c>
      <c r="AA40" t="s">
        <v>39</v>
      </c>
      <c r="AB40" t="s">
        <v>39</v>
      </c>
      <c r="AC40" t="s">
        <v>41</v>
      </c>
      <c r="AD40" t="s">
        <v>706</v>
      </c>
      <c r="AE40" t="s">
        <v>129</v>
      </c>
      <c r="AF40" t="s">
        <v>541</v>
      </c>
      <c r="AG40" t="s">
        <v>1113</v>
      </c>
      <c r="AH40" s="12">
        <v>45901.598611111112</v>
      </c>
      <c r="AI40" s="12">
        <v>45896.598611111112</v>
      </c>
      <c r="AJ40">
        <v>53.9</v>
      </c>
      <c r="AK40">
        <v>0</v>
      </c>
      <c r="AL40" t="s">
        <v>1137</v>
      </c>
      <c r="AM40">
        <v>2</v>
      </c>
      <c r="AN40" t="s">
        <v>2227</v>
      </c>
      <c r="AO40" t="s">
        <v>2228</v>
      </c>
      <c r="AP40" t="s">
        <v>2228</v>
      </c>
      <c r="AQ40" t="s">
        <v>647</v>
      </c>
      <c r="AR40" t="s">
        <v>1725</v>
      </c>
      <c r="AS40" t="s">
        <v>1725</v>
      </c>
      <c r="AT40" s="6" t="s">
        <v>1716</v>
      </c>
    </row>
    <row r="41" spans="1:46" x14ac:dyDescent="0.2">
      <c r="A41">
        <f>VLOOKUP(Table4[[#This Row],[Rescue_ID]],Randomize_10_20_25!$B:$D,3,FALSE)</f>
        <v>0</v>
      </c>
      <c r="B41">
        <f>VLOOKUP(Table4[[#This Row],[Rescue_ID]],InitialRandom_10_07_25!$I:$AL,30,FALSE)</f>
        <v>0</v>
      </c>
      <c r="C41" s="12">
        <f>VLOOKUP(Table4[[#This Row],[Rescue_ID]],'Experiment Tracker'!$B:$P,7,FALSE)</f>
        <v>0</v>
      </c>
      <c r="D41" s="11">
        <f>VLOOKUP(Table4[[#This Row],[Rescue_ID]],'Experiment Tracker'!$B:$P,6,FALSE)</f>
        <v>0</v>
      </c>
      <c r="F41">
        <f>VLOOKUP(Table4[[#This Row],[Rescue_ID]],'Experiment Tracker'!$B:$I,8,FALSE)</f>
        <v>42</v>
      </c>
      <c r="H41" t="str">
        <f>VLOOKUP(Table4[[#This Row],[Primary_Breed]],'Breed Group'!$A:$B,2,FALSE)</f>
        <v>Non-Stigma</v>
      </c>
      <c r="I41" t="str">
        <f>IF(VLOOKUP($K41,'Consolidated Data - Static'!$K:$AM,2,FALSE)&lt;&gt;VLOOKUP($K41,'Consolidated Data - Dynamic'!$C:$AE,2,FALSE),"Name-AdoptAPet Mismatch",IF(VLOOKUP($K41,'Consolidated Data - Static'!$K:$AM,3,FALSE)&lt;&gt;VLOOKUP($K41,'Consolidated Data - Dynamic'!$C:$AE,3,FALSE),"Name-PetPoint Mismatch",IF(VLOOKUP($K41,'Consolidated Data - Static'!$K:$AM,4,FALSE)&lt;&gt;VLOOKUP($K41,'Consolidated Data - Dynamic'!$C:$AE,4,FALSE),"Name-Inventory Mismatch", IF(VLOOKUP($K41,'Consolidated Data - Static'!$K:$AM,5,FALSE)&lt;&gt;VLOOKUP($K41,'Consolidated Data - Dynamic'!$C:$AE,5,FALSE),"Primary Breed Mismatch",IF(VLOOKUP($K41,'Consolidated Data - Static'!$K:$AM,6,FALSE)&lt;&gt;VLOOKUP($K41,'Consolidated Data - Dynamic'!$C:$AE,6,FALSE),"Secondary Breed Mismatch", IF(VLOOKUP($K41,'Consolidated Data - Static'!$K:$AM,7,FALSE)&lt;&gt;VLOOKUP($K41,'Consolidated Data - Dynamic'!$C:$AE,7,FALSE),"Color Mismatch",IF(VLOOKUP($K41,'Consolidated Data - Static'!$K:$AM,8,FALSE)&lt;&gt;VLOOKUP($K41,'Consolidated Data - Dynamic'!$C:$AE,8,FALSE),"Sex Mismatch",IF(VLOOKUP($K41,'Consolidated Data - Static'!$K:$AM,9,FALSE)&lt;&gt;VLOOKUP($K41,'Consolidated Data - Dynamic'!$C:$AE,9,FALSE),"Age Mismatch",IF(VLOOKUP($K41,'Consolidated Data - Static'!$K:$AM,10,FALSE)&lt;&gt;VLOOKUP($K41,'Consolidated Data - Dynamic'!$C:$AE,10,FALSE),"Size Mismatch",IF(VLOOKUP($K41,'Consolidated Data - Static'!$K:$AM,11,FALSE)&lt;&gt;VLOOKUP($K41,'Consolidated Data - Dynamic'!$C:$AE,11,FALSE),"Mixed Mismatch",IF(VLOOKUP($K41,'Consolidated Data - Static'!$K:$AM,12,FALSE)&lt;&gt;VLOOKUP($K41,'Consolidated Data - Dynamic'!$C:$AE,12,FALSE),"Altered Mismatch",IF(VLOOKUP($K41,'Consolidated Data - Static'!$K:$AM,13,FALSE)&lt;&gt;VLOOKUP($K41,'Consolidated Data - Dynamic'!$C:$AE,13,FALSE),"Shots Current Mismatch",IF(VLOOKUP($K41,'Consolidated Data - Static'!$K:$AM,14,FALSE)&lt;&gt;VLOOKUP($K41,'Consolidated Data - Dynamic'!$C:$AE,14,FALSE),"Housebroken Mismatch",IF(VLOOKUP($K41,'Consolidated Data - Static'!$K:$AM,15,FALSE)&lt;&gt;VLOOKUP($K41,'Consolidated Data - Dynamic'!$C:$AE,15,FALSE),"Special Needs Mismatch",IF(VLOOKUP($K41,'Consolidated Data - Static'!$K:$AM,16,FALSE)&lt;&gt;VLOOKUP($K41,'Consolidated Data - Dynamic'!$C:$AE,16,FALSE),"OK w/kids Mismatch",IF(VLOOKUP($K41,'Consolidated Data - Static'!$K:$AM,17,FALSE)&lt;&gt;VLOOKUP($K41,'Consolidated Data - Dynamic'!$C:$AE,17,FALSE),"OK w/dogs Mismatch",IF(VLOOKUP($K41,'Consolidated Data - Static'!$K:$AM,18,FALSE)&lt;&gt;VLOOKUP($K41,'Consolidated Data - Dynamic'!$C:$AE,18,FALSE),"OK w/cats Mismatch",IF(VLOOKUP($K41,'Consolidated Data - Static'!$K:$AM,19,FALSE)&lt;&gt;VLOOKUP($K41,'Consolidated Data - Dynamic'!$C:$AE,19,FALSE),"Pre Treatment Description Mismatch",IF(VLOOKUP($K41,'Consolidated Data - Static'!$K:$AM,20,FALSE)&lt;&gt;VLOOKUP($K41,'Consolidated Data - Dynamic'!$C:$AE,20,FALSE),"Stage Mismatch",IF(VLOOKUP($K41,'Consolidated Data - Static'!$K:$AM,21,FALSE)&lt;&gt;VLOOKUP($K41,'Consolidated Data - Dynamic'!$C:$AE,21,FALSE),"Primary Color Mismatch",IF(VLOOKUP($K41,'Consolidated Data - Static'!$K:$AM,22,FALSE)&lt;&gt;VLOOKUP($K41,'Consolidated Data - Dynamic'!$C:$AE,22,FALSE),"Location Mismatch",IF(VLOOKUP($K41,'Consolidated Data - Static'!$K:$AM,23,FALSE)&lt;&gt;VLOOKUP($K41,'Consolidated Data - Dynamic'!$C:$AE,23,FALSE),"Intake Type Mismatch",IF(VLOOKUP($K41,'Consolidated Data - Static'!$K:$AM,24,FALSE)&lt;&gt;VLOOKUP($K41,'Consolidated Data - Dynamic'!$C:$AE,24,FALSE),"Emancipation Date Mismatch",IF(VLOOKUP($K41,'Consolidated Data - Static'!$K:$AM,25,FALSE)&lt;&gt;VLOOKUP($K41,'Consolidated Data - Dynamic'!$C:$AE,25,FALSE),"Intake Date Mismatch",IF(VLOOKUP($K41,'Consolidated Data - Static'!$K:$AM,26,FALSE)&lt;&gt;VLOOKUP($K41,'Consolidated Data - Dynamic'!$C:$AE,26,FALSE),"LOS Days Mismatch",IF(VLOOKUP($K41,'Consolidated Data - Static'!$K:$AM,27,FALSE)&lt;&gt;VLOOKUP($K41,'Consolidated Data - Dynamic'!$C:$AE,27,FALSE),"Stage Change Mismatch",IF(VLOOKUP($K41,'Consolidated Data - Static'!$K:$AM,28,FALSE)&lt;&gt;VLOOKUP($K41,'Consolidated Data - Dynamic'!$C:$AE,28,FALSE),"Animal Weight Mismatch",IF(VLOOKUP($K41,'Consolidated Data - Static'!$K:$AM,29,FALSE)&lt;&gt;VLOOKUP($K41,'Consolidated Data - Dynamic'!$C:$AE,29,FALSE),"Number of Pictures Mismatch", "Record Match"))))))))))))))))))))))))))))</f>
        <v>Record Match</v>
      </c>
      <c r="J41">
        <v>45970198</v>
      </c>
      <c r="K41" t="s">
        <v>509</v>
      </c>
      <c r="L41" t="s">
        <v>510</v>
      </c>
      <c r="M41" t="s">
        <v>510</v>
      </c>
      <c r="N41" t="s">
        <v>510</v>
      </c>
      <c r="O41" t="s">
        <v>300</v>
      </c>
      <c r="P41" t="s">
        <v>246</v>
      </c>
      <c r="Q41" t="s">
        <v>249</v>
      </c>
      <c r="R41" t="s">
        <v>48</v>
      </c>
      <c r="S41" t="s">
        <v>49</v>
      </c>
      <c r="T41" t="s">
        <v>50</v>
      </c>
      <c r="U41" t="s">
        <v>39</v>
      </c>
      <c r="V41" t="s">
        <v>39</v>
      </c>
      <c r="W41" t="s">
        <v>39</v>
      </c>
      <c r="X41" t="s">
        <v>41</v>
      </c>
      <c r="Y41" t="s">
        <v>41</v>
      </c>
      <c r="Z41" t="s">
        <v>39</v>
      </c>
      <c r="AA41" t="s">
        <v>39</v>
      </c>
      <c r="AB41" t="s">
        <v>40</v>
      </c>
      <c r="AC41" t="s">
        <v>41</v>
      </c>
      <c r="AD41" t="s">
        <v>557</v>
      </c>
      <c r="AE41" t="s">
        <v>167</v>
      </c>
      <c r="AF41" t="s">
        <v>553</v>
      </c>
      <c r="AG41" t="s">
        <v>1150</v>
      </c>
      <c r="AH41" s="12">
        <v>45913.538888888892</v>
      </c>
      <c r="AI41" s="12">
        <v>45908.538888888892</v>
      </c>
      <c r="AJ41">
        <v>42</v>
      </c>
      <c r="AK41">
        <v>0</v>
      </c>
      <c r="AL41" t="s">
        <v>1147</v>
      </c>
      <c r="AM41">
        <v>2</v>
      </c>
      <c r="AN41" t="s">
        <v>1697</v>
      </c>
      <c r="AO41" t="s">
        <v>2294</v>
      </c>
      <c r="AP41" t="s">
        <v>2294</v>
      </c>
      <c r="AQ41" t="s">
        <v>1712</v>
      </c>
      <c r="AR41" t="s">
        <v>1704</v>
      </c>
      <c r="AS41" t="s">
        <v>1704</v>
      </c>
      <c r="AT41" s="6" t="s">
        <v>2266</v>
      </c>
    </row>
    <row r="42" spans="1:46" x14ac:dyDescent="0.2">
      <c r="A42">
        <f>VLOOKUP(Table4[[#This Row],[Rescue_ID]],Randomize_10_20_25!$B:$D,3,FALSE)</f>
        <v>1</v>
      </c>
      <c r="B42">
        <f>VLOOKUP(Table4[[#This Row],[Rescue_ID]],InitialRandom_10_07_25!$I:$AL,30,FALSE)</f>
        <v>1</v>
      </c>
      <c r="C42" s="12">
        <f>VLOOKUP(Table4[[#This Row],[Rescue_ID]],'Experiment Tracker'!$B:$P,7,FALSE)</f>
        <v>45950</v>
      </c>
      <c r="D42" s="11" t="str">
        <f>VLOOKUP(Table4[[#This Row],[Rescue_ID]],'Experiment Tracker'!$B:$P,6,FALSE)</f>
        <v>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v>
      </c>
      <c r="F42">
        <f>VLOOKUP(Table4[[#This Row],[Rescue_ID]],'Experiment Tracker'!$B:$I,8,FALSE)</f>
        <v>52.9</v>
      </c>
      <c r="H42" t="str">
        <f>VLOOKUP(Table4[[#This Row],[Primary_Breed]],'Breed Group'!$A:$B,2,FALSE)</f>
        <v>Stigma</v>
      </c>
      <c r="I42" t="str">
        <f>IF(VLOOKUP($K42,'Consolidated Data - Static'!$K:$AM,2,FALSE)&lt;&gt;VLOOKUP($K42,'Consolidated Data - Dynamic'!$C:$AE,2,FALSE),"Name-AdoptAPet Mismatch",IF(VLOOKUP($K42,'Consolidated Data - Static'!$K:$AM,3,FALSE)&lt;&gt;VLOOKUP($K42,'Consolidated Data - Dynamic'!$C:$AE,3,FALSE),"Name-PetPoint Mismatch",IF(VLOOKUP($K42,'Consolidated Data - Static'!$K:$AM,4,FALSE)&lt;&gt;VLOOKUP($K42,'Consolidated Data - Dynamic'!$C:$AE,4,FALSE),"Name-Inventory Mismatch", IF(VLOOKUP($K42,'Consolidated Data - Static'!$K:$AM,5,FALSE)&lt;&gt;VLOOKUP($K42,'Consolidated Data - Dynamic'!$C:$AE,5,FALSE),"Primary Breed Mismatch",IF(VLOOKUP($K42,'Consolidated Data - Static'!$K:$AM,6,FALSE)&lt;&gt;VLOOKUP($K42,'Consolidated Data - Dynamic'!$C:$AE,6,FALSE),"Secondary Breed Mismatch", IF(VLOOKUP($K42,'Consolidated Data - Static'!$K:$AM,7,FALSE)&lt;&gt;VLOOKUP($K42,'Consolidated Data - Dynamic'!$C:$AE,7,FALSE),"Color Mismatch",IF(VLOOKUP($K42,'Consolidated Data - Static'!$K:$AM,8,FALSE)&lt;&gt;VLOOKUP($K42,'Consolidated Data - Dynamic'!$C:$AE,8,FALSE),"Sex Mismatch",IF(VLOOKUP($K42,'Consolidated Data - Static'!$K:$AM,9,FALSE)&lt;&gt;VLOOKUP($K42,'Consolidated Data - Dynamic'!$C:$AE,9,FALSE),"Age Mismatch",IF(VLOOKUP($K42,'Consolidated Data - Static'!$K:$AM,10,FALSE)&lt;&gt;VLOOKUP($K42,'Consolidated Data - Dynamic'!$C:$AE,10,FALSE),"Size Mismatch",IF(VLOOKUP($K42,'Consolidated Data - Static'!$K:$AM,11,FALSE)&lt;&gt;VLOOKUP($K42,'Consolidated Data - Dynamic'!$C:$AE,11,FALSE),"Mixed Mismatch",IF(VLOOKUP($K42,'Consolidated Data - Static'!$K:$AM,12,FALSE)&lt;&gt;VLOOKUP($K42,'Consolidated Data - Dynamic'!$C:$AE,12,FALSE),"Altered Mismatch",IF(VLOOKUP($K42,'Consolidated Data - Static'!$K:$AM,13,FALSE)&lt;&gt;VLOOKUP($K42,'Consolidated Data - Dynamic'!$C:$AE,13,FALSE),"Shots Current Mismatch",IF(VLOOKUP($K42,'Consolidated Data - Static'!$K:$AM,14,FALSE)&lt;&gt;VLOOKUP($K42,'Consolidated Data - Dynamic'!$C:$AE,14,FALSE),"Housebroken Mismatch",IF(VLOOKUP($K42,'Consolidated Data - Static'!$K:$AM,15,FALSE)&lt;&gt;VLOOKUP($K42,'Consolidated Data - Dynamic'!$C:$AE,15,FALSE),"Special Needs Mismatch",IF(VLOOKUP($K42,'Consolidated Data - Static'!$K:$AM,16,FALSE)&lt;&gt;VLOOKUP($K42,'Consolidated Data - Dynamic'!$C:$AE,16,FALSE),"OK w/kids Mismatch",IF(VLOOKUP($K42,'Consolidated Data - Static'!$K:$AM,17,FALSE)&lt;&gt;VLOOKUP($K42,'Consolidated Data - Dynamic'!$C:$AE,17,FALSE),"OK w/dogs Mismatch",IF(VLOOKUP($K42,'Consolidated Data - Static'!$K:$AM,18,FALSE)&lt;&gt;VLOOKUP($K42,'Consolidated Data - Dynamic'!$C:$AE,18,FALSE),"OK w/cats Mismatch",IF(VLOOKUP($K42,'Consolidated Data - Static'!$K:$AM,19,FALSE)&lt;&gt;VLOOKUP($K42,'Consolidated Data - Dynamic'!$C:$AE,19,FALSE),"Pre Treatment Description Mismatch",IF(VLOOKUP($K42,'Consolidated Data - Static'!$K:$AM,20,FALSE)&lt;&gt;VLOOKUP($K42,'Consolidated Data - Dynamic'!$C:$AE,20,FALSE),"Stage Mismatch",IF(VLOOKUP($K42,'Consolidated Data - Static'!$K:$AM,21,FALSE)&lt;&gt;VLOOKUP($K42,'Consolidated Data - Dynamic'!$C:$AE,21,FALSE),"Primary Color Mismatch",IF(VLOOKUP($K42,'Consolidated Data - Static'!$K:$AM,22,FALSE)&lt;&gt;VLOOKUP($K42,'Consolidated Data - Dynamic'!$C:$AE,22,FALSE),"Location Mismatch",IF(VLOOKUP($K42,'Consolidated Data - Static'!$K:$AM,23,FALSE)&lt;&gt;VLOOKUP($K42,'Consolidated Data - Dynamic'!$C:$AE,23,FALSE),"Intake Type Mismatch",IF(VLOOKUP($K42,'Consolidated Data - Static'!$K:$AM,24,FALSE)&lt;&gt;VLOOKUP($K42,'Consolidated Data - Dynamic'!$C:$AE,24,FALSE),"Emancipation Date Mismatch",IF(VLOOKUP($K42,'Consolidated Data - Static'!$K:$AM,25,FALSE)&lt;&gt;VLOOKUP($K42,'Consolidated Data - Dynamic'!$C:$AE,25,FALSE),"Intake Date Mismatch",IF(VLOOKUP($K42,'Consolidated Data - Static'!$K:$AM,26,FALSE)&lt;&gt;VLOOKUP($K42,'Consolidated Data - Dynamic'!$C:$AE,26,FALSE),"LOS Days Mismatch",IF(VLOOKUP($K42,'Consolidated Data - Static'!$K:$AM,27,FALSE)&lt;&gt;VLOOKUP($K42,'Consolidated Data - Dynamic'!$C:$AE,27,FALSE),"Stage Change Mismatch",IF(VLOOKUP($K42,'Consolidated Data - Static'!$K:$AM,28,FALSE)&lt;&gt;VLOOKUP($K42,'Consolidated Data - Dynamic'!$C:$AE,28,FALSE),"Animal Weight Mismatch",IF(VLOOKUP($K42,'Consolidated Data - Static'!$K:$AM,29,FALSE)&lt;&gt;VLOOKUP($K42,'Consolidated Data - Dynamic'!$C:$AE,29,FALSE),"Number of Pictures Mismatch", "Record Match"))))))))))))))))))))))))))))</f>
        <v>Record Match</v>
      </c>
      <c r="J42">
        <v>45969530</v>
      </c>
      <c r="K42" t="s">
        <v>517</v>
      </c>
      <c r="L42" t="s">
        <v>1318</v>
      </c>
      <c r="M42" t="s">
        <v>945</v>
      </c>
      <c r="N42" t="s">
        <v>945</v>
      </c>
      <c r="O42" t="s">
        <v>56</v>
      </c>
      <c r="P42">
        <v>0</v>
      </c>
      <c r="Q42" t="s">
        <v>47</v>
      </c>
      <c r="R42" t="s">
        <v>36</v>
      </c>
      <c r="S42" t="s">
        <v>49</v>
      </c>
      <c r="T42" t="s">
        <v>50</v>
      </c>
      <c r="U42" t="s">
        <v>39</v>
      </c>
      <c r="V42" t="s">
        <v>41</v>
      </c>
      <c r="W42" t="s">
        <v>39</v>
      </c>
      <c r="X42" t="s">
        <v>41</v>
      </c>
      <c r="Y42" t="s">
        <v>41</v>
      </c>
      <c r="Z42" t="s">
        <v>39</v>
      </c>
      <c r="AA42" t="s">
        <v>39</v>
      </c>
      <c r="AB42" t="s">
        <v>40</v>
      </c>
      <c r="AC42" t="s">
        <v>41</v>
      </c>
      <c r="AD42" t="s">
        <v>597</v>
      </c>
      <c r="AE42" t="s">
        <v>543</v>
      </c>
      <c r="AF42" t="s">
        <v>541</v>
      </c>
      <c r="AG42" t="s">
        <v>1150</v>
      </c>
      <c r="AH42" s="12">
        <v>45902.581250000003</v>
      </c>
      <c r="AI42" s="12">
        <v>45897.581250000003</v>
      </c>
      <c r="AJ42">
        <v>52.9</v>
      </c>
      <c r="AK42">
        <v>0</v>
      </c>
      <c r="AL42" t="s">
        <v>1205</v>
      </c>
      <c r="AM42">
        <v>3</v>
      </c>
      <c r="AN42" t="s">
        <v>2301</v>
      </c>
      <c r="AO42" t="s">
        <v>2302</v>
      </c>
      <c r="AP42" t="s">
        <v>2302</v>
      </c>
      <c r="AQ42" t="s">
        <v>635</v>
      </c>
      <c r="AR42" t="s">
        <v>2303</v>
      </c>
      <c r="AS42" t="s">
        <v>2303</v>
      </c>
      <c r="AT42" s="6" t="s">
        <v>1730</v>
      </c>
    </row>
    <row r="43" spans="1:46" x14ac:dyDescent="0.2">
      <c r="A43">
        <f>VLOOKUP(Table4[[#This Row],[Rescue_ID]],Randomize_10_20_25!$B:$D,3,FALSE)</f>
        <v>0</v>
      </c>
      <c r="B43">
        <f>VLOOKUP(Table4[[#This Row],[Rescue_ID]],InitialRandom_10_07_25!$I:$AL,30,FALSE)</f>
        <v>0</v>
      </c>
      <c r="C43" s="12">
        <f>VLOOKUP(Table4[[#This Row],[Rescue_ID]],'Experiment Tracker'!$B:$P,7,FALSE)</f>
        <v>0</v>
      </c>
      <c r="D43" s="11">
        <f>VLOOKUP(Table4[[#This Row],[Rescue_ID]],'Experiment Tracker'!$B:$P,6,FALSE)</f>
        <v>0</v>
      </c>
      <c r="F43">
        <f>VLOOKUP(Table4[[#This Row],[Rescue_ID]],'Experiment Tracker'!$B:$I,8,FALSE)</f>
        <v>61.8</v>
      </c>
      <c r="H43" t="str">
        <f>VLOOKUP(Table4[[#This Row],[Primary_Breed]],'Breed Group'!$A:$B,2,FALSE)</f>
        <v>Stigma</v>
      </c>
      <c r="I43" t="str">
        <f>IF(VLOOKUP($K43,'Consolidated Data - Static'!$K:$AM,2,FALSE)&lt;&gt;VLOOKUP($K43,'Consolidated Data - Dynamic'!$C:$AE,2,FALSE),"Name-AdoptAPet Mismatch",IF(VLOOKUP($K43,'Consolidated Data - Static'!$K:$AM,3,FALSE)&lt;&gt;VLOOKUP($K43,'Consolidated Data - Dynamic'!$C:$AE,3,FALSE),"Name-PetPoint Mismatch",IF(VLOOKUP($K43,'Consolidated Data - Static'!$K:$AM,4,FALSE)&lt;&gt;VLOOKUP($K43,'Consolidated Data - Dynamic'!$C:$AE,4,FALSE),"Name-Inventory Mismatch", IF(VLOOKUP($K43,'Consolidated Data - Static'!$K:$AM,5,FALSE)&lt;&gt;VLOOKUP($K43,'Consolidated Data - Dynamic'!$C:$AE,5,FALSE),"Primary Breed Mismatch",IF(VLOOKUP($K43,'Consolidated Data - Static'!$K:$AM,6,FALSE)&lt;&gt;VLOOKUP($K43,'Consolidated Data - Dynamic'!$C:$AE,6,FALSE),"Secondary Breed Mismatch", IF(VLOOKUP($K43,'Consolidated Data - Static'!$K:$AM,7,FALSE)&lt;&gt;VLOOKUP($K43,'Consolidated Data - Dynamic'!$C:$AE,7,FALSE),"Color Mismatch",IF(VLOOKUP($K43,'Consolidated Data - Static'!$K:$AM,8,FALSE)&lt;&gt;VLOOKUP($K43,'Consolidated Data - Dynamic'!$C:$AE,8,FALSE),"Sex Mismatch",IF(VLOOKUP($K43,'Consolidated Data - Static'!$K:$AM,9,FALSE)&lt;&gt;VLOOKUP($K43,'Consolidated Data - Dynamic'!$C:$AE,9,FALSE),"Age Mismatch",IF(VLOOKUP($K43,'Consolidated Data - Static'!$K:$AM,10,FALSE)&lt;&gt;VLOOKUP($K43,'Consolidated Data - Dynamic'!$C:$AE,10,FALSE),"Size Mismatch",IF(VLOOKUP($K43,'Consolidated Data - Static'!$K:$AM,11,FALSE)&lt;&gt;VLOOKUP($K43,'Consolidated Data - Dynamic'!$C:$AE,11,FALSE),"Mixed Mismatch",IF(VLOOKUP($K43,'Consolidated Data - Static'!$K:$AM,12,FALSE)&lt;&gt;VLOOKUP($K43,'Consolidated Data - Dynamic'!$C:$AE,12,FALSE),"Altered Mismatch",IF(VLOOKUP($K43,'Consolidated Data - Static'!$K:$AM,13,FALSE)&lt;&gt;VLOOKUP($K43,'Consolidated Data - Dynamic'!$C:$AE,13,FALSE),"Shots Current Mismatch",IF(VLOOKUP($K43,'Consolidated Data - Static'!$K:$AM,14,FALSE)&lt;&gt;VLOOKUP($K43,'Consolidated Data - Dynamic'!$C:$AE,14,FALSE),"Housebroken Mismatch",IF(VLOOKUP($K43,'Consolidated Data - Static'!$K:$AM,15,FALSE)&lt;&gt;VLOOKUP($K43,'Consolidated Data - Dynamic'!$C:$AE,15,FALSE),"Special Needs Mismatch",IF(VLOOKUP($K43,'Consolidated Data - Static'!$K:$AM,16,FALSE)&lt;&gt;VLOOKUP($K43,'Consolidated Data - Dynamic'!$C:$AE,16,FALSE),"OK w/kids Mismatch",IF(VLOOKUP($K43,'Consolidated Data - Static'!$K:$AM,17,FALSE)&lt;&gt;VLOOKUP($K43,'Consolidated Data - Dynamic'!$C:$AE,17,FALSE),"OK w/dogs Mismatch",IF(VLOOKUP($K43,'Consolidated Data - Static'!$K:$AM,18,FALSE)&lt;&gt;VLOOKUP($K43,'Consolidated Data - Dynamic'!$C:$AE,18,FALSE),"OK w/cats Mismatch",IF(VLOOKUP($K43,'Consolidated Data - Static'!$K:$AM,19,FALSE)&lt;&gt;VLOOKUP($K43,'Consolidated Data - Dynamic'!$C:$AE,19,FALSE),"Pre Treatment Description Mismatch",IF(VLOOKUP($K43,'Consolidated Data - Static'!$K:$AM,20,FALSE)&lt;&gt;VLOOKUP($K43,'Consolidated Data - Dynamic'!$C:$AE,20,FALSE),"Stage Mismatch",IF(VLOOKUP($K43,'Consolidated Data - Static'!$K:$AM,21,FALSE)&lt;&gt;VLOOKUP($K43,'Consolidated Data - Dynamic'!$C:$AE,21,FALSE),"Primary Color Mismatch",IF(VLOOKUP($K43,'Consolidated Data - Static'!$K:$AM,22,FALSE)&lt;&gt;VLOOKUP($K43,'Consolidated Data - Dynamic'!$C:$AE,22,FALSE),"Location Mismatch",IF(VLOOKUP($K43,'Consolidated Data - Static'!$K:$AM,23,FALSE)&lt;&gt;VLOOKUP($K43,'Consolidated Data - Dynamic'!$C:$AE,23,FALSE),"Intake Type Mismatch",IF(VLOOKUP($K43,'Consolidated Data - Static'!$K:$AM,24,FALSE)&lt;&gt;VLOOKUP($K43,'Consolidated Data - Dynamic'!$C:$AE,24,FALSE),"Emancipation Date Mismatch",IF(VLOOKUP($K43,'Consolidated Data - Static'!$K:$AM,25,FALSE)&lt;&gt;VLOOKUP($K43,'Consolidated Data - Dynamic'!$C:$AE,25,FALSE),"Intake Date Mismatch",IF(VLOOKUP($K43,'Consolidated Data - Static'!$K:$AM,26,FALSE)&lt;&gt;VLOOKUP($K43,'Consolidated Data - Dynamic'!$C:$AE,26,FALSE),"LOS Days Mismatch",IF(VLOOKUP($K43,'Consolidated Data - Static'!$K:$AM,27,FALSE)&lt;&gt;VLOOKUP($K43,'Consolidated Data - Dynamic'!$C:$AE,27,FALSE),"Stage Change Mismatch",IF(VLOOKUP($K43,'Consolidated Data - Static'!$K:$AM,28,FALSE)&lt;&gt;VLOOKUP($K43,'Consolidated Data - Dynamic'!$C:$AE,28,FALSE),"Animal Weight Mismatch",IF(VLOOKUP($K43,'Consolidated Data - Static'!$K:$AM,29,FALSE)&lt;&gt;VLOOKUP($K43,'Consolidated Data - Dynamic'!$C:$AE,29,FALSE),"Number of Pictures Mismatch", "Record Match"))))))))))))))))))))))))))))</f>
        <v>Record Match</v>
      </c>
      <c r="J43">
        <v>45968103</v>
      </c>
      <c r="K43" t="s">
        <v>525</v>
      </c>
      <c r="L43" t="s">
        <v>526</v>
      </c>
      <c r="M43" t="s">
        <v>526</v>
      </c>
      <c r="N43" t="s">
        <v>526</v>
      </c>
      <c r="O43" t="s">
        <v>46</v>
      </c>
      <c r="P43">
        <v>0</v>
      </c>
      <c r="Q43" t="s">
        <v>167</v>
      </c>
      <c r="R43" t="s">
        <v>48</v>
      </c>
      <c r="S43" t="s">
        <v>49</v>
      </c>
      <c r="T43" t="s">
        <v>50</v>
      </c>
      <c r="U43" t="s">
        <v>39</v>
      </c>
      <c r="V43" t="s">
        <v>39</v>
      </c>
      <c r="W43" t="s">
        <v>39</v>
      </c>
      <c r="X43" t="s">
        <v>41</v>
      </c>
      <c r="Y43" t="s">
        <v>41</v>
      </c>
      <c r="Z43" t="s">
        <v>39</v>
      </c>
      <c r="AA43" t="s">
        <v>39</v>
      </c>
      <c r="AB43" t="s">
        <v>40</v>
      </c>
      <c r="AC43" t="s">
        <v>41</v>
      </c>
      <c r="AD43" t="s">
        <v>557</v>
      </c>
      <c r="AE43" t="s">
        <v>167</v>
      </c>
      <c r="AF43" t="s">
        <v>636</v>
      </c>
      <c r="AG43" t="s">
        <v>1113</v>
      </c>
      <c r="AH43" s="12">
        <v>45893.703472222223</v>
      </c>
      <c r="AI43" s="12">
        <v>45888.703472222223</v>
      </c>
      <c r="AJ43">
        <v>61.8</v>
      </c>
      <c r="AK43">
        <v>0</v>
      </c>
      <c r="AL43" t="s">
        <v>1156</v>
      </c>
      <c r="AM43">
        <v>3</v>
      </c>
      <c r="AN43" t="s">
        <v>2307</v>
      </c>
      <c r="AO43" t="s">
        <v>2308</v>
      </c>
      <c r="AP43" t="s">
        <v>2308</v>
      </c>
      <c r="AQ43" t="s">
        <v>628</v>
      </c>
      <c r="AR43" t="s">
        <v>1672</v>
      </c>
      <c r="AS43" t="s">
        <v>1672</v>
      </c>
      <c r="AT43" s="6" t="s">
        <v>2309</v>
      </c>
    </row>
    <row r="44" spans="1:46" x14ac:dyDescent="0.2">
      <c r="A44">
        <f>VLOOKUP(Table4[[#This Row],[Rescue_ID]],Randomize_10_20_25!$B:$D,3,FALSE)</f>
        <v>0</v>
      </c>
      <c r="B44">
        <f>VLOOKUP(Table4[[#This Row],[Rescue_ID]],InitialRandom_10_07_25!$I:$AL,30,FALSE)</f>
        <v>0</v>
      </c>
      <c r="C44" s="12">
        <f>VLOOKUP(Table4[[#This Row],[Rescue_ID]],'Experiment Tracker'!$B:$P,7,FALSE)</f>
        <v>0</v>
      </c>
      <c r="D44" s="11">
        <f>VLOOKUP(Table4[[#This Row],[Rescue_ID]],'Experiment Tracker'!$B:$P,6,FALSE)</f>
        <v>0</v>
      </c>
      <c r="F44">
        <f>VLOOKUP(Table4[[#This Row],[Rescue_ID]],'Experiment Tracker'!$B:$I,8,FALSE)</f>
        <v>75</v>
      </c>
      <c r="H44" t="str">
        <f>VLOOKUP(Table4[[#This Row],[Primary_Breed]],'Breed Group'!$A:$B,2,FALSE)</f>
        <v>Non-Stigma</v>
      </c>
      <c r="I44" t="str">
        <f>IF(VLOOKUP($K44,'Consolidated Data - Static'!$K:$AM,2,FALSE)&lt;&gt;VLOOKUP($K44,'Consolidated Data - Dynamic'!$C:$AE,2,FALSE),"Name-AdoptAPet Mismatch",IF(VLOOKUP($K44,'Consolidated Data - Static'!$K:$AM,3,FALSE)&lt;&gt;VLOOKUP($K44,'Consolidated Data - Dynamic'!$C:$AE,3,FALSE),"Name-PetPoint Mismatch",IF(VLOOKUP($K44,'Consolidated Data - Static'!$K:$AM,4,FALSE)&lt;&gt;VLOOKUP($K44,'Consolidated Data - Dynamic'!$C:$AE,4,FALSE),"Name-Inventory Mismatch", IF(VLOOKUP($K44,'Consolidated Data - Static'!$K:$AM,5,FALSE)&lt;&gt;VLOOKUP($K44,'Consolidated Data - Dynamic'!$C:$AE,5,FALSE),"Primary Breed Mismatch",IF(VLOOKUP($K44,'Consolidated Data - Static'!$K:$AM,6,FALSE)&lt;&gt;VLOOKUP($K44,'Consolidated Data - Dynamic'!$C:$AE,6,FALSE),"Secondary Breed Mismatch", IF(VLOOKUP($K44,'Consolidated Data - Static'!$K:$AM,7,FALSE)&lt;&gt;VLOOKUP($K44,'Consolidated Data - Dynamic'!$C:$AE,7,FALSE),"Color Mismatch",IF(VLOOKUP($K44,'Consolidated Data - Static'!$K:$AM,8,FALSE)&lt;&gt;VLOOKUP($K44,'Consolidated Data - Dynamic'!$C:$AE,8,FALSE),"Sex Mismatch",IF(VLOOKUP($K44,'Consolidated Data - Static'!$K:$AM,9,FALSE)&lt;&gt;VLOOKUP($K44,'Consolidated Data - Dynamic'!$C:$AE,9,FALSE),"Age Mismatch",IF(VLOOKUP($K44,'Consolidated Data - Static'!$K:$AM,10,FALSE)&lt;&gt;VLOOKUP($K44,'Consolidated Data - Dynamic'!$C:$AE,10,FALSE),"Size Mismatch",IF(VLOOKUP($K44,'Consolidated Data - Static'!$K:$AM,11,FALSE)&lt;&gt;VLOOKUP($K44,'Consolidated Data - Dynamic'!$C:$AE,11,FALSE),"Mixed Mismatch",IF(VLOOKUP($K44,'Consolidated Data - Static'!$K:$AM,12,FALSE)&lt;&gt;VLOOKUP($K44,'Consolidated Data - Dynamic'!$C:$AE,12,FALSE),"Altered Mismatch",IF(VLOOKUP($K44,'Consolidated Data - Static'!$K:$AM,13,FALSE)&lt;&gt;VLOOKUP($K44,'Consolidated Data - Dynamic'!$C:$AE,13,FALSE),"Shots Current Mismatch",IF(VLOOKUP($K44,'Consolidated Data - Static'!$K:$AM,14,FALSE)&lt;&gt;VLOOKUP($K44,'Consolidated Data - Dynamic'!$C:$AE,14,FALSE),"Housebroken Mismatch",IF(VLOOKUP($K44,'Consolidated Data - Static'!$K:$AM,15,FALSE)&lt;&gt;VLOOKUP($K44,'Consolidated Data - Dynamic'!$C:$AE,15,FALSE),"Special Needs Mismatch",IF(VLOOKUP($K44,'Consolidated Data - Static'!$K:$AM,16,FALSE)&lt;&gt;VLOOKUP($K44,'Consolidated Data - Dynamic'!$C:$AE,16,FALSE),"OK w/kids Mismatch",IF(VLOOKUP($K44,'Consolidated Data - Static'!$K:$AM,17,FALSE)&lt;&gt;VLOOKUP($K44,'Consolidated Data - Dynamic'!$C:$AE,17,FALSE),"OK w/dogs Mismatch",IF(VLOOKUP($K44,'Consolidated Data - Static'!$K:$AM,18,FALSE)&lt;&gt;VLOOKUP($K44,'Consolidated Data - Dynamic'!$C:$AE,18,FALSE),"OK w/cats Mismatch",IF(VLOOKUP($K44,'Consolidated Data - Static'!$K:$AM,19,FALSE)&lt;&gt;VLOOKUP($K44,'Consolidated Data - Dynamic'!$C:$AE,19,FALSE),"Pre Treatment Description Mismatch",IF(VLOOKUP($K44,'Consolidated Data - Static'!$K:$AM,20,FALSE)&lt;&gt;VLOOKUP($K44,'Consolidated Data - Dynamic'!$C:$AE,20,FALSE),"Stage Mismatch",IF(VLOOKUP($K44,'Consolidated Data - Static'!$K:$AM,21,FALSE)&lt;&gt;VLOOKUP($K44,'Consolidated Data - Dynamic'!$C:$AE,21,FALSE),"Primary Color Mismatch",IF(VLOOKUP($K44,'Consolidated Data - Static'!$K:$AM,22,FALSE)&lt;&gt;VLOOKUP($K44,'Consolidated Data - Dynamic'!$C:$AE,22,FALSE),"Location Mismatch",IF(VLOOKUP($K44,'Consolidated Data - Static'!$K:$AM,23,FALSE)&lt;&gt;VLOOKUP($K44,'Consolidated Data - Dynamic'!$C:$AE,23,FALSE),"Intake Type Mismatch",IF(VLOOKUP($K44,'Consolidated Data - Static'!$K:$AM,24,FALSE)&lt;&gt;VLOOKUP($K44,'Consolidated Data - Dynamic'!$C:$AE,24,FALSE),"Emancipation Date Mismatch",IF(VLOOKUP($K44,'Consolidated Data - Static'!$K:$AM,25,FALSE)&lt;&gt;VLOOKUP($K44,'Consolidated Data - Dynamic'!$C:$AE,25,FALSE),"Intake Date Mismatch",IF(VLOOKUP($K44,'Consolidated Data - Static'!$K:$AM,26,FALSE)&lt;&gt;VLOOKUP($K44,'Consolidated Data - Dynamic'!$C:$AE,26,FALSE),"LOS Days Mismatch",IF(VLOOKUP($K44,'Consolidated Data - Static'!$K:$AM,27,FALSE)&lt;&gt;VLOOKUP($K44,'Consolidated Data - Dynamic'!$C:$AE,27,FALSE),"Stage Change Mismatch",IF(VLOOKUP($K44,'Consolidated Data - Static'!$K:$AM,28,FALSE)&lt;&gt;VLOOKUP($K44,'Consolidated Data - Dynamic'!$C:$AE,28,FALSE),"Animal Weight Mismatch",IF(VLOOKUP($K44,'Consolidated Data - Static'!$K:$AM,29,FALSE)&lt;&gt;VLOOKUP($K44,'Consolidated Data - Dynamic'!$C:$AE,29,FALSE),"Number of Pictures Mismatch", "Record Match"))))))))))))))))))))))))))))</f>
        <v>Record Match</v>
      </c>
      <c r="J44">
        <v>45968075</v>
      </c>
      <c r="K44" t="s">
        <v>530</v>
      </c>
      <c r="L44" t="s">
        <v>531</v>
      </c>
      <c r="M44" t="s">
        <v>531</v>
      </c>
      <c r="N44" t="s">
        <v>531</v>
      </c>
      <c r="O44" t="s">
        <v>532</v>
      </c>
      <c r="P44" t="s">
        <v>410</v>
      </c>
      <c r="Q44" t="s">
        <v>338</v>
      </c>
      <c r="R44" t="s">
        <v>36</v>
      </c>
      <c r="S44" t="s">
        <v>37</v>
      </c>
      <c r="T44" t="s">
        <v>50</v>
      </c>
      <c r="U44" t="s">
        <v>39</v>
      </c>
      <c r="V44" t="s">
        <v>41</v>
      </c>
      <c r="W44" t="s">
        <v>39</v>
      </c>
      <c r="X44" t="s">
        <v>41</v>
      </c>
      <c r="Y44" t="s">
        <v>41</v>
      </c>
      <c r="Z44" t="s">
        <v>39</v>
      </c>
      <c r="AA44" t="s">
        <v>39</v>
      </c>
      <c r="AB44" t="s">
        <v>40</v>
      </c>
      <c r="AC44" t="s">
        <v>41</v>
      </c>
      <c r="AD44" t="s">
        <v>597</v>
      </c>
      <c r="AE44" t="s">
        <v>338</v>
      </c>
      <c r="AF44" t="s">
        <v>566</v>
      </c>
      <c r="AG44" t="s">
        <v>1121</v>
      </c>
      <c r="AH44" s="12">
        <v>0</v>
      </c>
      <c r="AI44" s="12">
        <v>45875.455555555556</v>
      </c>
      <c r="AJ44">
        <v>75</v>
      </c>
      <c r="AK44">
        <v>0</v>
      </c>
      <c r="AL44" t="s">
        <v>1183</v>
      </c>
      <c r="AM44">
        <v>2</v>
      </c>
      <c r="AN44" t="s">
        <v>2311</v>
      </c>
      <c r="AO44" t="s">
        <v>2312</v>
      </c>
      <c r="AP44" t="s">
        <v>2312</v>
      </c>
      <c r="AQ44" t="s">
        <v>822</v>
      </c>
      <c r="AR44" t="s">
        <v>2313</v>
      </c>
      <c r="AS44" t="s">
        <v>2313</v>
      </c>
      <c r="AT44" s="6" t="s">
        <v>1662</v>
      </c>
    </row>
    <row r="45" spans="1:46" x14ac:dyDescent="0.2">
      <c r="A45">
        <f>VLOOKUP(Table4[[#This Row],[Rescue_ID]],Randomize_10_20_25!$B:$D,3,FALSE)</f>
        <v>1</v>
      </c>
      <c r="B45" t="e">
        <f>VLOOKUP(Table4[[#This Row],[Rescue_ID]],InitialRandom_10_07_25!$I:$AL,30,FALSE)</f>
        <v>#N/A</v>
      </c>
      <c r="C45" s="12">
        <f>VLOOKUP(Table4[[#This Row],[Rescue_ID]],'Experiment Tracker'!$B:$P,7,FALSE)</f>
        <v>0</v>
      </c>
      <c r="D45" s="11">
        <f>VLOOKUP(Table4[[#This Row],[Rescue_ID]],'Experiment Tracker'!$B:$P,6,FALSE)</f>
        <v>0</v>
      </c>
      <c r="F45">
        <f>VLOOKUP(Table4[[#This Row],[Rescue_ID]],'Experiment Tracker'!$B:$I,8,FALSE)</f>
        <v>0</v>
      </c>
      <c r="H45" t="str">
        <f>VLOOKUP(Table4[[#This Row],[Primary_Breed]],'Breed Group'!$A:$B,2,FALSE)</f>
        <v>Non-Stigma</v>
      </c>
      <c r="I45" t="str">
        <f>IF(VLOOKUP($K45,'Consolidated Data - Static'!$K:$AM,2,FALSE)&lt;&gt;VLOOKUP($K45,'Consolidated Data - Dynamic'!$C:$AE,2,FALSE),"Name-AdoptAPet Mismatch",IF(VLOOKUP($K45,'Consolidated Data - Static'!$K:$AM,3,FALSE)&lt;&gt;VLOOKUP($K45,'Consolidated Data - Dynamic'!$C:$AE,3,FALSE),"Name-PetPoint Mismatch",IF(VLOOKUP($K45,'Consolidated Data - Static'!$K:$AM,4,FALSE)&lt;&gt;VLOOKUP($K45,'Consolidated Data - Dynamic'!$C:$AE,4,FALSE),"Name-Inventory Mismatch", IF(VLOOKUP($K45,'Consolidated Data - Static'!$K:$AM,5,FALSE)&lt;&gt;VLOOKUP($K45,'Consolidated Data - Dynamic'!$C:$AE,5,FALSE),"Primary Breed Mismatch",IF(VLOOKUP($K45,'Consolidated Data - Static'!$K:$AM,6,FALSE)&lt;&gt;VLOOKUP($K45,'Consolidated Data - Dynamic'!$C:$AE,6,FALSE),"Secondary Breed Mismatch", IF(VLOOKUP($K45,'Consolidated Data - Static'!$K:$AM,7,FALSE)&lt;&gt;VLOOKUP($K45,'Consolidated Data - Dynamic'!$C:$AE,7,FALSE),"Color Mismatch",IF(VLOOKUP($K45,'Consolidated Data - Static'!$K:$AM,8,FALSE)&lt;&gt;VLOOKUP($K45,'Consolidated Data - Dynamic'!$C:$AE,8,FALSE),"Sex Mismatch",IF(VLOOKUP($K45,'Consolidated Data - Static'!$K:$AM,9,FALSE)&lt;&gt;VLOOKUP($K45,'Consolidated Data - Dynamic'!$C:$AE,9,FALSE),"Age Mismatch",IF(VLOOKUP($K45,'Consolidated Data - Static'!$K:$AM,10,FALSE)&lt;&gt;VLOOKUP($K45,'Consolidated Data - Dynamic'!$C:$AE,10,FALSE),"Size Mismatch",IF(VLOOKUP($K45,'Consolidated Data - Static'!$K:$AM,11,FALSE)&lt;&gt;VLOOKUP($K45,'Consolidated Data - Dynamic'!$C:$AE,11,FALSE),"Mixed Mismatch",IF(VLOOKUP($K45,'Consolidated Data - Static'!$K:$AM,12,FALSE)&lt;&gt;VLOOKUP($K45,'Consolidated Data - Dynamic'!$C:$AE,12,FALSE),"Altered Mismatch",IF(VLOOKUP($K45,'Consolidated Data - Static'!$K:$AM,13,FALSE)&lt;&gt;VLOOKUP($K45,'Consolidated Data - Dynamic'!$C:$AE,13,FALSE),"Shots Current Mismatch",IF(VLOOKUP($K45,'Consolidated Data - Static'!$K:$AM,14,FALSE)&lt;&gt;VLOOKUP($K45,'Consolidated Data - Dynamic'!$C:$AE,14,FALSE),"Housebroken Mismatch",IF(VLOOKUP($K45,'Consolidated Data - Static'!$K:$AM,15,FALSE)&lt;&gt;VLOOKUP($K45,'Consolidated Data - Dynamic'!$C:$AE,15,FALSE),"Special Needs Mismatch",IF(VLOOKUP($K45,'Consolidated Data - Static'!$K:$AM,16,FALSE)&lt;&gt;VLOOKUP($K45,'Consolidated Data - Dynamic'!$C:$AE,16,FALSE),"OK w/kids Mismatch",IF(VLOOKUP($K45,'Consolidated Data - Static'!$K:$AM,17,FALSE)&lt;&gt;VLOOKUP($K45,'Consolidated Data - Dynamic'!$C:$AE,17,FALSE),"OK w/dogs Mismatch",IF(VLOOKUP($K45,'Consolidated Data - Static'!$K:$AM,18,FALSE)&lt;&gt;VLOOKUP($K45,'Consolidated Data - Dynamic'!$C:$AE,18,FALSE),"OK w/cats Mismatch",IF(VLOOKUP($K45,'Consolidated Data - Static'!$K:$AM,19,FALSE)&lt;&gt;VLOOKUP($K45,'Consolidated Data - Dynamic'!$C:$AE,19,FALSE),"Pre Treatment Description Mismatch",IF(VLOOKUP($K45,'Consolidated Data - Static'!$K:$AM,20,FALSE)&lt;&gt;VLOOKUP($K45,'Consolidated Data - Dynamic'!$C:$AE,20,FALSE),"Stage Mismatch",IF(VLOOKUP($K45,'Consolidated Data - Static'!$K:$AM,21,FALSE)&lt;&gt;VLOOKUP($K45,'Consolidated Data - Dynamic'!$C:$AE,21,FALSE),"Primary Color Mismatch",IF(VLOOKUP($K45,'Consolidated Data - Static'!$K:$AM,22,FALSE)&lt;&gt;VLOOKUP($K45,'Consolidated Data - Dynamic'!$C:$AE,22,FALSE),"Location Mismatch",IF(VLOOKUP($K45,'Consolidated Data - Static'!$K:$AM,23,FALSE)&lt;&gt;VLOOKUP($K45,'Consolidated Data - Dynamic'!$C:$AE,23,FALSE),"Intake Type Mismatch",IF(VLOOKUP($K45,'Consolidated Data - Static'!$K:$AM,24,FALSE)&lt;&gt;VLOOKUP($K45,'Consolidated Data - Dynamic'!$C:$AE,24,FALSE),"Emancipation Date Mismatch",IF(VLOOKUP($K45,'Consolidated Data - Static'!$K:$AM,25,FALSE)&lt;&gt;VLOOKUP($K45,'Consolidated Data - Dynamic'!$C:$AE,25,FALSE),"Intake Date Mismatch",IF(VLOOKUP($K45,'Consolidated Data - Static'!$K:$AM,26,FALSE)&lt;&gt;VLOOKUP($K45,'Consolidated Data - Dynamic'!$C:$AE,26,FALSE),"LOS Days Mismatch",IF(VLOOKUP($K45,'Consolidated Data - Static'!$K:$AM,27,FALSE)&lt;&gt;VLOOKUP($K45,'Consolidated Data - Dynamic'!$C:$AE,27,FALSE),"Stage Change Mismatch",IF(VLOOKUP($K45,'Consolidated Data - Static'!$K:$AM,28,FALSE)&lt;&gt;VLOOKUP($K45,'Consolidated Data - Dynamic'!$C:$AE,28,FALSE),"Animal Weight Mismatch",IF(VLOOKUP($K45,'Consolidated Data - Static'!$K:$AM,29,FALSE)&lt;&gt;VLOOKUP($K45,'Consolidated Data - Dynamic'!$C:$AE,29,FALSE),"Number of Pictures Mismatch", "Record Match"))))))))))))))))))))))))))))</f>
        <v>Record Match</v>
      </c>
      <c r="J45">
        <v>46184776</v>
      </c>
      <c r="K45" t="s">
        <v>1046</v>
      </c>
      <c r="L45" t="s">
        <v>1045</v>
      </c>
      <c r="M45" t="s">
        <v>1045</v>
      </c>
      <c r="N45" t="s">
        <v>1045</v>
      </c>
      <c r="O45" t="s">
        <v>76</v>
      </c>
      <c r="P45" t="s">
        <v>63</v>
      </c>
      <c r="Q45" t="s">
        <v>162</v>
      </c>
      <c r="R45" t="s">
        <v>48</v>
      </c>
      <c r="S45" t="s">
        <v>49</v>
      </c>
      <c r="T45" t="s">
        <v>50</v>
      </c>
      <c r="U45" t="s">
        <v>39</v>
      </c>
      <c r="V45" t="s">
        <v>41</v>
      </c>
      <c r="W45" t="s">
        <v>39</v>
      </c>
      <c r="X45" t="s">
        <v>41</v>
      </c>
      <c r="Y45" t="s">
        <v>41</v>
      </c>
      <c r="Z45" t="s">
        <v>39</v>
      </c>
      <c r="AA45" t="s">
        <v>39</v>
      </c>
      <c r="AB45" t="s">
        <v>40</v>
      </c>
      <c r="AC45" t="s">
        <v>41</v>
      </c>
      <c r="AD45" t="s">
        <v>597</v>
      </c>
      <c r="AE45" t="s">
        <v>644</v>
      </c>
      <c r="AF45" t="s">
        <v>566</v>
      </c>
      <c r="AG45" t="s">
        <v>1113</v>
      </c>
      <c r="AH45" s="12">
        <v>45927.55972222222</v>
      </c>
      <c r="AI45" s="12">
        <v>45922.55972222222</v>
      </c>
      <c r="AJ45">
        <v>27.9</v>
      </c>
      <c r="AK45">
        <v>0</v>
      </c>
      <c r="AL45" t="s">
        <v>1147</v>
      </c>
      <c r="AM45">
        <v>2</v>
      </c>
      <c r="AN45" t="s">
        <v>2091</v>
      </c>
      <c r="AO45" t="s">
        <v>2091</v>
      </c>
      <c r="AP45" t="s">
        <v>2091</v>
      </c>
      <c r="AQ45" t="s">
        <v>2091</v>
      </c>
      <c r="AR45" t="s">
        <v>2091</v>
      </c>
      <c r="AS45" t="s">
        <v>2091</v>
      </c>
      <c r="AT45" s="6" t="s">
        <v>2092</v>
      </c>
    </row>
    <row r="46" spans="1:46" x14ac:dyDescent="0.2">
      <c r="A46">
        <f>VLOOKUP(Table4[[#This Row],[Rescue_ID]],Randomize_10_20_25!$B:$D,3,FALSE)</f>
        <v>1</v>
      </c>
      <c r="B46" t="e">
        <f>VLOOKUP(Table4[[#This Row],[Rescue_ID]],InitialRandom_10_07_25!$I:$AL,30,FALSE)</f>
        <v>#N/A</v>
      </c>
      <c r="C46" s="12">
        <f>VLOOKUP(Table4[[#This Row],[Rescue_ID]],'Experiment Tracker'!$B:$P,7,FALSE)</f>
        <v>0</v>
      </c>
      <c r="D46" s="11">
        <f>VLOOKUP(Table4[[#This Row],[Rescue_ID]],'Experiment Tracker'!$B:$P,6,FALSE)</f>
        <v>0</v>
      </c>
      <c r="F46">
        <f>VLOOKUP(Table4[[#This Row],[Rescue_ID]],'Experiment Tracker'!$B:$I,8,FALSE)</f>
        <v>0</v>
      </c>
      <c r="H46" t="str">
        <f>VLOOKUP(Table4[[#This Row],[Primary_Breed]],'Breed Group'!$A:$B,2,FALSE)</f>
        <v>Non-Stigma</v>
      </c>
      <c r="I46" t="str">
        <f>IF(VLOOKUP($K46,'Consolidated Data - Static'!$K:$AM,2,FALSE)&lt;&gt;VLOOKUP($K46,'Consolidated Data - Dynamic'!$C:$AE,2,FALSE),"Name-AdoptAPet Mismatch",IF(VLOOKUP($K46,'Consolidated Data - Static'!$K:$AM,3,FALSE)&lt;&gt;VLOOKUP($K46,'Consolidated Data - Dynamic'!$C:$AE,3,FALSE),"Name-PetPoint Mismatch",IF(VLOOKUP($K46,'Consolidated Data - Static'!$K:$AM,4,FALSE)&lt;&gt;VLOOKUP($K46,'Consolidated Data - Dynamic'!$C:$AE,4,FALSE),"Name-Inventory Mismatch", IF(VLOOKUP($K46,'Consolidated Data - Static'!$K:$AM,5,FALSE)&lt;&gt;VLOOKUP($K46,'Consolidated Data - Dynamic'!$C:$AE,5,FALSE),"Primary Breed Mismatch",IF(VLOOKUP($K46,'Consolidated Data - Static'!$K:$AM,6,FALSE)&lt;&gt;VLOOKUP($K46,'Consolidated Data - Dynamic'!$C:$AE,6,FALSE),"Secondary Breed Mismatch", IF(VLOOKUP($K46,'Consolidated Data - Static'!$K:$AM,7,FALSE)&lt;&gt;VLOOKUP($K46,'Consolidated Data - Dynamic'!$C:$AE,7,FALSE),"Color Mismatch",IF(VLOOKUP($K46,'Consolidated Data - Static'!$K:$AM,8,FALSE)&lt;&gt;VLOOKUP($K46,'Consolidated Data - Dynamic'!$C:$AE,8,FALSE),"Sex Mismatch",IF(VLOOKUP($K46,'Consolidated Data - Static'!$K:$AM,9,FALSE)&lt;&gt;VLOOKUP($K46,'Consolidated Data - Dynamic'!$C:$AE,9,FALSE),"Age Mismatch",IF(VLOOKUP($K46,'Consolidated Data - Static'!$K:$AM,10,FALSE)&lt;&gt;VLOOKUP($K46,'Consolidated Data - Dynamic'!$C:$AE,10,FALSE),"Size Mismatch",IF(VLOOKUP($K46,'Consolidated Data - Static'!$K:$AM,11,FALSE)&lt;&gt;VLOOKUP($K46,'Consolidated Data - Dynamic'!$C:$AE,11,FALSE),"Mixed Mismatch",IF(VLOOKUP($K46,'Consolidated Data - Static'!$K:$AM,12,FALSE)&lt;&gt;VLOOKUP($K46,'Consolidated Data - Dynamic'!$C:$AE,12,FALSE),"Altered Mismatch",IF(VLOOKUP($K46,'Consolidated Data - Static'!$K:$AM,13,FALSE)&lt;&gt;VLOOKUP($K46,'Consolidated Data - Dynamic'!$C:$AE,13,FALSE),"Shots Current Mismatch",IF(VLOOKUP($K46,'Consolidated Data - Static'!$K:$AM,14,FALSE)&lt;&gt;VLOOKUP($K46,'Consolidated Data - Dynamic'!$C:$AE,14,FALSE),"Housebroken Mismatch",IF(VLOOKUP($K46,'Consolidated Data - Static'!$K:$AM,15,FALSE)&lt;&gt;VLOOKUP($K46,'Consolidated Data - Dynamic'!$C:$AE,15,FALSE),"Special Needs Mismatch",IF(VLOOKUP($K46,'Consolidated Data - Static'!$K:$AM,16,FALSE)&lt;&gt;VLOOKUP($K46,'Consolidated Data - Dynamic'!$C:$AE,16,FALSE),"OK w/kids Mismatch",IF(VLOOKUP($K46,'Consolidated Data - Static'!$K:$AM,17,FALSE)&lt;&gt;VLOOKUP($K46,'Consolidated Data - Dynamic'!$C:$AE,17,FALSE),"OK w/dogs Mismatch",IF(VLOOKUP($K46,'Consolidated Data - Static'!$K:$AM,18,FALSE)&lt;&gt;VLOOKUP($K46,'Consolidated Data - Dynamic'!$C:$AE,18,FALSE),"OK w/cats Mismatch",IF(VLOOKUP($K46,'Consolidated Data - Static'!$K:$AM,19,FALSE)&lt;&gt;VLOOKUP($K46,'Consolidated Data - Dynamic'!$C:$AE,19,FALSE),"Pre Treatment Description Mismatch",IF(VLOOKUP($K46,'Consolidated Data - Static'!$K:$AM,20,FALSE)&lt;&gt;VLOOKUP($K46,'Consolidated Data - Dynamic'!$C:$AE,20,FALSE),"Stage Mismatch",IF(VLOOKUP($K46,'Consolidated Data - Static'!$K:$AM,21,FALSE)&lt;&gt;VLOOKUP($K46,'Consolidated Data - Dynamic'!$C:$AE,21,FALSE),"Primary Color Mismatch",IF(VLOOKUP($K46,'Consolidated Data - Static'!$K:$AM,22,FALSE)&lt;&gt;VLOOKUP($K46,'Consolidated Data - Dynamic'!$C:$AE,22,FALSE),"Location Mismatch",IF(VLOOKUP($K46,'Consolidated Data - Static'!$K:$AM,23,FALSE)&lt;&gt;VLOOKUP($K46,'Consolidated Data - Dynamic'!$C:$AE,23,FALSE),"Intake Type Mismatch",IF(VLOOKUP($K46,'Consolidated Data - Static'!$K:$AM,24,FALSE)&lt;&gt;VLOOKUP($K46,'Consolidated Data - Dynamic'!$C:$AE,24,FALSE),"Emancipation Date Mismatch",IF(VLOOKUP($K46,'Consolidated Data - Static'!$K:$AM,25,FALSE)&lt;&gt;VLOOKUP($K46,'Consolidated Data - Dynamic'!$C:$AE,25,FALSE),"Intake Date Mismatch",IF(VLOOKUP($K46,'Consolidated Data - Static'!$K:$AM,26,FALSE)&lt;&gt;VLOOKUP($K46,'Consolidated Data - Dynamic'!$C:$AE,26,FALSE),"LOS Days Mismatch",IF(VLOOKUP($K46,'Consolidated Data - Static'!$K:$AM,27,FALSE)&lt;&gt;VLOOKUP($K46,'Consolidated Data - Dynamic'!$C:$AE,27,FALSE),"Stage Change Mismatch",IF(VLOOKUP($K46,'Consolidated Data - Static'!$K:$AM,28,FALSE)&lt;&gt;VLOOKUP($K46,'Consolidated Data - Dynamic'!$C:$AE,28,FALSE),"Animal Weight Mismatch",IF(VLOOKUP($K46,'Consolidated Data - Static'!$K:$AM,29,FALSE)&lt;&gt;VLOOKUP($K46,'Consolidated Data - Dynamic'!$C:$AE,29,FALSE),"Number of Pictures Mismatch", "Record Match"))))))))))))))))))))))))))))</f>
        <v>Record Match</v>
      </c>
      <c r="J46">
        <v>46184787</v>
      </c>
      <c r="K46" t="s">
        <v>1062</v>
      </c>
      <c r="L46" t="s">
        <v>1061</v>
      </c>
      <c r="M46" t="s">
        <v>1061</v>
      </c>
      <c r="N46" t="s">
        <v>1061</v>
      </c>
      <c r="O46" t="s">
        <v>103</v>
      </c>
      <c r="P46" t="s">
        <v>104</v>
      </c>
      <c r="Q46" t="s">
        <v>47</v>
      </c>
      <c r="R46" t="s">
        <v>48</v>
      </c>
      <c r="S46" t="s">
        <v>49</v>
      </c>
      <c r="T46" t="s">
        <v>87</v>
      </c>
      <c r="U46" t="s">
        <v>39</v>
      </c>
      <c r="V46" t="s">
        <v>41</v>
      </c>
      <c r="W46" t="s">
        <v>39</v>
      </c>
      <c r="X46" t="s">
        <v>41</v>
      </c>
      <c r="Y46" t="s">
        <v>41</v>
      </c>
      <c r="Z46" t="s">
        <v>39</v>
      </c>
      <c r="AA46" t="s">
        <v>39</v>
      </c>
      <c r="AB46" t="s">
        <v>40</v>
      </c>
      <c r="AC46" t="s">
        <v>41</v>
      </c>
      <c r="AD46" t="s">
        <v>597</v>
      </c>
      <c r="AE46" t="s">
        <v>576</v>
      </c>
      <c r="AF46" t="s">
        <v>785</v>
      </c>
      <c r="AG46" t="s">
        <v>1113</v>
      </c>
      <c r="AH46" s="12">
        <v>45932.762499999997</v>
      </c>
      <c r="AI46" s="12">
        <v>45927.762499999997</v>
      </c>
      <c r="AJ46">
        <v>22.7</v>
      </c>
      <c r="AK46">
        <v>0</v>
      </c>
      <c r="AL46" t="s">
        <v>1119</v>
      </c>
      <c r="AM46">
        <v>1</v>
      </c>
      <c r="AN46" t="s">
        <v>2091</v>
      </c>
      <c r="AO46" t="s">
        <v>2091</v>
      </c>
      <c r="AP46" t="s">
        <v>2091</v>
      </c>
      <c r="AQ46" t="s">
        <v>2091</v>
      </c>
      <c r="AR46" t="s">
        <v>2091</v>
      </c>
      <c r="AS46" t="s">
        <v>2091</v>
      </c>
      <c r="AT46" t="s">
        <v>2092</v>
      </c>
    </row>
    <row r="47" spans="1:46" x14ac:dyDescent="0.2">
      <c r="A47">
        <f>VLOOKUP(Table4[[#This Row],[Rescue_ID]],Randomize_10_20_25!$B:$D,3,FALSE)</f>
        <v>0</v>
      </c>
      <c r="B47" t="e">
        <f>VLOOKUP(Table4[[#This Row],[Rescue_ID]],InitialRandom_10_07_25!$I:$AL,30,FALSE)</f>
        <v>#N/A</v>
      </c>
      <c r="C47" s="12">
        <f>VLOOKUP(Table4[[#This Row],[Rescue_ID]],'Experiment Tracker'!$B:$P,7,FALSE)</f>
        <v>0</v>
      </c>
      <c r="D47" s="11">
        <f>VLOOKUP(Table4[[#This Row],[Rescue_ID]],'Experiment Tracker'!$B:$P,6,FALSE)</f>
        <v>0</v>
      </c>
      <c r="F47">
        <f>VLOOKUP(Table4[[#This Row],[Rescue_ID]],'Experiment Tracker'!$B:$I,8,FALSE)</f>
        <v>17.8</v>
      </c>
      <c r="H47" t="str">
        <f>VLOOKUP(Table4[[#This Row],[Primary_Breed]],'Breed Group'!$A:$B,2,FALSE)</f>
        <v>Non-Stigma</v>
      </c>
      <c r="I47" t="str">
        <f>IF(VLOOKUP($K47,'Consolidated Data - Static'!$K:$AM,2,FALSE)&lt;&gt;VLOOKUP($K47,'Consolidated Data - Dynamic'!$C:$AE,2,FALSE),"Name-AdoptAPet Mismatch",IF(VLOOKUP($K47,'Consolidated Data - Static'!$K:$AM,3,FALSE)&lt;&gt;VLOOKUP($K47,'Consolidated Data - Dynamic'!$C:$AE,3,FALSE),"Name-PetPoint Mismatch",IF(VLOOKUP($K47,'Consolidated Data - Static'!$K:$AM,4,FALSE)&lt;&gt;VLOOKUP($K47,'Consolidated Data - Dynamic'!$C:$AE,4,FALSE),"Name-Inventory Mismatch", IF(VLOOKUP($K47,'Consolidated Data - Static'!$K:$AM,5,FALSE)&lt;&gt;VLOOKUP($K47,'Consolidated Data - Dynamic'!$C:$AE,5,FALSE),"Primary Breed Mismatch",IF(VLOOKUP($K47,'Consolidated Data - Static'!$K:$AM,6,FALSE)&lt;&gt;VLOOKUP($K47,'Consolidated Data - Dynamic'!$C:$AE,6,FALSE),"Secondary Breed Mismatch", IF(VLOOKUP($K47,'Consolidated Data - Static'!$K:$AM,7,FALSE)&lt;&gt;VLOOKUP($K47,'Consolidated Data - Dynamic'!$C:$AE,7,FALSE),"Color Mismatch",IF(VLOOKUP($K47,'Consolidated Data - Static'!$K:$AM,8,FALSE)&lt;&gt;VLOOKUP($K47,'Consolidated Data - Dynamic'!$C:$AE,8,FALSE),"Sex Mismatch",IF(VLOOKUP($K47,'Consolidated Data - Static'!$K:$AM,9,FALSE)&lt;&gt;VLOOKUP($K47,'Consolidated Data - Dynamic'!$C:$AE,9,FALSE),"Age Mismatch",IF(VLOOKUP($K47,'Consolidated Data - Static'!$K:$AM,10,FALSE)&lt;&gt;VLOOKUP($K47,'Consolidated Data - Dynamic'!$C:$AE,10,FALSE),"Size Mismatch",IF(VLOOKUP($K47,'Consolidated Data - Static'!$K:$AM,11,FALSE)&lt;&gt;VLOOKUP($K47,'Consolidated Data - Dynamic'!$C:$AE,11,FALSE),"Mixed Mismatch",IF(VLOOKUP($K47,'Consolidated Data - Static'!$K:$AM,12,FALSE)&lt;&gt;VLOOKUP($K47,'Consolidated Data - Dynamic'!$C:$AE,12,FALSE),"Altered Mismatch",IF(VLOOKUP($K47,'Consolidated Data - Static'!$K:$AM,13,FALSE)&lt;&gt;VLOOKUP($K47,'Consolidated Data - Dynamic'!$C:$AE,13,FALSE),"Shots Current Mismatch",IF(VLOOKUP($K47,'Consolidated Data - Static'!$K:$AM,14,FALSE)&lt;&gt;VLOOKUP($K47,'Consolidated Data - Dynamic'!$C:$AE,14,FALSE),"Housebroken Mismatch",IF(VLOOKUP($K47,'Consolidated Data - Static'!$K:$AM,15,FALSE)&lt;&gt;VLOOKUP($K47,'Consolidated Data - Dynamic'!$C:$AE,15,FALSE),"Special Needs Mismatch",IF(VLOOKUP($K47,'Consolidated Data - Static'!$K:$AM,16,FALSE)&lt;&gt;VLOOKUP($K47,'Consolidated Data - Dynamic'!$C:$AE,16,FALSE),"OK w/kids Mismatch",IF(VLOOKUP($K47,'Consolidated Data - Static'!$K:$AM,17,FALSE)&lt;&gt;VLOOKUP($K47,'Consolidated Data - Dynamic'!$C:$AE,17,FALSE),"OK w/dogs Mismatch",IF(VLOOKUP($K47,'Consolidated Data - Static'!$K:$AM,18,FALSE)&lt;&gt;VLOOKUP($K47,'Consolidated Data - Dynamic'!$C:$AE,18,FALSE),"OK w/cats Mismatch",IF(VLOOKUP($K47,'Consolidated Data - Static'!$K:$AM,19,FALSE)&lt;&gt;VLOOKUP($K47,'Consolidated Data - Dynamic'!$C:$AE,19,FALSE),"Pre Treatment Description Mismatch",IF(VLOOKUP($K47,'Consolidated Data - Static'!$K:$AM,20,FALSE)&lt;&gt;VLOOKUP($K47,'Consolidated Data - Dynamic'!$C:$AE,20,FALSE),"Stage Mismatch",IF(VLOOKUP($K47,'Consolidated Data - Static'!$K:$AM,21,FALSE)&lt;&gt;VLOOKUP($K47,'Consolidated Data - Dynamic'!$C:$AE,21,FALSE),"Primary Color Mismatch",IF(VLOOKUP($K47,'Consolidated Data - Static'!$K:$AM,22,FALSE)&lt;&gt;VLOOKUP($K47,'Consolidated Data - Dynamic'!$C:$AE,22,FALSE),"Location Mismatch",IF(VLOOKUP($K47,'Consolidated Data - Static'!$K:$AM,23,FALSE)&lt;&gt;VLOOKUP($K47,'Consolidated Data - Dynamic'!$C:$AE,23,FALSE),"Intake Type Mismatch",IF(VLOOKUP($K47,'Consolidated Data - Static'!$K:$AM,24,FALSE)&lt;&gt;VLOOKUP($K47,'Consolidated Data - Dynamic'!$C:$AE,24,FALSE),"Emancipation Date Mismatch",IF(VLOOKUP($K47,'Consolidated Data - Static'!$K:$AM,25,FALSE)&lt;&gt;VLOOKUP($K47,'Consolidated Data - Dynamic'!$C:$AE,25,FALSE),"Intake Date Mismatch",IF(VLOOKUP($K47,'Consolidated Data - Static'!$K:$AM,26,FALSE)&lt;&gt;VLOOKUP($K47,'Consolidated Data - Dynamic'!$C:$AE,26,FALSE),"LOS Days Mismatch",IF(VLOOKUP($K47,'Consolidated Data - Static'!$K:$AM,27,FALSE)&lt;&gt;VLOOKUP($K47,'Consolidated Data - Dynamic'!$C:$AE,27,FALSE),"Stage Change Mismatch",IF(VLOOKUP($K47,'Consolidated Data - Static'!$K:$AM,28,FALSE)&lt;&gt;VLOOKUP($K47,'Consolidated Data - Dynamic'!$C:$AE,28,FALSE),"Animal Weight Mismatch",IF(VLOOKUP($K47,'Consolidated Data - Static'!$K:$AM,29,FALSE)&lt;&gt;VLOOKUP($K47,'Consolidated Data - Dynamic'!$C:$AE,29,FALSE),"Number of Pictures Mismatch", "Record Match"))))))))))))))))))))))))))))</f>
        <v>Record Match</v>
      </c>
      <c r="J47">
        <v>46184800</v>
      </c>
      <c r="K47" t="s">
        <v>1089</v>
      </c>
      <c r="L47" t="s">
        <v>1087</v>
      </c>
      <c r="M47" t="s">
        <v>1087</v>
      </c>
      <c r="N47" t="s">
        <v>1087</v>
      </c>
      <c r="O47" t="s">
        <v>1782</v>
      </c>
      <c r="P47" t="s">
        <v>1783</v>
      </c>
      <c r="Q47" t="s">
        <v>183</v>
      </c>
      <c r="R47" t="s">
        <v>48</v>
      </c>
      <c r="S47" t="s">
        <v>49</v>
      </c>
      <c r="T47" t="s">
        <v>87</v>
      </c>
      <c r="U47" t="s">
        <v>39</v>
      </c>
      <c r="V47" t="s">
        <v>39</v>
      </c>
      <c r="W47" t="s">
        <v>39</v>
      </c>
      <c r="X47" t="s">
        <v>41</v>
      </c>
      <c r="Y47" t="s">
        <v>41</v>
      </c>
      <c r="Z47" t="s">
        <v>39</v>
      </c>
      <c r="AA47" t="s">
        <v>39</v>
      </c>
      <c r="AB47" t="s">
        <v>40</v>
      </c>
      <c r="AC47" t="s">
        <v>41</v>
      </c>
      <c r="AD47" t="s">
        <v>557</v>
      </c>
      <c r="AE47" t="s">
        <v>167</v>
      </c>
      <c r="AF47" t="s">
        <v>785</v>
      </c>
      <c r="AG47" t="s">
        <v>1130</v>
      </c>
      <c r="AH47" s="12">
        <v>0</v>
      </c>
      <c r="AI47" s="12">
        <v>45932.661805555559</v>
      </c>
      <c r="AJ47">
        <v>17.8</v>
      </c>
      <c r="AK47">
        <v>0</v>
      </c>
      <c r="AL47" t="s">
        <v>1128</v>
      </c>
      <c r="AM47">
        <v>2</v>
      </c>
      <c r="AN47" t="s">
        <v>2091</v>
      </c>
      <c r="AO47" t="s">
        <v>2091</v>
      </c>
      <c r="AP47" t="s">
        <v>2091</v>
      </c>
      <c r="AQ47" t="s">
        <v>2091</v>
      </c>
      <c r="AR47" t="s">
        <v>2091</v>
      </c>
      <c r="AS47" t="s">
        <v>2091</v>
      </c>
      <c r="AT47" t="s">
        <v>2092</v>
      </c>
    </row>
    <row r="48" spans="1:46" x14ac:dyDescent="0.2">
      <c r="A48">
        <f>VLOOKUP(Table4[[#This Row],[Rescue_ID]],Randomize_10_20_25!$B:$D,3,FALSE)</f>
        <v>1</v>
      </c>
      <c r="B48" t="e">
        <f>VLOOKUP(Table4[[#This Row],[Rescue_ID]],InitialRandom_10_07_25!$I:$AL,30,FALSE)</f>
        <v>#N/A</v>
      </c>
      <c r="C48" s="12">
        <f>VLOOKUP(Table4[[#This Row],[Rescue_ID]],'Experiment Tracker'!$B:$P,7,FALSE)</f>
        <v>0</v>
      </c>
      <c r="D48" s="11">
        <f>VLOOKUP(Table4[[#This Row],[Rescue_ID]],'Experiment Tracker'!$B:$P,6,FALSE)</f>
        <v>0</v>
      </c>
      <c r="F48">
        <f>VLOOKUP(Table4[[#This Row],[Rescue_ID]],'Experiment Tracker'!$B:$I,8,FALSE)</f>
        <v>0</v>
      </c>
      <c r="H48" t="str">
        <f>VLOOKUP(Table4[[#This Row],[Primary_Breed]],'Breed Group'!$A:$B,2,FALSE)</f>
        <v>Non-Stigma</v>
      </c>
      <c r="I48" t="str">
        <f>IF(VLOOKUP($K48,'Consolidated Data - Static'!$K:$AM,2,FALSE)&lt;&gt;VLOOKUP($K48,'Consolidated Data - Dynamic'!$C:$AE,2,FALSE),"Name-AdoptAPet Mismatch",IF(VLOOKUP($K48,'Consolidated Data - Static'!$K:$AM,3,FALSE)&lt;&gt;VLOOKUP($K48,'Consolidated Data - Dynamic'!$C:$AE,3,FALSE),"Name-PetPoint Mismatch",IF(VLOOKUP($K48,'Consolidated Data - Static'!$K:$AM,4,FALSE)&lt;&gt;VLOOKUP($K48,'Consolidated Data - Dynamic'!$C:$AE,4,FALSE),"Name-Inventory Mismatch", IF(VLOOKUP($K48,'Consolidated Data - Static'!$K:$AM,5,FALSE)&lt;&gt;VLOOKUP($K48,'Consolidated Data - Dynamic'!$C:$AE,5,FALSE),"Primary Breed Mismatch",IF(VLOOKUP($K48,'Consolidated Data - Static'!$K:$AM,6,FALSE)&lt;&gt;VLOOKUP($K48,'Consolidated Data - Dynamic'!$C:$AE,6,FALSE),"Secondary Breed Mismatch", IF(VLOOKUP($K48,'Consolidated Data - Static'!$K:$AM,7,FALSE)&lt;&gt;VLOOKUP($K48,'Consolidated Data - Dynamic'!$C:$AE,7,FALSE),"Color Mismatch",IF(VLOOKUP($K48,'Consolidated Data - Static'!$K:$AM,8,FALSE)&lt;&gt;VLOOKUP($K48,'Consolidated Data - Dynamic'!$C:$AE,8,FALSE),"Sex Mismatch",IF(VLOOKUP($K48,'Consolidated Data - Static'!$K:$AM,9,FALSE)&lt;&gt;VLOOKUP($K48,'Consolidated Data - Dynamic'!$C:$AE,9,FALSE),"Age Mismatch",IF(VLOOKUP($K48,'Consolidated Data - Static'!$K:$AM,10,FALSE)&lt;&gt;VLOOKUP($K48,'Consolidated Data - Dynamic'!$C:$AE,10,FALSE),"Size Mismatch",IF(VLOOKUP($K48,'Consolidated Data - Static'!$K:$AM,11,FALSE)&lt;&gt;VLOOKUP($K48,'Consolidated Data - Dynamic'!$C:$AE,11,FALSE),"Mixed Mismatch",IF(VLOOKUP($K48,'Consolidated Data - Static'!$K:$AM,12,FALSE)&lt;&gt;VLOOKUP($K48,'Consolidated Data - Dynamic'!$C:$AE,12,FALSE),"Altered Mismatch",IF(VLOOKUP($K48,'Consolidated Data - Static'!$K:$AM,13,FALSE)&lt;&gt;VLOOKUP($K48,'Consolidated Data - Dynamic'!$C:$AE,13,FALSE),"Shots Current Mismatch",IF(VLOOKUP($K48,'Consolidated Data - Static'!$K:$AM,14,FALSE)&lt;&gt;VLOOKUP($K48,'Consolidated Data - Dynamic'!$C:$AE,14,FALSE),"Housebroken Mismatch",IF(VLOOKUP($K48,'Consolidated Data - Static'!$K:$AM,15,FALSE)&lt;&gt;VLOOKUP($K48,'Consolidated Data - Dynamic'!$C:$AE,15,FALSE),"Special Needs Mismatch",IF(VLOOKUP($K48,'Consolidated Data - Static'!$K:$AM,16,FALSE)&lt;&gt;VLOOKUP($K48,'Consolidated Data - Dynamic'!$C:$AE,16,FALSE),"OK w/kids Mismatch",IF(VLOOKUP($K48,'Consolidated Data - Static'!$K:$AM,17,FALSE)&lt;&gt;VLOOKUP($K48,'Consolidated Data - Dynamic'!$C:$AE,17,FALSE),"OK w/dogs Mismatch",IF(VLOOKUP($K48,'Consolidated Data - Static'!$K:$AM,18,FALSE)&lt;&gt;VLOOKUP($K48,'Consolidated Data - Dynamic'!$C:$AE,18,FALSE),"OK w/cats Mismatch",IF(VLOOKUP($K48,'Consolidated Data - Static'!$K:$AM,19,FALSE)&lt;&gt;VLOOKUP($K48,'Consolidated Data - Dynamic'!$C:$AE,19,FALSE),"Pre Treatment Description Mismatch",IF(VLOOKUP($K48,'Consolidated Data - Static'!$K:$AM,20,FALSE)&lt;&gt;VLOOKUP($K48,'Consolidated Data - Dynamic'!$C:$AE,20,FALSE),"Stage Mismatch",IF(VLOOKUP($K48,'Consolidated Data - Static'!$K:$AM,21,FALSE)&lt;&gt;VLOOKUP($K48,'Consolidated Data - Dynamic'!$C:$AE,21,FALSE),"Primary Color Mismatch",IF(VLOOKUP($K48,'Consolidated Data - Static'!$K:$AM,22,FALSE)&lt;&gt;VLOOKUP($K48,'Consolidated Data - Dynamic'!$C:$AE,22,FALSE),"Location Mismatch",IF(VLOOKUP($K48,'Consolidated Data - Static'!$K:$AM,23,FALSE)&lt;&gt;VLOOKUP($K48,'Consolidated Data - Dynamic'!$C:$AE,23,FALSE),"Intake Type Mismatch",IF(VLOOKUP($K48,'Consolidated Data - Static'!$K:$AM,24,FALSE)&lt;&gt;VLOOKUP($K48,'Consolidated Data - Dynamic'!$C:$AE,24,FALSE),"Emancipation Date Mismatch",IF(VLOOKUP($K48,'Consolidated Data - Static'!$K:$AM,25,FALSE)&lt;&gt;VLOOKUP($K48,'Consolidated Data - Dynamic'!$C:$AE,25,FALSE),"Intake Date Mismatch",IF(VLOOKUP($K48,'Consolidated Data - Static'!$K:$AM,26,FALSE)&lt;&gt;VLOOKUP($K48,'Consolidated Data - Dynamic'!$C:$AE,26,FALSE),"LOS Days Mismatch",IF(VLOOKUP($K48,'Consolidated Data - Static'!$K:$AM,27,FALSE)&lt;&gt;VLOOKUP($K48,'Consolidated Data - Dynamic'!$C:$AE,27,FALSE),"Stage Change Mismatch",IF(VLOOKUP($K48,'Consolidated Data - Static'!$K:$AM,28,FALSE)&lt;&gt;VLOOKUP($K48,'Consolidated Data - Dynamic'!$C:$AE,28,FALSE),"Animal Weight Mismatch",IF(VLOOKUP($K48,'Consolidated Data - Static'!$K:$AM,29,FALSE)&lt;&gt;VLOOKUP($K48,'Consolidated Data - Dynamic'!$C:$AE,29,FALSE),"Number of Pictures Mismatch", "Record Match"))))))))))))))))))))))))))))</f>
        <v>Record Match</v>
      </c>
      <c r="J48">
        <v>46184805</v>
      </c>
      <c r="K48" t="s">
        <v>1442</v>
      </c>
      <c r="L48" t="s">
        <v>1443</v>
      </c>
      <c r="M48" t="s">
        <v>1443</v>
      </c>
      <c r="N48" t="s">
        <v>1443</v>
      </c>
      <c r="O48" t="s">
        <v>300</v>
      </c>
      <c r="P48" t="s">
        <v>301</v>
      </c>
      <c r="Q48" t="s">
        <v>302</v>
      </c>
      <c r="R48" t="s">
        <v>36</v>
      </c>
      <c r="S48" t="s">
        <v>49</v>
      </c>
      <c r="T48" t="s">
        <v>50</v>
      </c>
      <c r="U48" t="s">
        <v>39</v>
      </c>
      <c r="V48" t="s">
        <v>41</v>
      </c>
      <c r="W48" t="s">
        <v>39</v>
      </c>
      <c r="X48" t="s">
        <v>41</v>
      </c>
      <c r="Y48" t="s">
        <v>41</v>
      </c>
      <c r="Z48" t="s">
        <v>39</v>
      </c>
      <c r="AA48" t="s">
        <v>39</v>
      </c>
      <c r="AB48" t="s">
        <v>40</v>
      </c>
      <c r="AC48" t="s">
        <v>41</v>
      </c>
      <c r="AD48" t="s">
        <v>597</v>
      </c>
      <c r="AE48" t="s">
        <v>644</v>
      </c>
      <c r="AF48" t="s">
        <v>566</v>
      </c>
      <c r="AG48" t="s">
        <v>1113</v>
      </c>
      <c r="AH48" s="12">
        <v>45943.580555555556</v>
      </c>
      <c r="AI48" s="12">
        <v>45938.580555555556</v>
      </c>
      <c r="AJ48">
        <v>11.9</v>
      </c>
      <c r="AK48">
        <v>0</v>
      </c>
      <c r="AL48" t="s">
        <v>1542</v>
      </c>
      <c r="AM48">
        <v>1</v>
      </c>
      <c r="AN48" t="s">
        <v>2091</v>
      </c>
      <c r="AO48" t="s">
        <v>2091</v>
      </c>
      <c r="AP48" t="s">
        <v>2091</v>
      </c>
      <c r="AQ48" t="s">
        <v>2091</v>
      </c>
      <c r="AR48" t="s">
        <v>2091</v>
      </c>
      <c r="AS48" t="s">
        <v>2091</v>
      </c>
      <c r="AT48" t="s">
        <v>2092</v>
      </c>
    </row>
    <row r="49" spans="1:46" x14ac:dyDescent="0.2">
      <c r="A49">
        <f>VLOOKUP(Table4[[#This Row],[Rescue_ID]],Randomize_10_20_25!$B:$D,3,FALSE)</f>
        <v>0</v>
      </c>
      <c r="B49" t="e">
        <f>VLOOKUP(Table4[[#This Row],[Rescue_ID]],InitialRandom_10_07_25!$I:$AL,30,FALSE)</f>
        <v>#N/A</v>
      </c>
      <c r="C49" s="12">
        <f>VLOOKUP(Table4[[#This Row],[Rescue_ID]],'Experiment Tracker'!$B:$P,7,FALSE)</f>
        <v>0</v>
      </c>
      <c r="D49" s="11">
        <f>VLOOKUP(Table4[[#This Row],[Rescue_ID]],'Experiment Tracker'!$B:$P,6,FALSE)</f>
        <v>0</v>
      </c>
      <c r="F49">
        <f>VLOOKUP(Table4[[#This Row],[Rescue_ID]],'Experiment Tracker'!$B:$I,8,FALSE)</f>
        <v>24.8</v>
      </c>
      <c r="H49" t="str">
        <f>VLOOKUP(Table4[[#This Row],[Primary_Breed]],'Breed Group'!$A:$B,2,FALSE)</f>
        <v>Non-Stigma</v>
      </c>
      <c r="I49" t="str">
        <f>IF(VLOOKUP($K49,'Consolidated Data - Static'!$K:$AM,2,FALSE)&lt;&gt;VLOOKUP($K49,'Consolidated Data - Dynamic'!$C:$AE,2,FALSE),"Name-AdoptAPet Mismatch",IF(VLOOKUP($K49,'Consolidated Data - Static'!$K:$AM,3,FALSE)&lt;&gt;VLOOKUP($K49,'Consolidated Data - Dynamic'!$C:$AE,3,FALSE),"Name-PetPoint Mismatch",IF(VLOOKUP($K49,'Consolidated Data - Static'!$K:$AM,4,FALSE)&lt;&gt;VLOOKUP($K49,'Consolidated Data - Dynamic'!$C:$AE,4,FALSE),"Name-Inventory Mismatch", IF(VLOOKUP($K49,'Consolidated Data - Static'!$K:$AM,5,FALSE)&lt;&gt;VLOOKUP($K49,'Consolidated Data - Dynamic'!$C:$AE,5,FALSE),"Primary Breed Mismatch",IF(VLOOKUP($K49,'Consolidated Data - Static'!$K:$AM,6,FALSE)&lt;&gt;VLOOKUP($K49,'Consolidated Data - Dynamic'!$C:$AE,6,FALSE),"Secondary Breed Mismatch", IF(VLOOKUP($K49,'Consolidated Data - Static'!$K:$AM,7,FALSE)&lt;&gt;VLOOKUP($K49,'Consolidated Data - Dynamic'!$C:$AE,7,FALSE),"Color Mismatch",IF(VLOOKUP($K49,'Consolidated Data - Static'!$K:$AM,8,FALSE)&lt;&gt;VLOOKUP($K49,'Consolidated Data - Dynamic'!$C:$AE,8,FALSE),"Sex Mismatch",IF(VLOOKUP($K49,'Consolidated Data - Static'!$K:$AM,9,FALSE)&lt;&gt;VLOOKUP($K49,'Consolidated Data - Dynamic'!$C:$AE,9,FALSE),"Age Mismatch",IF(VLOOKUP($K49,'Consolidated Data - Static'!$K:$AM,10,FALSE)&lt;&gt;VLOOKUP($K49,'Consolidated Data - Dynamic'!$C:$AE,10,FALSE),"Size Mismatch",IF(VLOOKUP($K49,'Consolidated Data - Static'!$K:$AM,11,FALSE)&lt;&gt;VLOOKUP($K49,'Consolidated Data - Dynamic'!$C:$AE,11,FALSE),"Mixed Mismatch",IF(VLOOKUP($K49,'Consolidated Data - Static'!$K:$AM,12,FALSE)&lt;&gt;VLOOKUP($K49,'Consolidated Data - Dynamic'!$C:$AE,12,FALSE),"Altered Mismatch",IF(VLOOKUP($K49,'Consolidated Data - Static'!$K:$AM,13,FALSE)&lt;&gt;VLOOKUP($K49,'Consolidated Data - Dynamic'!$C:$AE,13,FALSE),"Shots Current Mismatch",IF(VLOOKUP($K49,'Consolidated Data - Static'!$K:$AM,14,FALSE)&lt;&gt;VLOOKUP($K49,'Consolidated Data - Dynamic'!$C:$AE,14,FALSE),"Housebroken Mismatch",IF(VLOOKUP($K49,'Consolidated Data - Static'!$K:$AM,15,FALSE)&lt;&gt;VLOOKUP($K49,'Consolidated Data - Dynamic'!$C:$AE,15,FALSE),"Special Needs Mismatch",IF(VLOOKUP($K49,'Consolidated Data - Static'!$K:$AM,16,FALSE)&lt;&gt;VLOOKUP($K49,'Consolidated Data - Dynamic'!$C:$AE,16,FALSE),"OK w/kids Mismatch",IF(VLOOKUP($K49,'Consolidated Data - Static'!$K:$AM,17,FALSE)&lt;&gt;VLOOKUP($K49,'Consolidated Data - Dynamic'!$C:$AE,17,FALSE),"OK w/dogs Mismatch",IF(VLOOKUP($K49,'Consolidated Data - Static'!$K:$AM,18,FALSE)&lt;&gt;VLOOKUP($K49,'Consolidated Data - Dynamic'!$C:$AE,18,FALSE),"OK w/cats Mismatch",IF(VLOOKUP($K49,'Consolidated Data - Static'!$K:$AM,19,FALSE)&lt;&gt;VLOOKUP($K49,'Consolidated Data - Dynamic'!$C:$AE,19,FALSE),"Pre Treatment Description Mismatch",IF(VLOOKUP($K49,'Consolidated Data - Static'!$K:$AM,20,FALSE)&lt;&gt;VLOOKUP($K49,'Consolidated Data - Dynamic'!$C:$AE,20,FALSE),"Stage Mismatch",IF(VLOOKUP($K49,'Consolidated Data - Static'!$K:$AM,21,FALSE)&lt;&gt;VLOOKUP($K49,'Consolidated Data - Dynamic'!$C:$AE,21,FALSE),"Primary Color Mismatch",IF(VLOOKUP($K49,'Consolidated Data - Static'!$K:$AM,22,FALSE)&lt;&gt;VLOOKUP($K49,'Consolidated Data - Dynamic'!$C:$AE,22,FALSE),"Location Mismatch",IF(VLOOKUP($K49,'Consolidated Data - Static'!$K:$AM,23,FALSE)&lt;&gt;VLOOKUP($K49,'Consolidated Data - Dynamic'!$C:$AE,23,FALSE),"Intake Type Mismatch",IF(VLOOKUP($K49,'Consolidated Data - Static'!$K:$AM,24,FALSE)&lt;&gt;VLOOKUP($K49,'Consolidated Data - Dynamic'!$C:$AE,24,FALSE),"Emancipation Date Mismatch",IF(VLOOKUP($K49,'Consolidated Data - Static'!$K:$AM,25,FALSE)&lt;&gt;VLOOKUP($K49,'Consolidated Data - Dynamic'!$C:$AE,25,FALSE),"Intake Date Mismatch",IF(VLOOKUP($K49,'Consolidated Data - Static'!$K:$AM,26,FALSE)&lt;&gt;VLOOKUP($K49,'Consolidated Data - Dynamic'!$C:$AE,26,FALSE),"LOS Days Mismatch",IF(VLOOKUP($K49,'Consolidated Data - Static'!$K:$AM,27,FALSE)&lt;&gt;VLOOKUP($K49,'Consolidated Data - Dynamic'!$C:$AE,27,FALSE),"Stage Change Mismatch",IF(VLOOKUP($K49,'Consolidated Data - Static'!$K:$AM,28,FALSE)&lt;&gt;VLOOKUP($K49,'Consolidated Data - Dynamic'!$C:$AE,28,FALSE),"Animal Weight Mismatch",IF(VLOOKUP($K49,'Consolidated Data - Static'!$K:$AM,29,FALSE)&lt;&gt;VLOOKUP($K49,'Consolidated Data - Dynamic'!$C:$AE,29,FALSE),"Number of Pictures Mismatch", "Record Match"))))))))))))))))))))))))))))</f>
        <v>Record Match</v>
      </c>
      <c r="J49">
        <v>46184679</v>
      </c>
      <c r="K49" t="s">
        <v>1055</v>
      </c>
      <c r="L49" t="s">
        <v>1054</v>
      </c>
      <c r="M49" t="s">
        <v>1054</v>
      </c>
      <c r="N49" t="s">
        <v>1054</v>
      </c>
      <c r="O49" t="s">
        <v>104</v>
      </c>
      <c r="P49" t="s">
        <v>1453</v>
      </c>
      <c r="Q49" t="s">
        <v>183</v>
      </c>
      <c r="R49" t="s">
        <v>48</v>
      </c>
      <c r="S49" t="s">
        <v>37</v>
      </c>
      <c r="T49" t="s">
        <v>50</v>
      </c>
      <c r="U49" t="s">
        <v>39</v>
      </c>
      <c r="V49" t="s">
        <v>41</v>
      </c>
      <c r="W49" t="s">
        <v>39</v>
      </c>
      <c r="X49" t="s">
        <v>41</v>
      </c>
      <c r="Y49" t="s">
        <v>41</v>
      </c>
      <c r="Z49" t="s">
        <v>39</v>
      </c>
      <c r="AA49" t="s">
        <v>39</v>
      </c>
      <c r="AB49" t="s">
        <v>40</v>
      </c>
      <c r="AC49" t="s">
        <v>41</v>
      </c>
      <c r="AD49" t="s">
        <v>597</v>
      </c>
      <c r="AE49" t="s">
        <v>167</v>
      </c>
      <c r="AF49" t="s">
        <v>553</v>
      </c>
      <c r="AG49" t="s">
        <v>1113</v>
      </c>
      <c r="AH49" s="12">
        <v>45930.62777777778</v>
      </c>
      <c r="AI49" s="12">
        <v>45925.62777777778</v>
      </c>
      <c r="AJ49">
        <v>24.8</v>
      </c>
      <c r="AK49">
        <v>0</v>
      </c>
      <c r="AL49" t="s">
        <v>1230</v>
      </c>
      <c r="AM49">
        <v>2</v>
      </c>
      <c r="AN49" t="s">
        <v>2091</v>
      </c>
      <c r="AO49" t="s">
        <v>2091</v>
      </c>
      <c r="AP49" t="s">
        <v>2091</v>
      </c>
      <c r="AQ49" t="s">
        <v>2091</v>
      </c>
      <c r="AR49" t="s">
        <v>2091</v>
      </c>
      <c r="AS49" t="s">
        <v>2091</v>
      </c>
      <c r="AT49" t="s">
        <v>2092</v>
      </c>
    </row>
    <row r="50" spans="1:46" x14ac:dyDescent="0.2">
      <c r="A50">
        <f>VLOOKUP(Table4[[#This Row],[Rescue_ID]],Randomize_10_20_25!$B:$D,3,FALSE)</f>
        <v>1</v>
      </c>
      <c r="B50" t="e">
        <f>VLOOKUP(Table4[[#This Row],[Rescue_ID]],InitialRandom_10_07_25!$I:$AL,30,FALSE)</f>
        <v>#N/A</v>
      </c>
      <c r="C50" s="12">
        <f>VLOOKUP(Table4[[#This Row],[Rescue_ID]],'Experiment Tracker'!$B:$P,7,FALSE)</f>
        <v>45957</v>
      </c>
      <c r="D50" s="11" t="str">
        <f>VLOOKUP(Table4[[#This Row],[Rescue_ID]],'Experiment Tracker'!$B:$P,6,FALSE)</f>
        <v>Gunner is a classic black Lab with all the best Lab qualities—sweet, playful, and full of love! This medium-sized boy is always ready for fun, whether it’s a game of fetch or a nice long walk with his people. Gunner’s friendly personality makes him a joy to be around—he greets everyone with a wagging tail and a happy grin. He’s the perfect mix of energy and affection, always up for adventure but just as content to relax by your side. If you’re looking for a loyal, loving companion who will brighten every day with his enthusiasm and charm, Gunner is your guy.</v>
      </c>
      <c r="F50">
        <f>VLOOKUP(Table4[[#This Row],[Rescue_ID]],'Experiment Tracker'!$B:$I,8,FALSE)</f>
        <v>0</v>
      </c>
      <c r="H50" t="str">
        <f>VLOOKUP(Table4[[#This Row],[Primary_Breed]],'Breed Group'!$A:$B,2,FALSE)</f>
        <v>Non-Stigma</v>
      </c>
      <c r="I50" t="str">
        <f>IF(VLOOKUP($K50,'Consolidated Data - Static'!$K:$AM,2,FALSE)&lt;&gt;VLOOKUP($K50,'Consolidated Data - Dynamic'!$C:$AE,2,FALSE),"Name-AdoptAPet Mismatch",IF(VLOOKUP($K50,'Consolidated Data - Static'!$K:$AM,3,FALSE)&lt;&gt;VLOOKUP($K50,'Consolidated Data - Dynamic'!$C:$AE,3,FALSE),"Name-PetPoint Mismatch",IF(VLOOKUP($K50,'Consolidated Data - Static'!$K:$AM,4,FALSE)&lt;&gt;VLOOKUP($K50,'Consolidated Data - Dynamic'!$C:$AE,4,FALSE),"Name-Inventory Mismatch", IF(VLOOKUP($K50,'Consolidated Data - Static'!$K:$AM,5,FALSE)&lt;&gt;VLOOKUP($K50,'Consolidated Data - Dynamic'!$C:$AE,5,FALSE),"Primary Breed Mismatch",IF(VLOOKUP($K50,'Consolidated Data - Static'!$K:$AM,6,FALSE)&lt;&gt;VLOOKUP($K50,'Consolidated Data - Dynamic'!$C:$AE,6,FALSE),"Secondary Breed Mismatch", IF(VLOOKUP($K50,'Consolidated Data - Static'!$K:$AM,7,FALSE)&lt;&gt;VLOOKUP($K50,'Consolidated Data - Dynamic'!$C:$AE,7,FALSE),"Color Mismatch",IF(VLOOKUP($K50,'Consolidated Data - Static'!$K:$AM,8,FALSE)&lt;&gt;VLOOKUP($K50,'Consolidated Data - Dynamic'!$C:$AE,8,FALSE),"Sex Mismatch",IF(VLOOKUP($K50,'Consolidated Data - Static'!$K:$AM,9,FALSE)&lt;&gt;VLOOKUP($K50,'Consolidated Data - Dynamic'!$C:$AE,9,FALSE),"Age Mismatch",IF(VLOOKUP($K50,'Consolidated Data - Static'!$K:$AM,10,FALSE)&lt;&gt;VLOOKUP($K50,'Consolidated Data - Dynamic'!$C:$AE,10,FALSE),"Size Mismatch",IF(VLOOKUP($K50,'Consolidated Data - Static'!$K:$AM,11,FALSE)&lt;&gt;VLOOKUP($K50,'Consolidated Data - Dynamic'!$C:$AE,11,FALSE),"Mixed Mismatch",IF(VLOOKUP($K50,'Consolidated Data - Static'!$K:$AM,12,FALSE)&lt;&gt;VLOOKUP($K50,'Consolidated Data - Dynamic'!$C:$AE,12,FALSE),"Altered Mismatch",IF(VLOOKUP($K50,'Consolidated Data - Static'!$K:$AM,13,FALSE)&lt;&gt;VLOOKUP($K50,'Consolidated Data - Dynamic'!$C:$AE,13,FALSE),"Shots Current Mismatch",IF(VLOOKUP($K50,'Consolidated Data - Static'!$K:$AM,14,FALSE)&lt;&gt;VLOOKUP($K50,'Consolidated Data - Dynamic'!$C:$AE,14,FALSE),"Housebroken Mismatch",IF(VLOOKUP($K50,'Consolidated Data - Static'!$K:$AM,15,FALSE)&lt;&gt;VLOOKUP($K50,'Consolidated Data - Dynamic'!$C:$AE,15,FALSE),"Special Needs Mismatch",IF(VLOOKUP($K50,'Consolidated Data - Static'!$K:$AM,16,FALSE)&lt;&gt;VLOOKUP($K50,'Consolidated Data - Dynamic'!$C:$AE,16,FALSE),"OK w/kids Mismatch",IF(VLOOKUP($K50,'Consolidated Data - Static'!$K:$AM,17,FALSE)&lt;&gt;VLOOKUP($K50,'Consolidated Data - Dynamic'!$C:$AE,17,FALSE),"OK w/dogs Mismatch",IF(VLOOKUP($K50,'Consolidated Data - Static'!$K:$AM,18,FALSE)&lt;&gt;VLOOKUP($K50,'Consolidated Data - Dynamic'!$C:$AE,18,FALSE),"OK w/cats Mismatch",IF(VLOOKUP($K50,'Consolidated Data - Static'!$K:$AM,19,FALSE)&lt;&gt;VLOOKUP($K50,'Consolidated Data - Dynamic'!$C:$AE,19,FALSE),"Pre Treatment Description Mismatch",IF(VLOOKUP($K50,'Consolidated Data - Static'!$K:$AM,20,FALSE)&lt;&gt;VLOOKUP($K50,'Consolidated Data - Dynamic'!$C:$AE,20,FALSE),"Stage Mismatch",IF(VLOOKUP($K50,'Consolidated Data - Static'!$K:$AM,21,FALSE)&lt;&gt;VLOOKUP($K50,'Consolidated Data - Dynamic'!$C:$AE,21,FALSE),"Primary Color Mismatch",IF(VLOOKUP($K50,'Consolidated Data - Static'!$K:$AM,22,FALSE)&lt;&gt;VLOOKUP($K50,'Consolidated Data - Dynamic'!$C:$AE,22,FALSE),"Location Mismatch",IF(VLOOKUP($K50,'Consolidated Data - Static'!$K:$AM,23,FALSE)&lt;&gt;VLOOKUP($K50,'Consolidated Data - Dynamic'!$C:$AE,23,FALSE),"Intake Type Mismatch",IF(VLOOKUP($K50,'Consolidated Data - Static'!$K:$AM,24,FALSE)&lt;&gt;VLOOKUP($K50,'Consolidated Data - Dynamic'!$C:$AE,24,FALSE),"Emancipation Date Mismatch",IF(VLOOKUP($K50,'Consolidated Data - Static'!$K:$AM,25,FALSE)&lt;&gt;VLOOKUP($K50,'Consolidated Data - Dynamic'!$C:$AE,25,FALSE),"Intake Date Mismatch",IF(VLOOKUP($K50,'Consolidated Data - Static'!$K:$AM,26,FALSE)&lt;&gt;VLOOKUP($K50,'Consolidated Data - Dynamic'!$C:$AE,26,FALSE),"LOS Days Mismatch",IF(VLOOKUP($K50,'Consolidated Data - Static'!$K:$AM,27,FALSE)&lt;&gt;VLOOKUP($K50,'Consolidated Data - Dynamic'!$C:$AE,27,FALSE),"Stage Change Mismatch",IF(VLOOKUP($K50,'Consolidated Data - Static'!$K:$AM,28,FALSE)&lt;&gt;VLOOKUP($K50,'Consolidated Data - Dynamic'!$C:$AE,28,FALSE),"Animal Weight Mismatch",IF(VLOOKUP($K50,'Consolidated Data - Static'!$K:$AM,29,FALSE)&lt;&gt;VLOOKUP($K50,'Consolidated Data - Dynamic'!$C:$AE,29,FALSE),"Number of Pictures Mismatch", "Record Match"))))))))))))))))))))))))))))</f>
        <v>Record Match</v>
      </c>
      <c r="J50">
        <v>46184656</v>
      </c>
      <c r="K50" t="s">
        <v>970</v>
      </c>
      <c r="L50" t="s">
        <v>969</v>
      </c>
      <c r="M50" t="s">
        <v>969</v>
      </c>
      <c r="N50" t="s">
        <v>969</v>
      </c>
      <c r="O50" t="s">
        <v>104</v>
      </c>
      <c r="P50">
        <v>0</v>
      </c>
      <c r="Q50" t="s">
        <v>167</v>
      </c>
      <c r="R50" t="s">
        <v>48</v>
      </c>
      <c r="S50" t="s">
        <v>49</v>
      </c>
      <c r="T50" t="s">
        <v>50</v>
      </c>
      <c r="U50" t="s">
        <v>39</v>
      </c>
      <c r="V50" t="s">
        <v>39</v>
      </c>
      <c r="W50" t="s">
        <v>39</v>
      </c>
      <c r="X50" t="s">
        <v>41</v>
      </c>
      <c r="Y50" t="s">
        <v>41</v>
      </c>
      <c r="Z50" t="s">
        <v>39</v>
      </c>
      <c r="AA50" t="s">
        <v>39</v>
      </c>
      <c r="AB50" t="s">
        <v>40</v>
      </c>
      <c r="AC50" t="s">
        <v>41</v>
      </c>
      <c r="AD50" t="s">
        <v>557</v>
      </c>
      <c r="AE50" t="s">
        <v>167</v>
      </c>
      <c r="AF50" t="s">
        <v>636</v>
      </c>
      <c r="AG50" t="s">
        <v>1113</v>
      </c>
      <c r="AH50" s="12">
        <v>45910.564583333333</v>
      </c>
      <c r="AI50" s="12">
        <v>45905.564583333333</v>
      </c>
      <c r="AJ50">
        <v>44.9</v>
      </c>
      <c r="AK50">
        <v>0</v>
      </c>
      <c r="AL50" t="s">
        <v>2059</v>
      </c>
      <c r="AM50">
        <v>2</v>
      </c>
      <c r="AN50" t="s">
        <v>2091</v>
      </c>
      <c r="AO50" t="s">
        <v>2091</v>
      </c>
      <c r="AP50" t="s">
        <v>2091</v>
      </c>
      <c r="AQ50" t="s">
        <v>2091</v>
      </c>
      <c r="AR50" t="s">
        <v>2091</v>
      </c>
      <c r="AS50" t="s">
        <v>2091</v>
      </c>
      <c r="AT50" t="s">
        <v>2092</v>
      </c>
    </row>
    <row r="51" spans="1:46" x14ac:dyDescent="0.2">
      <c r="A51">
        <f>VLOOKUP(Table4[[#This Row],[Rescue_ID]],Randomize_10_20_25!$B:$D,3,FALSE)</f>
        <v>0</v>
      </c>
      <c r="B51" t="e">
        <f>VLOOKUP(Table4[[#This Row],[Rescue_ID]],InitialRandom_10_07_25!$I:$AL,30,FALSE)</f>
        <v>#N/A</v>
      </c>
      <c r="C51" s="12">
        <f>VLOOKUP(Table4[[#This Row],[Rescue_ID]],'Experiment Tracker'!$B:$P,7,FALSE)</f>
        <v>0</v>
      </c>
      <c r="D51" s="11">
        <f>VLOOKUP(Table4[[#This Row],[Rescue_ID]],'Experiment Tracker'!$B:$P,6,FALSE)</f>
        <v>0</v>
      </c>
      <c r="F51">
        <f>VLOOKUP(Table4[[#This Row],[Rescue_ID]],'Experiment Tracker'!$B:$I,8,FALSE)</f>
        <v>30.8</v>
      </c>
      <c r="H51" t="str">
        <f>VLOOKUP(Table4[[#This Row],[Primary_Breed]],'Breed Group'!$A:$B,2,FALSE)</f>
        <v>Stigma</v>
      </c>
      <c r="I51" t="str">
        <f>IF(VLOOKUP($K51,'Consolidated Data - Static'!$K:$AM,2,FALSE)&lt;&gt;VLOOKUP($K51,'Consolidated Data - Dynamic'!$C:$AE,2,FALSE),"Name-AdoptAPet Mismatch",IF(VLOOKUP($K51,'Consolidated Data - Static'!$K:$AM,3,FALSE)&lt;&gt;VLOOKUP($K51,'Consolidated Data - Dynamic'!$C:$AE,3,FALSE),"Name-PetPoint Mismatch",IF(VLOOKUP($K51,'Consolidated Data - Static'!$K:$AM,4,FALSE)&lt;&gt;VLOOKUP($K51,'Consolidated Data - Dynamic'!$C:$AE,4,FALSE),"Name-Inventory Mismatch", IF(VLOOKUP($K51,'Consolidated Data - Static'!$K:$AM,5,FALSE)&lt;&gt;VLOOKUP($K51,'Consolidated Data - Dynamic'!$C:$AE,5,FALSE),"Primary Breed Mismatch",IF(VLOOKUP($K51,'Consolidated Data - Static'!$K:$AM,6,FALSE)&lt;&gt;VLOOKUP($K51,'Consolidated Data - Dynamic'!$C:$AE,6,FALSE),"Secondary Breed Mismatch", IF(VLOOKUP($K51,'Consolidated Data - Static'!$K:$AM,7,FALSE)&lt;&gt;VLOOKUP($K51,'Consolidated Data - Dynamic'!$C:$AE,7,FALSE),"Color Mismatch",IF(VLOOKUP($K51,'Consolidated Data - Static'!$K:$AM,8,FALSE)&lt;&gt;VLOOKUP($K51,'Consolidated Data - Dynamic'!$C:$AE,8,FALSE),"Sex Mismatch",IF(VLOOKUP($K51,'Consolidated Data - Static'!$K:$AM,9,FALSE)&lt;&gt;VLOOKUP($K51,'Consolidated Data - Dynamic'!$C:$AE,9,FALSE),"Age Mismatch",IF(VLOOKUP($K51,'Consolidated Data - Static'!$K:$AM,10,FALSE)&lt;&gt;VLOOKUP($K51,'Consolidated Data - Dynamic'!$C:$AE,10,FALSE),"Size Mismatch",IF(VLOOKUP($K51,'Consolidated Data - Static'!$K:$AM,11,FALSE)&lt;&gt;VLOOKUP($K51,'Consolidated Data - Dynamic'!$C:$AE,11,FALSE),"Mixed Mismatch",IF(VLOOKUP($K51,'Consolidated Data - Static'!$K:$AM,12,FALSE)&lt;&gt;VLOOKUP($K51,'Consolidated Data - Dynamic'!$C:$AE,12,FALSE),"Altered Mismatch",IF(VLOOKUP($K51,'Consolidated Data - Static'!$K:$AM,13,FALSE)&lt;&gt;VLOOKUP($K51,'Consolidated Data - Dynamic'!$C:$AE,13,FALSE),"Shots Current Mismatch",IF(VLOOKUP($K51,'Consolidated Data - Static'!$K:$AM,14,FALSE)&lt;&gt;VLOOKUP($K51,'Consolidated Data - Dynamic'!$C:$AE,14,FALSE),"Housebroken Mismatch",IF(VLOOKUP($K51,'Consolidated Data - Static'!$K:$AM,15,FALSE)&lt;&gt;VLOOKUP($K51,'Consolidated Data - Dynamic'!$C:$AE,15,FALSE),"Special Needs Mismatch",IF(VLOOKUP($K51,'Consolidated Data - Static'!$K:$AM,16,FALSE)&lt;&gt;VLOOKUP($K51,'Consolidated Data - Dynamic'!$C:$AE,16,FALSE),"OK w/kids Mismatch",IF(VLOOKUP($K51,'Consolidated Data - Static'!$K:$AM,17,FALSE)&lt;&gt;VLOOKUP($K51,'Consolidated Data - Dynamic'!$C:$AE,17,FALSE),"OK w/dogs Mismatch",IF(VLOOKUP($K51,'Consolidated Data - Static'!$K:$AM,18,FALSE)&lt;&gt;VLOOKUP($K51,'Consolidated Data - Dynamic'!$C:$AE,18,FALSE),"OK w/cats Mismatch",IF(VLOOKUP($K51,'Consolidated Data - Static'!$K:$AM,19,FALSE)&lt;&gt;VLOOKUP($K51,'Consolidated Data - Dynamic'!$C:$AE,19,FALSE),"Pre Treatment Description Mismatch",IF(VLOOKUP($K51,'Consolidated Data - Static'!$K:$AM,20,FALSE)&lt;&gt;VLOOKUP($K51,'Consolidated Data - Dynamic'!$C:$AE,20,FALSE),"Stage Mismatch",IF(VLOOKUP($K51,'Consolidated Data - Static'!$K:$AM,21,FALSE)&lt;&gt;VLOOKUP($K51,'Consolidated Data - Dynamic'!$C:$AE,21,FALSE),"Primary Color Mismatch",IF(VLOOKUP($K51,'Consolidated Data - Static'!$K:$AM,22,FALSE)&lt;&gt;VLOOKUP($K51,'Consolidated Data - Dynamic'!$C:$AE,22,FALSE),"Location Mismatch",IF(VLOOKUP($K51,'Consolidated Data - Static'!$K:$AM,23,FALSE)&lt;&gt;VLOOKUP($K51,'Consolidated Data - Dynamic'!$C:$AE,23,FALSE),"Intake Type Mismatch",IF(VLOOKUP($K51,'Consolidated Data - Static'!$K:$AM,24,FALSE)&lt;&gt;VLOOKUP($K51,'Consolidated Data - Dynamic'!$C:$AE,24,FALSE),"Emancipation Date Mismatch",IF(VLOOKUP($K51,'Consolidated Data - Static'!$K:$AM,25,FALSE)&lt;&gt;VLOOKUP($K51,'Consolidated Data - Dynamic'!$C:$AE,25,FALSE),"Intake Date Mismatch",IF(VLOOKUP($K51,'Consolidated Data - Static'!$K:$AM,26,FALSE)&lt;&gt;VLOOKUP($K51,'Consolidated Data - Dynamic'!$C:$AE,26,FALSE),"LOS Days Mismatch",IF(VLOOKUP($K51,'Consolidated Data - Static'!$K:$AM,27,FALSE)&lt;&gt;VLOOKUP($K51,'Consolidated Data - Dynamic'!$C:$AE,27,FALSE),"Stage Change Mismatch",IF(VLOOKUP($K51,'Consolidated Data - Static'!$K:$AM,28,FALSE)&lt;&gt;VLOOKUP($K51,'Consolidated Data - Dynamic'!$C:$AE,28,FALSE),"Animal Weight Mismatch",IF(VLOOKUP($K51,'Consolidated Data - Static'!$K:$AM,29,FALSE)&lt;&gt;VLOOKUP($K51,'Consolidated Data - Dynamic'!$C:$AE,29,FALSE),"Number of Pictures Mismatch", "Record Match"))))))))))))))))))))))))))))</f>
        <v>Record Match</v>
      </c>
      <c r="J51">
        <v>46184864</v>
      </c>
      <c r="K51" t="s">
        <v>1036</v>
      </c>
      <c r="L51" t="s">
        <v>1035</v>
      </c>
      <c r="M51" t="s">
        <v>1035</v>
      </c>
      <c r="N51" t="s">
        <v>1035</v>
      </c>
      <c r="O51" t="s">
        <v>46</v>
      </c>
      <c r="P51" t="s">
        <v>104</v>
      </c>
      <c r="Q51" t="s">
        <v>183</v>
      </c>
      <c r="R51" t="s">
        <v>48</v>
      </c>
      <c r="S51" t="s">
        <v>37</v>
      </c>
      <c r="T51" t="s">
        <v>50</v>
      </c>
      <c r="U51" t="s">
        <v>39</v>
      </c>
      <c r="V51" t="s">
        <v>41</v>
      </c>
      <c r="W51" t="s">
        <v>39</v>
      </c>
      <c r="X51" t="s">
        <v>41</v>
      </c>
      <c r="Y51" t="s">
        <v>41</v>
      </c>
      <c r="Z51" t="s">
        <v>39</v>
      </c>
      <c r="AA51" t="s">
        <v>39</v>
      </c>
      <c r="AB51" t="s">
        <v>40</v>
      </c>
      <c r="AC51" t="s">
        <v>41</v>
      </c>
      <c r="AD51" t="s">
        <v>597</v>
      </c>
      <c r="AE51" t="s">
        <v>167</v>
      </c>
      <c r="AF51" t="s">
        <v>636</v>
      </c>
      <c r="AG51" t="s">
        <v>1150</v>
      </c>
      <c r="AH51" s="12">
        <v>45924.633333333331</v>
      </c>
      <c r="AI51" s="12">
        <v>45919.633333333331</v>
      </c>
      <c r="AJ51">
        <v>30.8</v>
      </c>
      <c r="AK51">
        <v>0</v>
      </c>
      <c r="AL51" t="s">
        <v>1161</v>
      </c>
      <c r="AM51">
        <v>2</v>
      </c>
      <c r="AN51" t="s">
        <v>2091</v>
      </c>
      <c r="AO51" t="s">
        <v>2091</v>
      </c>
      <c r="AP51" t="s">
        <v>2091</v>
      </c>
      <c r="AQ51" t="s">
        <v>2091</v>
      </c>
      <c r="AR51" t="s">
        <v>2091</v>
      </c>
      <c r="AS51" t="s">
        <v>2091</v>
      </c>
      <c r="AT51" t="s">
        <v>2092</v>
      </c>
    </row>
    <row r="52" spans="1:46" x14ac:dyDescent="0.2">
      <c r="A52">
        <f>VLOOKUP(Table4[[#This Row],[Rescue_ID]],Randomize_10_20_25!$B:$D,3,FALSE)</f>
        <v>1</v>
      </c>
      <c r="B52" t="e">
        <f>VLOOKUP(Table4[[#This Row],[Rescue_ID]],InitialRandom_10_07_25!$I:$AL,30,FALSE)</f>
        <v>#N/A</v>
      </c>
      <c r="C52" s="12">
        <f>VLOOKUP(Table4[[#This Row],[Rescue_ID]],'Experiment Tracker'!$B:$P,7,FALSE)</f>
        <v>0</v>
      </c>
      <c r="D52" s="11">
        <f>VLOOKUP(Table4[[#This Row],[Rescue_ID]],'Experiment Tracker'!$B:$P,6,FALSE)</f>
        <v>0</v>
      </c>
      <c r="F52">
        <f>VLOOKUP(Table4[[#This Row],[Rescue_ID]],'Experiment Tracker'!$B:$I,8,FALSE)</f>
        <v>0</v>
      </c>
      <c r="H52" t="str">
        <f>VLOOKUP(Table4[[#This Row],[Primary_Breed]],'Breed Group'!$A:$B,2,FALSE)</f>
        <v>Non-Stigma</v>
      </c>
      <c r="I52" t="str">
        <f>IF(VLOOKUP($K52,'Consolidated Data - Static'!$K:$AM,2,FALSE)&lt;&gt;VLOOKUP($K52,'Consolidated Data - Dynamic'!$C:$AE,2,FALSE),"Name-AdoptAPet Mismatch",IF(VLOOKUP($K52,'Consolidated Data - Static'!$K:$AM,3,FALSE)&lt;&gt;VLOOKUP($K52,'Consolidated Data - Dynamic'!$C:$AE,3,FALSE),"Name-PetPoint Mismatch",IF(VLOOKUP($K52,'Consolidated Data - Static'!$K:$AM,4,FALSE)&lt;&gt;VLOOKUP($K52,'Consolidated Data - Dynamic'!$C:$AE,4,FALSE),"Name-Inventory Mismatch", IF(VLOOKUP($K52,'Consolidated Data - Static'!$K:$AM,5,FALSE)&lt;&gt;VLOOKUP($K52,'Consolidated Data - Dynamic'!$C:$AE,5,FALSE),"Primary Breed Mismatch",IF(VLOOKUP($K52,'Consolidated Data - Static'!$K:$AM,6,FALSE)&lt;&gt;VLOOKUP($K52,'Consolidated Data - Dynamic'!$C:$AE,6,FALSE),"Secondary Breed Mismatch", IF(VLOOKUP($K52,'Consolidated Data - Static'!$K:$AM,7,FALSE)&lt;&gt;VLOOKUP($K52,'Consolidated Data - Dynamic'!$C:$AE,7,FALSE),"Color Mismatch",IF(VLOOKUP($K52,'Consolidated Data - Static'!$K:$AM,8,FALSE)&lt;&gt;VLOOKUP($K52,'Consolidated Data - Dynamic'!$C:$AE,8,FALSE),"Sex Mismatch",IF(VLOOKUP($K52,'Consolidated Data - Static'!$K:$AM,9,FALSE)&lt;&gt;VLOOKUP($K52,'Consolidated Data - Dynamic'!$C:$AE,9,FALSE),"Age Mismatch",IF(VLOOKUP($K52,'Consolidated Data - Static'!$K:$AM,10,FALSE)&lt;&gt;VLOOKUP($K52,'Consolidated Data - Dynamic'!$C:$AE,10,FALSE),"Size Mismatch",IF(VLOOKUP($K52,'Consolidated Data - Static'!$K:$AM,11,FALSE)&lt;&gt;VLOOKUP($K52,'Consolidated Data - Dynamic'!$C:$AE,11,FALSE),"Mixed Mismatch",IF(VLOOKUP($K52,'Consolidated Data - Static'!$K:$AM,12,FALSE)&lt;&gt;VLOOKUP($K52,'Consolidated Data - Dynamic'!$C:$AE,12,FALSE),"Altered Mismatch",IF(VLOOKUP($K52,'Consolidated Data - Static'!$K:$AM,13,FALSE)&lt;&gt;VLOOKUP($K52,'Consolidated Data - Dynamic'!$C:$AE,13,FALSE),"Shots Current Mismatch",IF(VLOOKUP($K52,'Consolidated Data - Static'!$K:$AM,14,FALSE)&lt;&gt;VLOOKUP($K52,'Consolidated Data - Dynamic'!$C:$AE,14,FALSE),"Housebroken Mismatch",IF(VLOOKUP($K52,'Consolidated Data - Static'!$K:$AM,15,FALSE)&lt;&gt;VLOOKUP($K52,'Consolidated Data - Dynamic'!$C:$AE,15,FALSE),"Special Needs Mismatch",IF(VLOOKUP($K52,'Consolidated Data - Static'!$K:$AM,16,FALSE)&lt;&gt;VLOOKUP($K52,'Consolidated Data - Dynamic'!$C:$AE,16,FALSE),"OK w/kids Mismatch",IF(VLOOKUP($K52,'Consolidated Data - Static'!$K:$AM,17,FALSE)&lt;&gt;VLOOKUP($K52,'Consolidated Data - Dynamic'!$C:$AE,17,FALSE),"OK w/dogs Mismatch",IF(VLOOKUP($K52,'Consolidated Data - Static'!$K:$AM,18,FALSE)&lt;&gt;VLOOKUP($K52,'Consolidated Data - Dynamic'!$C:$AE,18,FALSE),"OK w/cats Mismatch",IF(VLOOKUP($K52,'Consolidated Data - Static'!$K:$AM,19,FALSE)&lt;&gt;VLOOKUP($K52,'Consolidated Data - Dynamic'!$C:$AE,19,FALSE),"Pre Treatment Description Mismatch",IF(VLOOKUP($K52,'Consolidated Data - Static'!$K:$AM,20,FALSE)&lt;&gt;VLOOKUP($K52,'Consolidated Data - Dynamic'!$C:$AE,20,FALSE),"Stage Mismatch",IF(VLOOKUP($K52,'Consolidated Data - Static'!$K:$AM,21,FALSE)&lt;&gt;VLOOKUP($K52,'Consolidated Data - Dynamic'!$C:$AE,21,FALSE),"Primary Color Mismatch",IF(VLOOKUP($K52,'Consolidated Data - Static'!$K:$AM,22,FALSE)&lt;&gt;VLOOKUP($K52,'Consolidated Data - Dynamic'!$C:$AE,22,FALSE),"Location Mismatch",IF(VLOOKUP($K52,'Consolidated Data - Static'!$K:$AM,23,FALSE)&lt;&gt;VLOOKUP($K52,'Consolidated Data - Dynamic'!$C:$AE,23,FALSE),"Intake Type Mismatch",IF(VLOOKUP($K52,'Consolidated Data - Static'!$K:$AM,24,FALSE)&lt;&gt;VLOOKUP($K52,'Consolidated Data - Dynamic'!$C:$AE,24,FALSE),"Emancipation Date Mismatch",IF(VLOOKUP($K52,'Consolidated Data - Static'!$K:$AM,25,FALSE)&lt;&gt;VLOOKUP($K52,'Consolidated Data - Dynamic'!$C:$AE,25,FALSE),"Intake Date Mismatch",IF(VLOOKUP($K52,'Consolidated Data - Static'!$K:$AM,26,FALSE)&lt;&gt;VLOOKUP($K52,'Consolidated Data - Dynamic'!$C:$AE,26,FALSE),"LOS Days Mismatch",IF(VLOOKUP($K52,'Consolidated Data - Static'!$K:$AM,27,FALSE)&lt;&gt;VLOOKUP($K52,'Consolidated Data - Dynamic'!$C:$AE,27,FALSE),"Stage Change Mismatch",IF(VLOOKUP($K52,'Consolidated Data - Static'!$K:$AM,28,FALSE)&lt;&gt;VLOOKUP($K52,'Consolidated Data - Dynamic'!$C:$AE,28,FALSE),"Animal Weight Mismatch",IF(VLOOKUP($K52,'Consolidated Data - Static'!$K:$AM,29,FALSE)&lt;&gt;VLOOKUP($K52,'Consolidated Data - Dynamic'!$C:$AE,29,FALSE),"Number of Pictures Mismatch", "Record Match"))))))))))))))))))))))))))))</f>
        <v>Record Match</v>
      </c>
      <c r="J52">
        <v>46184910</v>
      </c>
      <c r="K52" t="s">
        <v>1010</v>
      </c>
      <c r="L52" t="s">
        <v>1347</v>
      </c>
      <c r="M52" t="s">
        <v>1347</v>
      </c>
      <c r="N52" t="s">
        <v>1347</v>
      </c>
      <c r="O52" t="s">
        <v>1782</v>
      </c>
      <c r="P52" t="s">
        <v>104</v>
      </c>
      <c r="Q52" t="s">
        <v>175</v>
      </c>
      <c r="R52" t="s">
        <v>48</v>
      </c>
      <c r="S52" t="s">
        <v>37</v>
      </c>
      <c r="T52" t="s">
        <v>50</v>
      </c>
      <c r="U52" t="s">
        <v>39</v>
      </c>
      <c r="V52" t="s">
        <v>39</v>
      </c>
      <c r="W52" t="s">
        <v>39</v>
      </c>
      <c r="X52" t="s">
        <v>41</v>
      </c>
      <c r="Y52" t="s">
        <v>41</v>
      </c>
      <c r="Z52" t="s">
        <v>39</v>
      </c>
      <c r="AA52" t="s">
        <v>39</v>
      </c>
      <c r="AB52" t="s">
        <v>40</v>
      </c>
      <c r="AC52" t="s">
        <v>41</v>
      </c>
      <c r="AD52" t="s">
        <v>557</v>
      </c>
      <c r="AE52" t="s">
        <v>543</v>
      </c>
      <c r="AF52" t="s">
        <v>636</v>
      </c>
      <c r="AG52" t="s">
        <v>1150</v>
      </c>
      <c r="AH52" s="12">
        <v>45920.520138888889</v>
      </c>
      <c r="AI52" s="12">
        <v>45915.520138888889</v>
      </c>
      <c r="AJ52">
        <v>35</v>
      </c>
      <c r="AK52">
        <v>0</v>
      </c>
      <c r="AL52" t="s">
        <v>1161</v>
      </c>
      <c r="AM52">
        <v>2</v>
      </c>
      <c r="AN52" t="s">
        <v>2091</v>
      </c>
      <c r="AO52" t="s">
        <v>2091</v>
      </c>
      <c r="AP52" t="s">
        <v>2091</v>
      </c>
      <c r="AQ52" t="s">
        <v>2091</v>
      </c>
      <c r="AR52" t="s">
        <v>2091</v>
      </c>
      <c r="AS52" t="s">
        <v>2091</v>
      </c>
      <c r="AT52" t="s">
        <v>2092</v>
      </c>
    </row>
    <row r="53" spans="1:46" x14ac:dyDescent="0.2">
      <c r="A53">
        <f>VLOOKUP(Table4[[#This Row],[Rescue_ID]],Randomize_10_20_25!$B:$D,3,FALSE)</f>
        <v>0</v>
      </c>
      <c r="B53" t="e">
        <f>VLOOKUP(Table4[[#This Row],[Rescue_ID]],InitialRandom_10_07_25!$I:$AL,30,FALSE)</f>
        <v>#N/A</v>
      </c>
      <c r="C53" s="12">
        <f>VLOOKUP(Table4[[#This Row],[Rescue_ID]],'Experiment Tracker'!$B:$P,7,FALSE)</f>
        <v>0</v>
      </c>
      <c r="D53" s="11">
        <f>VLOOKUP(Table4[[#This Row],[Rescue_ID]],'Experiment Tracker'!$B:$P,6,FALSE)</f>
        <v>0</v>
      </c>
      <c r="F53">
        <f>VLOOKUP(Table4[[#This Row],[Rescue_ID]],'Experiment Tracker'!$B:$I,8,FALSE)</f>
        <v>37</v>
      </c>
      <c r="H53" t="str">
        <f>VLOOKUP(Table4[[#This Row],[Primary_Breed]],'Breed Group'!$A:$B,2,FALSE)</f>
        <v>Non-Stigma</v>
      </c>
      <c r="I53" t="str">
        <f>IF(VLOOKUP($K53,'Consolidated Data - Static'!$K:$AM,2,FALSE)&lt;&gt;VLOOKUP($K53,'Consolidated Data - Dynamic'!$C:$AE,2,FALSE),"Name-AdoptAPet Mismatch",IF(VLOOKUP($K53,'Consolidated Data - Static'!$K:$AM,3,FALSE)&lt;&gt;VLOOKUP($K53,'Consolidated Data - Dynamic'!$C:$AE,3,FALSE),"Name-PetPoint Mismatch",IF(VLOOKUP($K53,'Consolidated Data - Static'!$K:$AM,4,FALSE)&lt;&gt;VLOOKUP($K53,'Consolidated Data - Dynamic'!$C:$AE,4,FALSE),"Name-Inventory Mismatch", IF(VLOOKUP($K53,'Consolidated Data - Static'!$K:$AM,5,FALSE)&lt;&gt;VLOOKUP($K53,'Consolidated Data - Dynamic'!$C:$AE,5,FALSE),"Primary Breed Mismatch",IF(VLOOKUP($K53,'Consolidated Data - Static'!$K:$AM,6,FALSE)&lt;&gt;VLOOKUP($K53,'Consolidated Data - Dynamic'!$C:$AE,6,FALSE),"Secondary Breed Mismatch", IF(VLOOKUP($K53,'Consolidated Data - Static'!$K:$AM,7,FALSE)&lt;&gt;VLOOKUP($K53,'Consolidated Data - Dynamic'!$C:$AE,7,FALSE),"Color Mismatch",IF(VLOOKUP($K53,'Consolidated Data - Static'!$K:$AM,8,FALSE)&lt;&gt;VLOOKUP($K53,'Consolidated Data - Dynamic'!$C:$AE,8,FALSE),"Sex Mismatch",IF(VLOOKUP($K53,'Consolidated Data - Static'!$K:$AM,9,FALSE)&lt;&gt;VLOOKUP($K53,'Consolidated Data - Dynamic'!$C:$AE,9,FALSE),"Age Mismatch",IF(VLOOKUP($K53,'Consolidated Data - Static'!$K:$AM,10,FALSE)&lt;&gt;VLOOKUP($K53,'Consolidated Data - Dynamic'!$C:$AE,10,FALSE),"Size Mismatch",IF(VLOOKUP($K53,'Consolidated Data - Static'!$K:$AM,11,FALSE)&lt;&gt;VLOOKUP($K53,'Consolidated Data - Dynamic'!$C:$AE,11,FALSE),"Mixed Mismatch",IF(VLOOKUP($K53,'Consolidated Data - Static'!$K:$AM,12,FALSE)&lt;&gt;VLOOKUP($K53,'Consolidated Data - Dynamic'!$C:$AE,12,FALSE),"Altered Mismatch",IF(VLOOKUP($K53,'Consolidated Data - Static'!$K:$AM,13,FALSE)&lt;&gt;VLOOKUP($K53,'Consolidated Data - Dynamic'!$C:$AE,13,FALSE),"Shots Current Mismatch",IF(VLOOKUP($K53,'Consolidated Data - Static'!$K:$AM,14,FALSE)&lt;&gt;VLOOKUP($K53,'Consolidated Data - Dynamic'!$C:$AE,14,FALSE),"Housebroken Mismatch",IF(VLOOKUP($K53,'Consolidated Data - Static'!$K:$AM,15,FALSE)&lt;&gt;VLOOKUP($K53,'Consolidated Data - Dynamic'!$C:$AE,15,FALSE),"Special Needs Mismatch",IF(VLOOKUP($K53,'Consolidated Data - Static'!$K:$AM,16,FALSE)&lt;&gt;VLOOKUP($K53,'Consolidated Data - Dynamic'!$C:$AE,16,FALSE),"OK w/kids Mismatch",IF(VLOOKUP($K53,'Consolidated Data - Static'!$K:$AM,17,FALSE)&lt;&gt;VLOOKUP($K53,'Consolidated Data - Dynamic'!$C:$AE,17,FALSE),"OK w/dogs Mismatch",IF(VLOOKUP($K53,'Consolidated Data - Static'!$K:$AM,18,FALSE)&lt;&gt;VLOOKUP($K53,'Consolidated Data - Dynamic'!$C:$AE,18,FALSE),"OK w/cats Mismatch",IF(VLOOKUP($K53,'Consolidated Data - Static'!$K:$AM,19,FALSE)&lt;&gt;VLOOKUP($K53,'Consolidated Data - Dynamic'!$C:$AE,19,FALSE),"Pre Treatment Description Mismatch",IF(VLOOKUP($K53,'Consolidated Data - Static'!$K:$AM,20,FALSE)&lt;&gt;VLOOKUP($K53,'Consolidated Data - Dynamic'!$C:$AE,20,FALSE),"Stage Mismatch",IF(VLOOKUP($K53,'Consolidated Data - Static'!$K:$AM,21,FALSE)&lt;&gt;VLOOKUP($K53,'Consolidated Data - Dynamic'!$C:$AE,21,FALSE),"Primary Color Mismatch",IF(VLOOKUP($K53,'Consolidated Data - Static'!$K:$AM,22,FALSE)&lt;&gt;VLOOKUP($K53,'Consolidated Data - Dynamic'!$C:$AE,22,FALSE),"Location Mismatch",IF(VLOOKUP($K53,'Consolidated Data - Static'!$K:$AM,23,FALSE)&lt;&gt;VLOOKUP($K53,'Consolidated Data - Dynamic'!$C:$AE,23,FALSE),"Intake Type Mismatch",IF(VLOOKUP($K53,'Consolidated Data - Static'!$K:$AM,24,FALSE)&lt;&gt;VLOOKUP($K53,'Consolidated Data - Dynamic'!$C:$AE,24,FALSE),"Emancipation Date Mismatch",IF(VLOOKUP($K53,'Consolidated Data - Static'!$K:$AM,25,FALSE)&lt;&gt;VLOOKUP($K53,'Consolidated Data - Dynamic'!$C:$AE,25,FALSE),"Intake Date Mismatch",IF(VLOOKUP($K53,'Consolidated Data - Static'!$K:$AM,26,FALSE)&lt;&gt;VLOOKUP($K53,'Consolidated Data - Dynamic'!$C:$AE,26,FALSE),"LOS Days Mismatch",IF(VLOOKUP($K53,'Consolidated Data - Static'!$K:$AM,27,FALSE)&lt;&gt;VLOOKUP($K53,'Consolidated Data - Dynamic'!$C:$AE,27,FALSE),"Stage Change Mismatch",IF(VLOOKUP($K53,'Consolidated Data - Static'!$K:$AM,28,FALSE)&lt;&gt;VLOOKUP($K53,'Consolidated Data - Dynamic'!$C:$AE,28,FALSE),"Animal Weight Mismatch",IF(VLOOKUP($K53,'Consolidated Data - Static'!$K:$AM,29,FALSE)&lt;&gt;VLOOKUP($K53,'Consolidated Data - Dynamic'!$C:$AE,29,FALSE),"Number of Pictures Mismatch", "Record Match"))))))))))))))))))))))))))))</f>
        <v>Record Match</v>
      </c>
      <c r="J53">
        <v>46184923</v>
      </c>
      <c r="K53" t="s">
        <v>1005</v>
      </c>
      <c r="L53" t="s">
        <v>1004</v>
      </c>
      <c r="M53" t="s">
        <v>1004</v>
      </c>
      <c r="N53" t="s">
        <v>1004</v>
      </c>
      <c r="O53" t="s">
        <v>104</v>
      </c>
      <c r="P53" t="s">
        <v>110</v>
      </c>
      <c r="Q53" t="s">
        <v>1807</v>
      </c>
      <c r="R53" t="s">
        <v>48</v>
      </c>
      <c r="S53" t="s">
        <v>37</v>
      </c>
      <c r="T53" t="s">
        <v>50</v>
      </c>
      <c r="U53" t="s">
        <v>39</v>
      </c>
      <c r="V53" t="s">
        <v>39</v>
      </c>
      <c r="W53" t="s">
        <v>39</v>
      </c>
      <c r="X53" t="s">
        <v>41</v>
      </c>
      <c r="Y53" t="s">
        <v>41</v>
      </c>
      <c r="Z53" t="s">
        <v>39</v>
      </c>
      <c r="AA53" t="s">
        <v>39</v>
      </c>
      <c r="AB53" t="s">
        <v>40</v>
      </c>
      <c r="AC53" t="s">
        <v>41</v>
      </c>
      <c r="AD53" t="s">
        <v>557</v>
      </c>
      <c r="AE53" t="s">
        <v>543</v>
      </c>
      <c r="AF53" t="s">
        <v>636</v>
      </c>
      <c r="AG53" t="s">
        <v>1113</v>
      </c>
      <c r="AH53" s="12">
        <v>45918.493750000001</v>
      </c>
      <c r="AI53" s="12">
        <v>45913.493750000001</v>
      </c>
      <c r="AJ53">
        <v>37</v>
      </c>
      <c r="AK53">
        <v>0</v>
      </c>
      <c r="AL53" t="s">
        <v>2060</v>
      </c>
      <c r="AM53">
        <v>2</v>
      </c>
      <c r="AN53" t="s">
        <v>2091</v>
      </c>
      <c r="AO53" t="s">
        <v>2091</v>
      </c>
      <c r="AP53" t="s">
        <v>2091</v>
      </c>
      <c r="AQ53" t="s">
        <v>2091</v>
      </c>
      <c r="AR53" t="s">
        <v>2091</v>
      </c>
      <c r="AS53" t="s">
        <v>2091</v>
      </c>
      <c r="AT53" t="s">
        <v>2092</v>
      </c>
    </row>
    <row r="54" spans="1:46" x14ac:dyDescent="0.2">
      <c r="A54">
        <f>VLOOKUP(Table4[[#This Row],[Rescue_ID]],Randomize_10_20_25!$B:$D,3,FALSE)</f>
        <v>0</v>
      </c>
      <c r="B54" t="e">
        <f>VLOOKUP(Table4[[#This Row],[Rescue_ID]],InitialRandom_10_07_25!$I:$AL,30,FALSE)</f>
        <v>#N/A</v>
      </c>
      <c r="C54" s="12">
        <f>VLOOKUP(Table4[[#This Row],[Rescue_ID]],'Experiment Tracker'!$B:$P,7,FALSE)</f>
        <v>0</v>
      </c>
      <c r="D54" s="11">
        <f>VLOOKUP(Table4[[#This Row],[Rescue_ID]],'Experiment Tracker'!$B:$P,6,FALSE)</f>
        <v>0</v>
      </c>
      <c r="F54">
        <f>VLOOKUP(Table4[[#This Row],[Rescue_ID]],'Experiment Tracker'!$B:$I,8,FALSE)</f>
        <v>47</v>
      </c>
      <c r="H54" t="str">
        <f>VLOOKUP(Table4[[#This Row],[Primary_Breed]],'Breed Group'!$A:$B,2,FALSE)</f>
        <v>Stigma</v>
      </c>
      <c r="I54" t="str">
        <f>IF(VLOOKUP($K54,'Consolidated Data - Static'!$K:$AM,2,FALSE)&lt;&gt;VLOOKUP($K54,'Consolidated Data - Dynamic'!$C:$AE,2,FALSE),"Name-AdoptAPet Mismatch",IF(VLOOKUP($K54,'Consolidated Data - Static'!$K:$AM,3,FALSE)&lt;&gt;VLOOKUP($K54,'Consolidated Data - Dynamic'!$C:$AE,3,FALSE),"Name-PetPoint Mismatch",IF(VLOOKUP($K54,'Consolidated Data - Static'!$K:$AM,4,FALSE)&lt;&gt;VLOOKUP($K54,'Consolidated Data - Dynamic'!$C:$AE,4,FALSE),"Name-Inventory Mismatch", IF(VLOOKUP($K54,'Consolidated Data - Static'!$K:$AM,5,FALSE)&lt;&gt;VLOOKUP($K54,'Consolidated Data - Dynamic'!$C:$AE,5,FALSE),"Primary Breed Mismatch",IF(VLOOKUP($K54,'Consolidated Data - Static'!$K:$AM,6,FALSE)&lt;&gt;VLOOKUP($K54,'Consolidated Data - Dynamic'!$C:$AE,6,FALSE),"Secondary Breed Mismatch", IF(VLOOKUP($K54,'Consolidated Data - Static'!$K:$AM,7,FALSE)&lt;&gt;VLOOKUP($K54,'Consolidated Data - Dynamic'!$C:$AE,7,FALSE),"Color Mismatch",IF(VLOOKUP($K54,'Consolidated Data - Static'!$K:$AM,8,FALSE)&lt;&gt;VLOOKUP($K54,'Consolidated Data - Dynamic'!$C:$AE,8,FALSE),"Sex Mismatch",IF(VLOOKUP($K54,'Consolidated Data - Static'!$K:$AM,9,FALSE)&lt;&gt;VLOOKUP($K54,'Consolidated Data - Dynamic'!$C:$AE,9,FALSE),"Age Mismatch",IF(VLOOKUP($K54,'Consolidated Data - Static'!$K:$AM,10,FALSE)&lt;&gt;VLOOKUP($K54,'Consolidated Data - Dynamic'!$C:$AE,10,FALSE),"Size Mismatch",IF(VLOOKUP($K54,'Consolidated Data - Static'!$K:$AM,11,FALSE)&lt;&gt;VLOOKUP($K54,'Consolidated Data - Dynamic'!$C:$AE,11,FALSE),"Mixed Mismatch",IF(VLOOKUP($K54,'Consolidated Data - Static'!$K:$AM,12,FALSE)&lt;&gt;VLOOKUP($K54,'Consolidated Data - Dynamic'!$C:$AE,12,FALSE),"Altered Mismatch",IF(VLOOKUP($K54,'Consolidated Data - Static'!$K:$AM,13,FALSE)&lt;&gt;VLOOKUP($K54,'Consolidated Data - Dynamic'!$C:$AE,13,FALSE),"Shots Current Mismatch",IF(VLOOKUP($K54,'Consolidated Data - Static'!$K:$AM,14,FALSE)&lt;&gt;VLOOKUP($K54,'Consolidated Data - Dynamic'!$C:$AE,14,FALSE),"Housebroken Mismatch",IF(VLOOKUP($K54,'Consolidated Data - Static'!$K:$AM,15,FALSE)&lt;&gt;VLOOKUP($K54,'Consolidated Data - Dynamic'!$C:$AE,15,FALSE),"Special Needs Mismatch",IF(VLOOKUP($K54,'Consolidated Data - Static'!$K:$AM,16,FALSE)&lt;&gt;VLOOKUP($K54,'Consolidated Data - Dynamic'!$C:$AE,16,FALSE),"OK w/kids Mismatch",IF(VLOOKUP($K54,'Consolidated Data - Static'!$K:$AM,17,FALSE)&lt;&gt;VLOOKUP($K54,'Consolidated Data - Dynamic'!$C:$AE,17,FALSE),"OK w/dogs Mismatch",IF(VLOOKUP($K54,'Consolidated Data - Static'!$K:$AM,18,FALSE)&lt;&gt;VLOOKUP($K54,'Consolidated Data - Dynamic'!$C:$AE,18,FALSE),"OK w/cats Mismatch",IF(VLOOKUP($K54,'Consolidated Data - Static'!$K:$AM,19,FALSE)&lt;&gt;VLOOKUP($K54,'Consolidated Data - Dynamic'!$C:$AE,19,FALSE),"Pre Treatment Description Mismatch",IF(VLOOKUP($K54,'Consolidated Data - Static'!$K:$AM,20,FALSE)&lt;&gt;VLOOKUP($K54,'Consolidated Data - Dynamic'!$C:$AE,20,FALSE),"Stage Mismatch",IF(VLOOKUP($K54,'Consolidated Data - Static'!$K:$AM,21,FALSE)&lt;&gt;VLOOKUP($K54,'Consolidated Data - Dynamic'!$C:$AE,21,FALSE),"Primary Color Mismatch",IF(VLOOKUP($K54,'Consolidated Data - Static'!$K:$AM,22,FALSE)&lt;&gt;VLOOKUP($K54,'Consolidated Data - Dynamic'!$C:$AE,22,FALSE),"Location Mismatch",IF(VLOOKUP($K54,'Consolidated Data - Static'!$K:$AM,23,FALSE)&lt;&gt;VLOOKUP($K54,'Consolidated Data - Dynamic'!$C:$AE,23,FALSE),"Intake Type Mismatch",IF(VLOOKUP($K54,'Consolidated Data - Static'!$K:$AM,24,FALSE)&lt;&gt;VLOOKUP($K54,'Consolidated Data - Dynamic'!$C:$AE,24,FALSE),"Emancipation Date Mismatch",IF(VLOOKUP($K54,'Consolidated Data - Static'!$K:$AM,25,FALSE)&lt;&gt;VLOOKUP($K54,'Consolidated Data - Dynamic'!$C:$AE,25,FALSE),"Intake Date Mismatch",IF(VLOOKUP($K54,'Consolidated Data - Static'!$K:$AM,26,FALSE)&lt;&gt;VLOOKUP($K54,'Consolidated Data - Dynamic'!$C:$AE,26,FALSE),"LOS Days Mismatch",IF(VLOOKUP($K54,'Consolidated Data - Static'!$K:$AM,27,FALSE)&lt;&gt;VLOOKUP($K54,'Consolidated Data - Dynamic'!$C:$AE,27,FALSE),"Stage Change Mismatch",IF(VLOOKUP($K54,'Consolidated Data - Static'!$K:$AM,28,FALSE)&lt;&gt;VLOOKUP($K54,'Consolidated Data - Dynamic'!$C:$AE,28,FALSE),"Animal Weight Mismatch",IF(VLOOKUP($K54,'Consolidated Data - Static'!$K:$AM,29,FALSE)&lt;&gt;VLOOKUP($K54,'Consolidated Data - Dynamic'!$C:$AE,29,FALSE),"Number of Pictures Mismatch", "Record Match"))))))))))))))))))))))))))))</f>
        <v>Record Match</v>
      </c>
      <c r="J54">
        <v>46184930</v>
      </c>
      <c r="K54" t="s">
        <v>958</v>
      </c>
      <c r="L54" t="s">
        <v>957</v>
      </c>
      <c r="M54" t="s">
        <v>957</v>
      </c>
      <c r="N54" t="s">
        <v>957</v>
      </c>
      <c r="O54" t="s">
        <v>46</v>
      </c>
      <c r="P54" t="s">
        <v>63</v>
      </c>
      <c r="Q54" t="s">
        <v>144</v>
      </c>
      <c r="R54" t="s">
        <v>36</v>
      </c>
      <c r="S54" t="s">
        <v>37</v>
      </c>
      <c r="T54" t="s">
        <v>50</v>
      </c>
      <c r="U54" t="s">
        <v>39</v>
      </c>
      <c r="V54" t="s">
        <v>39</v>
      </c>
      <c r="W54" t="s">
        <v>39</v>
      </c>
      <c r="X54" t="s">
        <v>41</v>
      </c>
      <c r="Y54" t="s">
        <v>41</v>
      </c>
      <c r="Z54" t="s">
        <v>39</v>
      </c>
      <c r="AA54" t="s">
        <v>39</v>
      </c>
      <c r="AB54" t="s">
        <v>40</v>
      </c>
      <c r="AC54" t="s">
        <v>41</v>
      </c>
      <c r="AD54" t="s">
        <v>557</v>
      </c>
      <c r="AE54" t="s">
        <v>644</v>
      </c>
      <c r="AF54" t="s">
        <v>896</v>
      </c>
      <c r="AG54" t="s">
        <v>1150</v>
      </c>
      <c r="AH54" s="12">
        <v>45908.488888888889</v>
      </c>
      <c r="AI54" s="12">
        <v>45903.488888888889</v>
      </c>
      <c r="AJ54">
        <v>47</v>
      </c>
      <c r="AK54">
        <v>0</v>
      </c>
      <c r="AL54" t="s">
        <v>2067</v>
      </c>
      <c r="AM54">
        <v>2</v>
      </c>
      <c r="AN54" t="s">
        <v>2091</v>
      </c>
      <c r="AO54" t="s">
        <v>2091</v>
      </c>
      <c r="AP54" t="s">
        <v>2091</v>
      </c>
      <c r="AQ54" t="s">
        <v>2091</v>
      </c>
      <c r="AR54" t="s">
        <v>2091</v>
      </c>
      <c r="AS54" t="s">
        <v>2091</v>
      </c>
      <c r="AT54" t="s">
        <v>2092</v>
      </c>
    </row>
    <row r="55" spans="1:46" x14ac:dyDescent="0.2">
      <c r="A55">
        <f>VLOOKUP(Table4[[#This Row],[Rescue_ID]],Randomize_10_20_25!$B:$D,3,FALSE)</f>
        <v>1</v>
      </c>
      <c r="B55" t="e">
        <f>VLOOKUP(Table4[[#This Row],[Rescue_ID]],InitialRandom_10_07_25!$I:$AL,30,FALSE)</f>
        <v>#N/A</v>
      </c>
      <c r="C55" s="12">
        <f>VLOOKUP(Table4[[#This Row],[Rescue_ID]],'Experiment Tracker'!$B:$P,7,FALSE)</f>
        <v>0</v>
      </c>
      <c r="D55" s="11">
        <f>VLOOKUP(Table4[[#This Row],[Rescue_ID]],'Experiment Tracker'!$B:$P,6,FALSE)</f>
        <v>0</v>
      </c>
      <c r="F55">
        <f>VLOOKUP(Table4[[#This Row],[Rescue_ID]],'Experiment Tracker'!$B:$I,8,FALSE)</f>
        <v>0</v>
      </c>
      <c r="H55" t="str">
        <f>VLOOKUP(Table4[[#This Row],[Primary_Breed]],'Breed Group'!$A:$B,2,FALSE)</f>
        <v>Non-Stigma</v>
      </c>
      <c r="I55" t="str">
        <f>IF(VLOOKUP($K55,'Consolidated Data - Static'!$K:$AM,2,FALSE)&lt;&gt;VLOOKUP($K55,'Consolidated Data - Dynamic'!$C:$AE,2,FALSE),"Name-AdoptAPet Mismatch",IF(VLOOKUP($K55,'Consolidated Data - Static'!$K:$AM,3,FALSE)&lt;&gt;VLOOKUP($K55,'Consolidated Data - Dynamic'!$C:$AE,3,FALSE),"Name-PetPoint Mismatch",IF(VLOOKUP($K55,'Consolidated Data - Static'!$K:$AM,4,FALSE)&lt;&gt;VLOOKUP($K55,'Consolidated Data - Dynamic'!$C:$AE,4,FALSE),"Name-Inventory Mismatch", IF(VLOOKUP($K55,'Consolidated Data - Static'!$K:$AM,5,FALSE)&lt;&gt;VLOOKUP($K55,'Consolidated Data - Dynamic'!$C:$AE,5,FALSE),"Primary Breed Mismatch",IF(VLOOKUP($K55,'Consolidated Data - Static'!$K:$AM,6,FALSE)&lt;&gt;VLOOKUP($K55,'Consolidated Data - Dynamic'!$C:$AE,6,FALSE),"Secondary Breed Mismatch", IF(VLOOKUP($K55,'Consolidated Data - Static'!$K:$AM,7,FALSE)&lt;&gt;VLOOKUP($K55,'Consolidated Data - Dynamic'!$C:$AE,7,FALSE),"Color Mismatch",IF(VLOOKUP($K55,'Consolidated Data - Static'!$K:$AM,8,FALSE)&lt;&gt;VLOOKUP($K55,'Consolidated Data - Dynamic'!$C:$AE,8,FALSE),"Sex Mismatch",IF(VLOOKUP($K55,'Consolidated Data - Static'!$K:$AM,9,FALSE)&lt;&gt;VLOOKUP($K55,'Consolidated Data - Dynamic'!$C:$AE,9,FALSE),"Age Mismatch",IF(VLOOKUP($K55,'Consolidated Data - Static'!$K:$AM,10,FALSE)&lt;&gt;VLOOKUP($K55,'Consolidated Data - Dynamic'!$C:$AE,10,FALSE),"Size Mismatch",IF(VLOOKUP($K55,'Consolidated Data - Static'!$K:$AM,11,FALSE)&lt;&gt;VLOOKUP($K55,'Consolidated Data - Dynamic'!$C:$AE,11,FALSE),"Mixed Mismatch",IF(VLOOKUP($K55,'Consolidated Data - Static'!$K:$AM,12,FALSE)&lt;&gt;VLOOKUP($K55,'Consolidated Data - Dynamic'!$C:$AE,12,FALSE),"Altered Mismatch",IF(VLOOKUP($K55,'Consolidated Data - Static'!$K:$AM,13,FALSE)&lt;&gt;VLOOKUP($K55,'Consolidated Data - Dynamic'!$C:$AE,13,FALSE),"Shots Current Mismatch",IF(VLOOKUP($K55,'Consolidated Data - Static'!$K:$AM,14,FALSE)&lt;&gt;VLOOKUP($K55,'Consolidated Data - Dynamic'!$C:$AE,14,FALSE),"Housebroken Mismatch",IF(VLOOKUP($K55,'Consolidated Data - Static'!$K:$AM,15,FALSE)&lt;&gt;VLOOKUP($K55,'Consolidated Data - Dynamic'!$C:$AE,15,FALSE),"Special Needs Mismatch",IF(VLOOKUP($K55,'Consolidated Data - Static'!$K:$AM,16,FALSE)&lt;&gt;VLOOKUP($K55,'Consolidated Data - Dynamic'!$C:$AE,16,FALSE),"OK w/kids Mismatch",IF(VLOOKUP($K55,'Consolidated Data - Static'!$K:$AM,17,FALSE)&lt;&gt;VLOOKUP($K55,'Consolidated Data - Dynamic'!$C:$AE,17,FALSE),"OK w/dogs Mismatch",IF(VLOOKUP($K55,'Consolidated Data - Static'!$K:$AM,18,FALSE)&lt;&gt;VLOOKUP($K55,'Consolidated Data - Dynamic'!$C:$AE,18,FALSE),"OK w/cats Mismatch",IF(VLOOKUP($K55,'Consolidated Data - Static'!$K:$AM,19,FALSE)&lt;&gt;VLOOKUP($K55,'Consolidated Data - Dynamic'!$C:$AE,19,FALSE),"Pre Treatment Description Mismatch",IF(VLOOKUP($K55,'Consolidated Data - Static'!$K:$AM,20,FALSE)&lt;&gt;VLOOKUP($K55,'Consolidated Data - Dynamic'!$C:$AE,20,FALSE),"Stage Mismatch",IF(VLOOKUP($K55,'Consolidated Data - Static'!$K:$AM,21,FALSE)&lt;&gt;VLOOKUP($K55,'Consolidated Data - Dynamic'!$C:$AE,21,FALSE),"Primary Color Mismatch",IF(VLOOKUP($K55,'Consolidated Data - Static'!$K:$AM,22,FALSE)&lt;&gt;VLOOKUP($K55,'Consolidated Data - Dynamic'!$C:$AE,22,FALSE),"Location Mismatch",IF(VLOOKUP($K55,'Consolidated Data - Static'!$K:$AM,23,FALSE)&lt;&gt;VLOOKUP($K55,'Consolidated Data - Dynamic'!$C:$AE,23,FALSE),"Intake Type Mismatch",IF(VLOOKUP($K55,'Consolidated Data - Static'!$K:$AM,24,FALSE)&lt;&gt;VLOOKUP($K55,'Consolidated Data - Dynamic'!$C:$AE,24,FALSE),"Emancipation Date Mismatch",IF(VLOOKUP($K55,'Consolidated Data - Static'!$K:$AM,25,FALSE)&lt;&gt;VLOOKUP($K55,'Consolidated Data - Dynamic'!$C:$AE,25,FALSE),"Intake Date Mismatch",IF(VLOOKUP($K55,'Consolidated Data - Static'!$K:$AM,26,FALSE)&lt;&gt;VLOOKUP($K55,'Consolidated Data - Dynamic'!$C:$AE,26,FALSE),"LOS Days Mismatch",IF(VLOOKUP($K55,'Consolidated Data - Static'!$K:$AM,27,FALSE)&lt;&gt;VLOOKUP($K55,'Consolidated Data - Dynamic'!$C:$AE,27,FALSE),"Stage Change Mismatch",IF(VLOOKUP($K55,'Consolidated Data - Static'!$K:$AM,28,FALSE)&lt;&gt;VLOOKUP($K55,'Consolidated Data - Dynamic'!$C:$AE,28,FALSE),"Animal Weight Mismatch",IF(VLOOKUP($K55,'Consolidated Data - Static'!$K:$AM,29,FALSE)&lt;&gt;VLOOKUP($K55,'Consolidated Data - Dynamic'!$C:$AE,29,FALSE),"Number of Pictures Mismatch", "Record Match"))))))))))))))))))))))))))))</f>
        <v>Record Match</v>
      </c>
      <c r="J55">
        <v>46184949</v>
      </c>
      <c r="K55" t="s">
        <v>995</v>
      </c>
      <c r="L55" t="s">
        <v>994</v>
      </c>
      <c r="M55" t="s">
        <v>994</v>
      </c>
      <c r="N55" t="s">
        <v>994</v>
      </c>
      <c r="O55" t="s">
        <v>94</v>
      </c>
      <c r="P55" t="s">
        <v>1816</v>
      </c>
      <c r="Q55" t="s">
        <v>402</v>
      </c>
      <c r="R55" t="s">
        <v>36</v>
      </c>
      <c r="S55" t="s">
        <v>37</v>
      </c>
      <c r="T55" t="s">
        <v>50</v>
      </c>
      <c r="U55" t="s">
        <v>39</v>
      </c>
      <c r="V55" t="s">
        <v>39</v>
      </c>
      <c r="W55" t="s">
        <v>39</v>
      </c>
      <c r="X55" t="s">
        <v>41</v>
      </c>
      <c r="Y55" t="s">
        <v>41</v>
      </c>
      <c r="Z55" t="s">
        <v>39</v>
      </c>
      <c r="AA55" t="s">
        <v>39</v>
      </c>
      <c r="AB55" t="s">
        <v>40</v>
      </c>
      <c r="AC55" t="s">
        <v>41</v>
      </c>
      <c r="AD55" t="s">
        <v>557</v>
      </c>
      <c r="AE55" t="s">
        <v>543</v>
      </c>
      <c r="AF55" t="s">
        <v>896</v>
      </c>
      <c r="AG55" t="s">
        <v>1150</v>
      </c>
      <c r="AH55" s="12">
        <v>45916.484722222223</v>
      </c>
      <c r="AI55" s="12">
        <v>45911.484722222223</v>
      </c>
      <c r="AJ55">
        <v>39</v>
      </c>
      <c r="AK55">
        <v>0</v>
      </c>
      <c r="AL55" t="s">
        <v>1153</v>
      </c>
      <c r="AM55">
        <v>2</v>
      </c>
      <c r="AN55" t="s">
        <v>2091</v>
      </c>
      <c r="AO55" t="s">
        <v>2091</v>
      </c>
      <c r="AP55" t="s">
        <v>2091</v>
      </c>
      <c r="AQ55" t="s">
        <v>2091</v>
      </c>
      <c r="AR55" t="s">
        <v>2091</v>
      </c>
      <c r="AS55" t="s">
        <v>2091</v>
      </c>
      <c r="AT55" t="s">
        <v>2092</v>
      </c>
    </row>
    <row r="56" spans="1:46" x14ac:dyDescent="0.2">
      <c r="A56">
        <f>VLOOKUP(Table4[[#This Row],[Rescue_ID]],Randomize_10_20_25!$B:$D,3,FALSE)</f>
        <v>0</v>
      </c>
      <c r="B56" t="e">
        <f>VLOOKUP(Table4[[#This Row],[Rescue_ID]],InitialRandom_10_07_25!$I:$AL,30,FALSE)</f>
        <v>#N/A</v>
      </c>
      <c r="C56" s="12">
        <f>VLOOKUP(Table4[[#This Row],[Rescue_ID]],'Experiment Tracker'!$B:$P,7,FALSE)</f>
        <v>0</v>
      </c>
      <c r="D56" s="11">
        <f>VLOOKUP(Table4[[#This Row],[Rescue_ID]],'Experiment Tracker'!$B:$P,6,FALSE)</f>
        <v>0</v>
      </c>
      <c r="F56">
        <f>VLOOKUP(Table4[[#This Row],[Rescue_ID]],'Experiment Tracker'!$B:$I,8,FALSE)</f>
        <v>75</v>
      </c>
      <c r="H56" t="str">
        <f>VLOOKUP(Table4[[#This Row],[Primary_Breed]],'Breed Group'!$A:$B,2,FALSE)</f>
        <v>Stigma</v>
      </c>
      <c r="I56" t="str">
        <f>IF(VLOOKUP($K56,'Consolidated Data - Static'!$K:$AM,2,FALSE)&lt;&gt;VLOOKUP($K56,'Consolidated Data - Dynamic'!$C:$AE,2,FALSE),"Name-AdoptAPet Mismatch",IF(VLOOKUP($K56,'Consolidated Data - Static'!$K:$AM,3,FALSE)&lt;&gt;VLOOKUP($K56,'Consolidated Data - Dynamic'!$C:$AE,3,FALSE),"Name-PetPoint Mismatch",IF(VLOOKUP($K56,'Consolidated Data - Static'!$K:$AM,4,FALSE)&lt;&gt;VLOOKUP($K56,'Consolidated Data - Dynamic'!$C:$AE,4,FALSE),"Name-Inventory Mismatch", IF(VLOOKUP($K56,'Consolidated Data - Static'!$K:$AM,5,FALSE)&lt;&gt;VLOOKUP($K56,'Consolidated Data - Dynamic'!$C:$AE,5,FALSE),"Primary Breed Mismatch",IF(VLOOKUP($K56,'Consolidated Data - Static'!$K:$AM,6,FALSE)&lt;&gt;VLOOKUP($K56,'Consolidated Data - Dynamic'!$C:$AE,6,FALSE),"Secondary Breed Mismatch", IF(VLOOKUP($K56,'Consolidated Data - Static'!$K:$AM,7,FALSE)&lt;&gt;VLOOKUP($K56,'Consolidated Data - Dynamic'!$C:$AE,7,FALSE),"Color Mismatch",IF(VLOOKUP($K56,'Consolidated Data - Static'!$K:$AM,8,FALSE)&lt;&gt;VLOOKUP($K56,'Consolidated Data - Dynamic'!$C:$AE,8,FALSE),"Sex Mismatch",IF(VLOOKUP($K56,'Consolidated Data - Static'!$K:$AM,9,FALSE)&lt;&gt;VLOOKUP($K56,'Consolidated Data - Dynamic'!$C:$AE,9,FALSE),"Age Mismatch",IF(VLOOKUP($K56,'Consolidated Data - Static'!$K:$AM,10,FALSE)&lt;&gt;VLOOKUP($K56,'Consolidated Data - Dynamic'!$C:$AE,10,FALSE),"Size Mismatch",IF(VLOOKUP($K56,'Consolidated Data - Static'!$K:$AM,11,FALSE)&lt;&gt;VLOOKUP($K56,'Consolidated Data - Dynamic'!$C:$AE,11,FALSE),"Mixed Mismatch",IF(VLOOKUP($K56,'Consolidated Data - Static'!$K:$AM,12,FALSE)&lt;&gt;VLOOKUP($K56,'Consolidated Data - Dynamic'!$C:$AE,12,FALSE),"Altered Mismatch",IF(VLOOKUP($K56,'Consolidated Data - Static'!$K:$AM,13,FALSE)&lt;&gt;VLOOKUP($K56,'Consolidated Data - Dynamic'!$C:$AE,13,FALSE),"Shots Current Mismatch",IF(VLOOKUP($K56,'Consolidated Data - Static'!$K:$AM,14,FALSE)&lt;&gt;VLOOKUP($K56,'Consolidated Data - Dynamic'!$C:$AE,14,FALSE),"Housebroken Mismatch",IF(VLOOKUP($K56,'Consolidated Data - Static'!$K:$AM,15,FALSE)&lt;&gt;VLOOKUP($K56,'Consolidated Data - Dynamic'!$C:$AE,15,FALSE),"Special Needs Mismatch",IF(VLOOKUP($K56,'Consolidated Data - Static'!$K:$AM,16,FALSE)&lt;&gt;VLOOKUP($K56,'Consolidated Data - Dynamic'!$C:$AE,16,FALSE),"OK w/kids Mismatch",IF(VLOOKUP($K56,'Consolidated Data - Static'!$K:$AM,17,FALSE)&lt;&gt;VLOOKUP($K56,'Consolidated Data - Dynamic'!$C:$AE,17,FALSE),"OK w/dogs Mismatch",IF(VLOOKUP($K56,'Consolidated Data - Static'!$K:$AM,18,FALSE)&lt;&gt;VLOOKUP($K56,'Consolidated Data - Dynamic'!$C:$AE,18,FALSE),"OK w/cats Mismatch",IF(VLOOKUP($K56,'Consolidated Data - Static'!$K:$AM,19,FALSE)&lt;&gt;VLOOKUP($K56,'Consolidated Data - Dynamic'!$C:$AE,19,FALSE),"Pre Treatment Description Mismatch",IF(VLOOKUP($K56,'Consolidated Data - Static'!$K:$AM,20,FALSE)&lt;&gt;VLOOKUP($K56,'Consolidated Data - Dynamic'!$C:$AE,20,FALSE),"Stage Mismatch",IF(VLOOKUP($K56,'Consolidated Data - Static'!$K:$AM,21,FALSE)&lt;&gt;VLOOKUP($K56,'Consolidated Data - Dynamic'!$C:$AE,21,FALSE),"Primary Color Mismatch",IF(VLOOKUP($K56,'Consolidated Data - Static'!$K:$AM,22,FALSE)&lt;&gt;VLOOKUP($K56,'Consolidated Data - Dynamic'!$C:$AE,22,FALSE),"Location Mismatch",IF(VLOOKUP($K56,'Consolidated Data - Static'!$K:$AM,23,FALSE)&lt;&gt;VLOOKUP($K56,'Consolidated Data - Dynamic'!$C:$AE,23,FALSE),"Intake Type Mismatch",IF(VLOOKUP($K56,'Consolidated Data - Static'!$K:$AM,24,FALSE)&lt;&gt;VLOOKUP($K56,'Consolidated Data - Dynamic'!$C:$AE,24,FALSE),"Emancipation Date Mismatch",IF(VLOOKUP($K56,'Consolidated Data - Static'!$K:$AM,25,FALSE)&lt;&gt;VLOOKUP($K56,'Consolidated Data - Dynamic'!$C:$AE,25,FALSE),"Intake Date Mismatch",IF(VLOOKUP($K56,'Consolidated Data - Static'!$K:$AM,26,FALSE)&lt;&gt;VLOOKUP($K56,'Consolidated Data - Dynamic'!$C:$AE,26,FALSE),"LOS Days Mismatch",IF(VLOOKUP($K56,'Consolidated Data - Static'!$K:$AM,27,FALSE)&lt;&gt;VLOOKUP($K56,'Consolidated Data - Dynamic'!$C:$AE,27,FALSE),"Stage Change Mismatch",IF(VLOOKUP($K56,'Consolidated Data - Static'!$K:$AM,28,FALSE)&lt;&gt;VLOOKUP($K56,'Consolidated Data - Dynamic'!$C:$AE,28,FALSE),"Animal Weight Mismatch",IF(VLOOKUP($K56,'Consolidated Data - Static'!$K:$AM,29,FALSE)&lt;&gt;VLOOKUP($K56,'Consolidated Data - Dynamic'!$C:$AE,29,FALSE),"Number of Pictures Mismatch", "Record Match"))))))))))))))))))))))))))))</f>
        <v>Record Match</v>
      </c>
      <c r="J56">
        <v>46184619</v>
      </c>
      <c r="K56" t="s">
        <v>861</v>
      </c>
      <c r="L56" t="s">
        <v>860</v>
      </c>
      <c r="M56" t="s">
        <v>860</v>
      </c>
      <c r="N56" t="s">
        <v>860</v>
      </c>
      <c r="O56" t="s">
        <v>46</v>
      </c>
      <c r="P56" t="s">
        <v>56</v>
      </c>
      <c r="Q56" t="s">
        <v>1821</v>
      </c>
      <c r="R56" t="s">
        <v>48</v>
      </c>
      <c r="S56" t="s">
        <v>49</v>
      </c>
      <c r="T56" t="s">
        <v>50</v>
      </c>
      <c r="U56" t="s">
        <v>39</v>
      </c>
      <c r="V56" t="s">
        <v>39</v>
      </c>
      <c r="W56" t="s">
        <v>39</v>
      </c>
      <c r="X56" t="s">
        <v>41</v>
      </c>
      <c r="Y56" t="s">
        <v>41</v>
      </c>
      <c r="Z56" t="s">
        <v>39</v>
      </c>
      <c r="AA56" t="s">
        <v>39</v>
      </c>
      <c r="AB56" t="s">
        <v>40</v>
      </c>
      <c r="AC56" t="s">
        <v>41</v>
      </c>
      <c r="AD56" t="s">
        <v>557</v>
      </c>
      <c r="AE56" t="s">
        <v>338</v>
      </c>
      <c r="AF56" t="s">
        <v>595</v>
      </c>
      <c r="AG56" t="s">
        <v>1121</v>
      </c>
      <c r="AH56" s="12">
        <v>0</v>
      </c>
      <c r="AI56" s="12">
        <v>45875.455555555556</v>
      </c>
      <c r="AJ56">
        <v>75</v>
      </c>
      <c r="AK56">
        <v>0</v>
      </c>
      <c r="AL56" t="s">
        <v>1551</v>
      </c>
      <c r="AM56">
        <v>2</v>
      </c>
      <c r="AN56" t="s">
        <v>2091</v>
      </c>
      <c r="AO56" t="s">
        <v>2091</v>
      </c>
      <c r="AP56" t="s">
        <v>2091</v>
      </c>
      <c r="AQ56" t="s">
        <v>2091</v>
      </c>
      <c r="AR56" t="s">
        <v>2091</v>
      </c>
      <c r="AS56" t="s">
        <v>2091</v>
      </c>
      <c r="AT56" t="s">
        <v>2092</v>
      </c>
    </row>
    <row r="57" spans="1:46" x14ac:dyDescent="0.2">
      <c r="A57">
        <f>VLOOKUP(Table4[[#This Row],[Rescue_ID]],Randomize_10_20_25!$B:$D,3,FALSE)</f>
        <v>1</v>
      </c>
      <c r="B57" t="e">
        <f>VLOOKUP(Table4[[#This Row],[Rescue_ID]],InitialRandom_10_07_25!$I:$AL,30,FALSE)</f>
        <v>#N/A</v>
      </c>
      <c r="C57" s="12">
        <f>VLOOKUP(Table4[[#This Row],[Rescue_ID]],'Experiment Tracker'!$B:$P,7,FALSE)</f>
        <v>0</v>
      </c>
      <c r="D57" s="11">
        <f>VLOOKUP(Table4[[#This Row],[Rescue_ID]],'Experiment Tracker'!$B:$P,6,FALSE)</f>
        <v>0</v>
      </c>
      <c r="F57">
        <f>VLOOKUP(Table4[[#This Row],[Rescue_ID]],'Experiment Tracker'!$B:$I,8,FALSE)</f>
        <v>0</v>
      </c>
      <c r="H57" t="str">
        <f>VLOOKUP(Table4[[#This Row],[Primary_Breed]],'Breed Group'!$A:$B,2,FALSE)</f>
        <v>Stigma</v>
      </c>
      <c r="I57" t="str">
        <f>IF(VLOOKUP($K57,'Consolidated Data - Static'!$K:$AM,2,FALSE)&lt;&gt;VLOOKUP($K57,'Consolidated Data - Dynamic'!$C:$AE,2,FALSE),"Name-AdoptAPet Mismatch",IF(VLOOKUP($K57,'Consolidated Data - Static'!$K:$AM,3,FALSE)&lt;&gt;VLOOKUP($K57,'Consolidated Data - Dynamic'!$C:$AE,3,FALSE),"Name-PetPoint Mismatch",IF(VLOOKUP($K57,'Consolidated Data - Static'!$K:$AM,4,FALSE)&lt;&gt;VLOOKUP($K57,'Consolidated Data - Dynamic'!$C:$AE,4,FALSE),"Name-Inventory Mismatch", IF(VLOOKUP($K57,'Consolidated Data - Static'!$K:$AM,5,FALSE)&lt;&gt;VLOOKUP($K57,'Consolidated Data - Dynamic'!$C:$AE,5,FALSE),"Primary Breed Mismatch",IF(VLOOKUP($K57,'Consolidated Data - Static'!$K:$AM,6,FALSE)&lt;&gt;VLOOKUP($K57,'Consolidated Data - Dynamic'!$C:$AE,6,FALSE),"Secondary Breed Mismatch", IF(VLOOKUP($K57,'Consolidated Data - Static'!$K:$AM,7,FALSE)&lt;&gt;VLOOKUP($K57,'Consolidated Data - Dynamic'!$C:$AE,7,FALSE),"Color Mismatch",IF(VLOOKUP($K57,'Consolidated Data - Static'!$K:$AM,8,FALSE)&lt;&gt;VLOOKUP($K57,'Consolidated Data - Dynamic'!$C:$AE,8,FALSE),"Sex Mismatch",IF(VLOOKUP($K57,'Consolidated Data - Static'!$K:$AM,9,FALSE)&lt;&gt;VLOOKUP($K57,'Consolidated Data - Dynamic'!$C:$AE,9,FALSE),"Age Mismatch",IF(VLOOKUP($K57,'Consolidated Data - Static'!$K:$AM,10,FALSE)&lt;&gt;VLOOKUP($K57,'Consolidated Data - Dynamic'!$C:$AE,10,FALSE),"Size Mismatch",IF(VLOOKUP($K57,'Consolidated Data - Static'!$K:$AM,11,FALSE)&lt;&gt;VLOOKUP($K57,'Consolidated Data - Dynamic'!$C:$AE,11,FALSE),"Mixed Mismatch",IF(VLOOKUP($K57,'Consolidated Data - Static'!$K:$AM,12,FALSE)&lt;&gt;VLOOKUP($K57,'Consolidated Data - Dynamic'!$C:$AE,12,FALSE),"Altered Mismatch",IF(VLOOKUP($K57,'Consolidated Data - Static'!$K:$AM,13,FALSE)&lt;&gt;VLOOKUP($K57,'Consolidated Data - Dynamic'!$C:$AE,13,FALSE),"Shots Current Mismatch",IF(VLOOKUP($K57,'Consolidated Data - Static'!$K:$AM,14,FALSE)&lt;&gt;VLOOKUP($K57,'Consolidated Data - Dynamic'!$C:$AE,14,FALSE),"Housebroken Mismatch",IF(VLOOKUP($K57,'Consolidated Data - Static'!$K:$AM,15,FALSE)&lt;&gt;VLOOKUP($K57,'Consolidated Data - Dynamic'!$C:$AE,15,FALSE),"Special Needs Mismatch",IF(VLOOKUP($K57,'Consolidated Data - Static'!$K:$AM,16,FALSE)&lt;&gt;VLOOKUP($K57,'Consolidated Data - Dynamic'!$C:$AE,16,FALSE),"OK w/kids Mismatch",IF(VLOOKUP($K57,'Consolidated Data - Static'!$K:$AM,17,FALSE)&lt;&gt;VLOOKUP($K57,'Consolidated Data - Dynamic'!$C:$AE,17,FALSE),"OK w/dogs Mismatch",IF(VLOOKUP($K57,'Consolidated Data - Static'!$K:$AM,18,FALSE)&lt;&gt;VLOOKUP($K57,'Consolidated Data - Dynamic'!$C:$AE,18,FALSE),"OK w/cats Mismatch",IF(VLOOKUP($K57,'Consolidated Data - Static'!$K:$AM,19,FALSE)&lt;&gt;VLOOKUP($K57,'Consolidated Data - Dynamic'!$C:$AE,19,FALSE),"Pre Treatment Description Mismatch",IF(VLOOKUP($K57,'Consolidated Data - Static'!$K:$AM,20,FALSE)&lt;&gt;VLOOKUP($K57,'Consolidated Data - Dynamic'!$C:$AE,20,FALSE),"Stage Mismatch",IF(VLOOKUP($K57,'Consolidated Data - Static'!$K:$AM,21,FALSE)&lt;&gt;VLOOKUP($K57,'Consolidated Data - Dynamic'!$C:$AE,21,FALSE),"Primary Color Mismatch",IF(VLOOKUP($K57,'Consolidated Data - Static'!$K:$AM,22,FALSE)&lt;&gt;VLOOKUP($K57,'Consolidated Data - Dynamic'!$C:$AE,22,FALSE),"Location Mismatch",IF(VLOOKUP($K57,'Consolidated Data - Static'!$K:$AM,23,FALSE)&lt;&gt;VLOOKUP($K57,'Consolidated Data - Dynamic'!$C:$AE,23,FALSE),"Intake Type Mismatch",IF(VLOOKUP($K57,'Consolidated Data - Static'!$K:$AM,24,FALSE)&lt;&gt;VLOOKUP($K57,'Consolidated Data - Dynamic'!$C:$AE,24,FALSE),"Emancipation Date Mismatch",IF(VLOOKUP($K57,'Consolidated Data - Static'!$K:$AM,25,FALSE)&lt;&gt;VLOOKUP($K57,'Consolidated Data - Dynamic'!$C:$AE,25,FALSE),"Intake Date Mismatch",IF(VLOOKUP($K57,'Consolidated Data - Static'!$K:$AM,26,FALSE)&lt;&gt;VLOOKUP($K57,'Consolidated Data - Dynamic'!$C:$AE,26,FALSE),"LOS Days Mismatch",IF(VLOOKUP($K57,'Consolidated Data - Static'!$K:$AM,27,FALSE)&lt;&gt;VLOOKUP($K57,'Consolidated Data - Dynamic'!$C:$AE,27,FALSE),"Stage Change Mismatch",IF(VLOOKUP($K57,'Consolidated Data - Static'!$K:$AM,28,FALSE)&lt;&gt;VLOOKUP($K57,'Consolidated Data - Dynamic'!$C:$AE,28,FALSE),"Animal Weight Mismatch",IF(VLOOKUP($K57,'Consolidated Data - Static'!$K:$AM,29,FALSE)&lt;&gt;VLOOKUP($K57,'Consolidated Data - Dynamic'!$C:$AE,29,FALSE),"Number of Pictures Mismatch", "Record Match"))))))))))))))))))))))))))))</f>
        <v>Record Match</v>
      </c>
      <c r="J57">
        <v>46185064</v>
      </c>
      <c r="K57" t="s">
        <v>1044</v>
      </c>
      <c r="L57" t="s">
        <v>1043</v>
      </c>
      <c r="M57" t="s">
        <v>1043</v>
      </c>
      <c r="N57" t="s">
        <v>1043</v>
      </c>
      <c r="O57" t="s">
        <v>46</v>
      </c>
      <c r="P57" t="s">
        <v>1825</v>
      </c>
      <c r="Q57" t="s">
        <v>77</v>
      </c>
      <c r="R57" t="s">
        <v>48</v>
      </c>
      <c r="S57" t="s">
        <v>49</v>
      </c>
      <c r="T57" t="s">
        <v>50</v>
      </c>
      <c r="U57" t="s">
        <v>39</v>
      </c>
      <c r="V57" t="s">
        <v>41</v>
      </c>
      <c r="W57" t="s">
        <v>39</v>
      </c>
      <c r="X57" t="s">
        <v>41</v>
      </c>
      <c r="Y57" t="s">
        <v>41</v>
      </c>
      <c r="Z57" t="s">
        <v>39</v>
      </c>
      <c r="AA57" t="s">
        <v>39</v>
      </c>
      <c r="AB57" t="s">
        <v>40</v>
      </c>
      <c r="AC57" t="s">
        <v>41</v>
      </c>
      <c r="AD57" t="s">
        <v>597</v>
      </c>
      <c r="AE57" t="s">
        <v>543</v>
      </c>
      <c r="AF57" t="s">
        <v>636</v>
      </c>
      <c r="AG57" t="s">
        <v>1113</v>
      </c>
      <c r="AH57" s="12">
        <v>45927.527083333334</v>
      </c>
      <c r="AI57" s="12">
        <v>45922.527083333334</v>
      </c>
      <c r="AJ57">
        <v>28</v>
      </c>
      <c r="AK57">
        <v>0</v>
      </c>
      <c r="AL57" t="s">
        <v>1144</v>
      </c>
      <c r="AM57">
        <v>2</v>
      </c>
      <c r="AN57" t="s">
        <v>2091</v>
      </c>
      <c r="AO57" t="s">
        <v>2091</v>
      </c>
      <c r="AP57" t="s">
        <v>2091</v>
      </c>
      <c r="AQ57" t="s">
        <v>2091</v>
      </c>
      <c r="AR57" t="s">
        <v>2091</v>
      </c>
      <c r="AS57" t="s">
        <v>2091</v>
      </c>
      <c r="AT57" t="s">
        <v>2092</v>
      </c>
    </row>
    <row r="58" spans="1:46" x14ac:dyDescent="0.2">
      <c r="A58">
        <f>VLOOKUP(Table4[[#This Row],[Rescue_ID]],Randomize_10_20_25!$B:$D,3,FALSE)</f>
        <v>1</v>
      </c>
      <c r="B58" t="e">
        <f>VLOOKUP(Table4[[#This Row],[Rescue_ID]],InitialRandom_10_07_25!$I:$AL,30,FALSE)</f>
        <v>#N/A</v>
      </c>
      <c r="C58" s="12">
        <f>VLOOKUP(Table4[[#This Row],[Rescue_ID]],'Experiment Tracker'!$B:$P,7,FALSE)</f>
        <v>0</v>
      </c>
      <c r="D58" s="11">
        <f>VLOOKUP(Table4[[#This Row],[Rescue_ID]],'Experiment Tracker'!$B:$P,6,FALSE)</f>
        <v>0</v>
      </c>
      <c r="F58">
        <f>VLOOKUP(Table4[[#This Row],[Rescue_ID]],'Experiment Tracker'!$B:$I,8,FALSE)</f>
        <v>0</v>
      </c>
      <c r="H58" t="str">
        <f>VLOOKUP(Table4[[#This Row],[Primary_Breed]],'Breed Group'!$A:$B,2,FALSE)</f>
        <v>Non-Stigma</v>
      </c>
      <c r="I58" t="str">
        <f>IF(VLOOKUP($K58,'Consolidated Data - Static'!$K:$AM,2,FALSE)&lt;&gt;VLOOKUP($K58,'Consolidated Data - Dynamic'!$C:$AE,2,FALSE),"Name-AdoptAPet Mismatch",IF(VLOOKUP($K58,'Consolidated Data - Static'!$K:$AM,3,FALSE)&lt;&gt;VLOOKUP($K58,'Consolidated Data - Dynamic'!$C:$AE,3,FALSE),"Name-PetPoint Mismatch",IF(VLOOKUP($K58,'Consolidated Data - Static'!$K:$AM,4,FALSE)&lt;&gt;VLOOKUP($K58,'Consolidated Data - Dynamic'!$C:$AE,4,FALSE),"Name-Inventory Mismatch", IF(VLOOKUP($K58,'Consolidated Data - Static'!$K:$AM,5,FALSE)&lt;&gt;VLOOKUP($K58,'Consolidated Data - Dynamic'!$C:$AE,5,FALSE),"Primary Breed Mismatch",IF(VLOOKUP($K58,'Consolidated Data - Static'!$K:$AM,6,FALSE)&lt;&gt;VLOOKUP($K58,'Consolidated Data - Dynamic'!$C:$AE,6,FALSE),"Secondary Breed Mismatch", IF(VLOOKUP($K58,'Consolidated Data - Static'!$K:$AM,7,FALSE)&lt;&gt;VLOOKUP($K58,'Consolidated Data - Dynamic'!$C:$AE,7,FALSE),"Color Mismatch",IF(VLOOKUP($K58,'Consolidated Data - Static'!$K:$AM,8,FALSE)&lt;&gt;VLOOKUP($K58,'Consolidated Data - Dynamic'!$C:$AE,8,FALSE),"Sex Mismatch",IF(VLOOKUP($K58,'Consolidated Data - Static'!$K:$AM,9,FALSE)&lt;&gt;VLOOKUP($K58,'Consolidated Data - Dynamic'!$C:$AE,9,FALSE),"Age Mismatch",IF(VLOOKUP($K58,'Consolidated Data - Static'!$K:$AM,10,FALSE)&lt;&gt;VLOOKUP($K58,'Consolidated Data - Dynamic'!$C:$AE,10,FALSE),"Size Mismatch",IF(VLOOKUP($K58,'Consolidated Data - Static'!$K:$AM,11,FALSE)&lt;&gt;VLOOKUP($K58,'Consolidated Data - Dynamic'!$C:$AE,11,FALSE),"Mixed Mismatch",IF(VLOOKUP($K58,'Consolidated Data - Static'!$K:$AM,12,FALSE)&lt;&gt;VLOOKUP($K58,'Consolidated Data - Dynamic'!$C:$AE,12,FALSE),"Altered Mismatch",IF(VLOOKUP($K58,'Consolidated Data - Static'!$K:$AM,13,FALSE)&lt;&gt;VLOOKUP($K58,'Consolidated Data - Dynamic'!$C:$AE,13,FALSE),"Shots Current Mismatch",IF(VLOOKUP($K58,'Consolidated Data - Static'!$K:$AM,14,FALSE)&lt;&gt;VLOOKUP($K58,'Consolidated Data - Dynamic'!$C:$AE,14,FALSE),"Housebroken Mismatch",IF(VLOOKUP($K58,'Consolidated Data - Static'!$K:$AM,15,FALSE)&lt;&gt;VLOOKUP($K58,'Consolidated Data - Dynamic'!$C:$AE,15,FALSE),"Special Needs Mismatch",IF(VLOOKUP($K58,'Consolidated Data - Static'!$K:$AM,16,FALSE)&lt;&gt;VLOOKUP($K58,'Consolidated Data - Dynamic'!$C:$AE,16,FALSE),"OK w/kids Mismatch",IF(VLOOKUP($K58,'Consolidated Data - Static'!$K:$AM,17,FALSE)&lt;&gt;VLOOKUP($K58,'Consolidated Data - Dynamic'!$C:$AE,17,FALSE),"OK w/dogs Mismatch",IF(VLOOKUP($K58,'Consolidated Data - Static'!$K:$AM,18,FALSE)&lt;&gt;VLOOKUP($K58,'Consolidated Data - Dynamic'!$C:$AE,18,FALSE),"OK w/cats Mismatch",IF(VLOOKUP($K58,'Consolidated Data - Static'!$K:$AM,19,FALSE)&lt;&gt;VLOOKUP($K58,'Consolidated Data - Dynamic'!$C:$AE,19,FALSE),"Pre Treatment Description Mismatch",IF(VLOOKUP($K58,'Consolidated Data - Static'!$K:$AM,20,FALSE)&lt;&gt;VLOOKUP($K58,'Consolidated Data - Dynamic'!$C:$AE,20,FALSE),"Stage Mismatch",IF(VLOOKUP($K58,'Consolidated Data - Static'!$K:$AM,21,FALSE)&lt;&gt;VLOOKUP($K58,'Consolidated Data - Dynamic'!$C:$AE,21,FALSE),"Primary Color Mismatch",IF(VLOOKUP($K58,'Consolidated Data - Static'!$K:$AM,22,FALSE)&lt;&gt;VLOOKUP($K58,'Consolidated Data - Dynamic'!$C:$AE,22,FALSE),"Location Mismatch",IF(VLOOKUP($K58,'Consolidated Data - Static'!$K:$AM,23,FALSE)&lt;&gt;VLOOKUP($K58,'Consolidated Data - Dynamic'!$C:$AE,23,FALSE),"Intake Type Mismatch",IF(VLOOKUP($K58,'Consolidated Data - Static'!$K:$AM,24,FALSE)&lt;&gt;VLOOKUP($K58,'Consolidated Data - Dynamic'!$C:$AE,24,FALSE),"Emancipation Date Mismatch",IF(VLOOKUP($K58,'Consolidated Data - Static'!$K:$AM,25,FALSE)&lt;&gt;VLOOKUP($K58,'Consolidated Data - Dynamic'!$C:$AE,25,FALSE),"Intake Date Mismatch",IF(VLOOKUP($K58,'Consolidated Data - Static'!$K:$AM,26,FALSE)&lt;&gt;VLOOKUP($K58,'Consolidated Data - Dynamic'!$C:$AE,26,FALSE),"LOS Days Mismatch",IF(VLOOKUP($K58,'Consolidated Data - Static'!$K:$AM,27,FALSE)&lt;&gt;VLOOKUP($K58,'Consolidated Data - Dynamic'!$C:$AE,27,FALSE),"Stage Change Mismatch",IF(VLOOKUP($K58,'Consolidated Data - Static'!$K:$AM,28,FALSE)&lt;&gt;VLOOKUP($K58,'Consolidated Data - Dynamic'!$C:$AE,28,FALSE),"Animal Weight Mismatch",IF(VLOOKUP($K58,'Consolidated Data - Static'!$K:$AM,29,FALSE)&lt;&gt;VLOOKUP($K58,'Consolidated Data - Dynamic'!$C:$AE,29,FALSE),"Number of Pictures Mismatch", "Record Match"))))))))))))))))))))))))))))</f>
        <v>Record Match</v>
      </c>
      <c r="J58">
        <v>46185077</v>
      </c>
      <c r="K58" t="s">
        <v>1085</v>
      </c>
      <c r="L58" t="s">
        <v>1084</v>
      </c>
      <c r="M58" t="s">
        <v>1084</v>
      </c>
      <c r="N58" t="s">
        <v>1084</v>
      </c>
      <c r="O58" t="s">
        <v>1782</v>
      </c>
      <c r="P58" t="s">
        <v>1783</v>
      </c>
      <c r="Q58" t="s">
        <v>183</v>
      </c>
      <c r="R58" t="s">
        <v>48</v>
      </c>
      <c r="S58" t="s">
        <v>49</v>
      </c>
      <c r="T58" t="s">
        <v>50</v>
      </c>
      <c r="U58" t="s">
        <v>39</v>
      </c>
      <c r="V58" t="s">
        <v>39</v>
      </c>
      <c r="W58" t="s">
        <v>39</v>
      </c>
      <c r="X58" t="s">
        <v>41</v>
      </c>
      <c r="Y58" t="s">
        <v>41</v>
      </c>
      <c r="Z58" t="s">
        <v>39</v>
      </c>
      <c r="AA58" t="s">
        <v>39</v>
      </c>
      <c r="AB58" t="s">
        <v>40</v>
      </c>
      <c r="AC58" t="s">
        <v>41</v>
      </c>
      <c r="AD58" t="s">
        <v>557</v>
      </c>
      <c r="AE58" t="s">
        <v>167</v>
      </c>
      <c r="AF58" t="s">
        <v>785</v>
      </c>
      <c r="AG58" t="s">
        <v>1130</v>
      </c>
      <c r="AH58" s="12">
        <v>0</v>
      </c>
      <c r="AI58" s="12">
        <v>45932.661805555559</v>
      </c>
      <c r="AJ58">
        <v>17.8</v>
      </c>
      <c r="AK58">
        <v>0</v>
      </c>
      <c r="AL58" t="s">
        <v>1132</v>
      </c>
      <c r="AM58">
        <v>2</v>
      </c>
      <c r="AN58" t="s">
        <v>2091</v>
      </c>
      <c r="AO58" t="s">
        <v>2091</v>
      </c>
      <c r="AP58" t="s">
        <v>2091</v>
      </c>
      <c r="AQ58" t="s">
        <v>2091</v>
      </c>
      <c r="AR58" t="s">
        <v>2091</v>
      </c>
      <c r="AS58" t="s">
        <v>2091</v>
      </c>
      <c r="AT58" t="s">
        <v>2092</v>
      </c>
    </row>
    <row r="59" spans="1:46" x14ac:dyDescent="0.2">
      <c r="C59" s="12" t="e">
        <f>VLOOKUP(Table4[[#This Row],[Rescue_ID]],'Experiment Tracker'!$B:$P,7,FALSE)</f>
        <v>#N/A</v>
      </c>
      <c r="F59" t="e">
        <f>VLOOKUP(Table4[[#This Row],[Rescue_ID]],'Experiment Tracker'!$B:$I,8,FALSE)</f>
        <v>#N/A</v>
      </c>
      <c r="AH59" s="12"/>
      <c r="AI59" s="12"/>
    </row>
    <row r="60" spans="1:46" x14ac:dyDescent="0.2">
      <c r="C60" s="12" t="e">
        <f>VLOOKUP(Table4[[#This Row],[Rescue_ID]],'Experiment Tracker'!$B:$P,7,FALSE)</f>
        <v>#N/A</v>
      </c>
      <c r="F60" t="e">
        <f>VLOOKUP(Table4[[#This Row],[Rescue_ID]],'Experiment Tracker'!$B:$I,8,FALSE)</f>
        <v>#N/A</v>
      </c>
      <c r="AH60" s="12"/>
      <c r="AI60" s="12"/>
    </row>
    <row r="61" spans="1:46" x14ac:dyDescent="0.2">
      <c r="C61" s="12" t="e">
        <f>VLOOKUP(Table4[[#This Row],[Rescue_ID]],'Experiment Tracker'!$B:$P,7,FALSE)</f>
        <v>#N/A</v>
      </c>
      <c r="F61" t="e">
        <f>VLOOKUP(Table4[[#This Row],[Rescue_ID]],'Experiment Tracker'!$B:$I,8,FALSE)</f>
        <v>#N/A</v>
      </c>
      <c r="AH61" s="12"/>
      <c r="AI61" s="12"/>
    </row>
    <row r="62" spans="1:46" x14ac:dyDescent="0.2">
      <c r="C62" s="12" t="e">
        <f>VLOOKUP(Table4[[#This Row],[Rescue_ID]],'Experiment Tracker'!$B:$P,7,FALSE)</f>
        <v>#N/A</v>
      </c>
      <c r="F62" t="e">
        <f>VLOOKUP(Table4[[#This Row],[Rescue_ID]],'Experiment Tracker'!$B:$I,8,FALSE)</f>
        <v>#N/A</v>
      </c>
      <c r="AH62" s="12"/>
      <c r="AI62" s="12"/>
    </row>
    <row r="63" spans="1:46" x14ac:dyDescent="0.2">
      <c r="C63" s="12" t="e">
        <f>VLOOKUP(Table4[[#This Row],[Rescue_ID]],'Experiment Tracker'!$B:$P,7,FALSE)</f>
        <v>#N/A</v>
      </c>
      <c r="F63" t="e">
        <f>VLOOKUP(Table4[[#This Row],[Rescue_ID]],'Experiment Tracker'!$B:$I,8,FALSE)</f>
        <v>#N/A</v>
      </c>
      <c r="AH63" s="12"/>
      <c r="AI63" s="12"/>
    </row>
    <row r="64" spans="1:46" x14ac:dyDescent="0.2">
      <c r="C64" s="12" t="e">
        <f>VLOOKUP(Table4[[#This Row],[Rescue_ID]],'Experiment Tracker'!$B:$P,7,FALSE)</f>
        <v>#N/A</v>
      </c>
      <c r="F64" t="e">
        <f>VLOOKUP(Table4[[#This Row],[Rescue_ID]],'Experiment Tracker'!$B:$I,8,FALSE)</f>
        <v>#N/A</v>
      </c>
      <c r="AH64" s="12"/>
      <c r="AI64" s="12"/>
    </row>
    <row r="65" spans="3:35" x14ac:dyDescent="0.2">
      <c r="C65" s="12" t="e">
        <f>VLOOKUP(Table4[[#This Row],[Rescue_ID]],'Experiment Tracker'!$B:$P,7,FALSE)</f>
        <v>#N/A</v>
      </c>
      <c r="F65" t="e">
        <f>VLOOKUP(Table4[[#This Row],[Rescue_ID]],'Experiment Tracker'!$B:$I,8,FALSE)</f>
        <v>#N/A</v>
      </c>
      <c r="AH65" s="12"/>
      <c r="AI65" s="12"/>
    </row>
    <row r="66" spans="3:35" x14ac:dyDescent="0.2">
      <c r="C66" s="12" t="e">
        <f>VLOOKUP(Table4[[#This Row],[Rescue_ID]],'Experiment Tracker'!$B:$P,7,FALSE)</f>
        <v>#N/A</v>
      </c>
      <c r="F66" t="e">
        <f>VLOOKUP(Table4[[#This Row],[Rescue_ID]],'Experiment Tracker'!$B:$I,8,FALSE)</f>
        <v>#N/A</v>
      </c>
      <c r="AH66" s="12"/>
      <c r="AI66" s="12"/>
    </row>
    <row r="67" spans="3:35" x14ac:dyDescent="0.2">
      <c r="C67" s="12" t="e">
        <f>VLOOKUP(Table4[[#This Row],[Rescue_ID]],'Experiment Tracker'!$B:$P,7,FALSE)</f>
        <v>#N/A</v>
      </c>
      <c r="F67" t="e">
        <f>VLOOKUP(Table4[[#This Row],[Rescue_ID]],'Experiment Tracker'!$B:$I,8,FALSE)</f>
        <v>#N/A</v>
      </c>
      <c r="AH67" s="12"/>
      <c r="AI67" s="12"/>
    </row>
    <row r="68" spans="3:35" x14ac:dyDescent="0.2">
      <c r="C68" s="12" t="e">
        <f>VLOOKUP(Table4[[#This Row],[Rescue_ID]],'Experiment Tracker'!$B:$P,7,FALSE)</f>
        <v>#N/A</v>
      </c>
      <c r="F68" t="e">
        <f>VLOOKUP(Table4[[#This Row],[Rescue_ID]],'Experiment Tracker'!$B:$I,8,FALSE)</f>
        <v>#N/A</v>
      </c>
      <c r="AH68" s="12"/>
      <c r="AI68" s="12"/>
    </row>
    <row r="69" spans="3:35" x14ac:dyDescent="0.2">
      <c r="C69" s="12" t="e">
        <f>VLOOKUP(Table4[[#This Row],[Rescue_ID]],'Experiment Tracker'!$B:$P,7,FALSE)</f>
        <v>#N/A</v>
      </c>
      <c r="F69" t="e">
        <f>VLOOKUP(Table4[[#This Row],[Rescue_ID]],'Experiment Tracker'!$B:$I,8,FALSE)</f>
        <v>#N/A</v>
      </c>
      <c r="AH69" s="12"/>
      <c r="AI69" s="12"/>
    </row>
    <row r="70" spans="3:35" x14ac:dyDescent="0.2">
      <c r="C70" s="12" t="e">
        <f>VLOOKUP(Table4[[#This Row],[Rescue_ID]],'Experiment Tracker'!$B:$P,7,FALSE)</f>
        <v>#N/A</v>
      </c>
      <c r="F70" t="e">
        <f>VLOOKUP(Table4[[#This Row],[Rescue_ID]],'Experiment Tracker'!$B:$I,8,FALSE)</f>
        <v>#N/A</v>
      </c>
      <c r="AH70" s="12"/>
      <c r="AI70" s="12"/>
    </row>
    <row r="71" spans="3:35" x14ac:dyDescent="0.2">
      <c r="C71" s="12" t="e">
        <f>VLOOKUP(Table4[[#This Row],[Rescue_ID]],'Experiment Tracker'!$B:$P,7,FALSE)</f>
        <v>#N/A</v>
      </c>
      <c r="F71" t="e">
        <f>VLOOKUP(Table4[[#This Row],[Rescue_ID]],'Experiment Tracker'!$B:$I,8,FALSE)</f>
        <v>#N/A</v>
      </c>
      <c r="AH71" s="12"/>
      <c r="AI71" s="12"/>
    </row>
    <row r="72" spans="3:35" x14ac:dyDescent="0.2">
      <c r="C72" s="12" t="e">
        <f>VLOOKUP(Table4[[#This Row],[Rescue_ID]],'Experiment Tracker'!$B:$P,7,FALSE)</f>
        <v>#N/A</v>
      </c>
      <c r="F72" t="e">
        <f>VLOOKUP(Table4[[#This Row],[Rescue_ID]],'Experiment Tracker'!$B:$I,8,FALSE)</f>
        <v>#N/A</v>
      </c>
      <c r="AH72" s="12"/>
      <c r="AI72" s="12"/>
    </row>
    <row r="73" spans="3:35" x14ac:dyDescent="0.2">
      <c r="C73" s="12" t="e">
        <f>VLOOKUP(Table4[[#This Row],[Rescue_ID]],'Experiment Tracker'!$B:$P,7,FALSE)</f>
        <v>#N/A</v>
      </c>
      <c r="F73" t="e">
        <f>VLOOKUP(Table4[[#This Row],[Rescue_ID]],'Experiment Tracker'!$B:$I,8,FALSE)</f>
        <v>#N/A</v>
      </c>
      <c r="AH73" s="12"/>
      <c r="AI73" s="12"/>
    </row>
    <row r="74" spans="3:35" x14ac:dyDescent="0.2">
      <c r="C74" s="12" t="e">
        <f>VLOOKUP(Table4[[#This Row],[Rescue_ID]],'Experiment Tracker'!$B:$P,7,FALSE)</f>
        <v>#N/A</v>
      </c>
      <c r="F74" t="e">
        <f>VLOOKUP(Table4[[#This Row],[Rescue_ID]],'Experiment Tracker'!$B:$I,8,FALSE)</f>
        <v>#N/A</v>
      </c>
      <c r="AH74" s="12"/>
      <c r="AI74" s="12"/>
    </row>
    <row r="75" spans="3:35" x14ac:dyDescent="0.2">
      <c r="C75" s="12" t="e">
        <f>VLOOKUP(Table4[[#This Row],[Rescue_ID]],'Experiment Tracker'!$B:$P,7,FALSE)</f>
        <v>#N/A</v>
      </c>
      <c r="F75" t="e">
        <f>VLOOKUP(Table4[[#This Row],[Rescue_ID]],'Experiment Tracker'!$B:$I,8,FALSE)</f>
        <v>#N/A</v>
      </c>
      <c r="AH75" s="12"/>
      <c r="AI75" s="12"/>
    </row>
    <row r="76" spans="3:35" x14ac:dyDescent="0.2">
      <c r="C76" s="12" t="e">
        <f>VLOOKUP(Table4[[#This Row],[Rescue_ID]],'Experiment Tracker'!$B:$P,7,FALSE)</f>
        <v>#N/A</v>
      </c>
      <c r="F76" t="e">
        <f>VLOOKUP(Table4[[#This Row],[Rescue_ID]],'Experiment Tracker'!$B:$I,8,FALSE)</f>
        <v>#N/A</v>
      </c>
      <c r="AH76" s="12"/>
      <c r="AI76" s="12"/>
    </row>
    <row r="77" spans="3:35" x14ac:dyDescent="0.2">
      <c r="C77" s="12" t="e">
        <f>VLOOKUP(Table4[[#This Row],[Rescue_ID]],'Experiment Tracker'!$B:$P,7,FALSE)</f>
        <v>#N/A</v>
      </c>
      <c r="F77" t="e">
        <f>VLOOKUP(Table4[[#This Row],[Rescue_ID]],'Experiment Tracker'!$B:$I,8,FALSE)</f>
        <v>#N/A</v>
      </c>
      <c r="AH77" s="12"/>
      <c r="AI77" s="12"/>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L88"/>
  <sheetViews>
    <sheetView topLeftCell="X1" workbookViewId="0">
      <selection activeCell="AF1" sqref="AF1"/>
    </sheetView>
  </sheetViews>
  <sheetFormatPr baseColWidth="10" defaultRowHeight="15" x14ac:dyDescent="0.2"/>
  <cols>
    <col min="4" max="4" width="24" bestFit="1" customWidth="1"/>
    <col min="5" max="6" width="22.33203125" bestFit="1" customWidth="1"/>
    <col min="7" max="7" width="12.33203125" bestFit="1" customWidth="1"/>
    <col min="21" max="21" width="21.5" bestFit="1" customWidth="1"/>
    <col min="22" max="22" width="21" bestFit="1" customWidth="1"/>
    <col min="26" max="26" width="20.83203125" bestFit="1" customWidth="1"/>
  </cols>
  <sheetData>
    <row r="1" spans="1:38" x14ac:dyDescent="0.2">
      <c r="A1" s="11" t="s">
        <v>2081</v>
      </c>
      <c r="B1" t="s">
        <v>0</v>
      </c>
      <c r="C1" t="s">
        <v>1</v>
      </c>
      <c r="D1" s="11" t="s">
        <v>1285</v>
      </c>
      <c r="E1" s="11" t="s">
        <v>1286</v>
      </c>
      <c r="F1" s="11" t="s">
        <v>1287</v>
      </c>
      <c r="G1" t="s">
        <v>7</v>
      </c>
      <c r="H1" t="s">
        <v>8</v>
      </c>
      <c r="I1" t="s">
        <v>9</v>
      </c>
      <c r="J1" t="s">
        <v>10</v>
      </c>
      <c r="K1" t="s">
        <v>11</v>
      </c>
      <c r="L1" t="s">
        <v>12</v>
      </c>
      <c r="M1" t="s">
        <v>14</v>
      </c>
      <c r="N1" t="s">
        <v>15</v>
      </c>
      <c r="O1" t="s">
        <v>16</v>
      </c>
      <c r="P1" t="s">
        <v>17</v>
      </c>
      <c r="Q1" t="s">
        <v>19</v>
      </c>
      <c r="R1" t="s">
        <v>20</v>
      </c>
      <c r="S1" t="s">
        <v>21</v>
      </c>
      <c r="T1" t="s">
        <v>22</v>
      </c>
      <c r="U1" s="11" t="s">
        <v>1288</v>
      </c>
      <c r="V1" s="11" t="s">
        <v>1107</v>
      </c>
      <c r="W1" s="11" t="s">
        <v>1104</v>
      </c>
      <c r="X1" s="11" t="s">
        <v>1102</v>
      </c>
      <c r="Y1" s="11" t="s">
        <v>1289</v>
      </c>
      <c r="Z1" t="s">
        <v>1251</v>
      </c>
      <c r="AA1" t="s">
        <v>1249</v>
      </c>
      <c r="AB1" t="s">
        <v>1248</v>
      </c>
      <c r="AC1" t="s">
        <v>1247</v>
      </c>
      <c r="AD1" t="s">
        <v>1245</v>
      </c>
      <c r="AE1" t="s">
        <v>1242</v>
      </c>
      <c r="AF1" t="s">
        <v>1749</v>
      </c>
      <c r="AG1" t="s">
        <v>1750</v>
      </c>
      <c r="AH1" t="s">
        <v>1751</v>
      </c>
      <c r="AI1" t="s">
        <v>1752</v>
      </c>
      <c r="AJ1" t="s">
        <v>1753</v>
      </c>
      <c r="AK1" t="s">
        <v>1754</v>
      </c>
      <c r="AL1" t="s">
        <v>1755</v>
      </c>
    </row>
    <row r="2" spans="1:38" x14ac:dyDescent="0.2">
      <c r="A2" t="str">
        <f>IF(C2="","",IFERROR(VLOOKUP(C2,REMOVED!$A:$D,3,FALSE),"Yes"))</f>
        <v>PreTreat - No</v>
      </c>
      <c r="B2">
        <v>41667618</v>
      </c>
      <c r="C2" t="s">
        <v>43</v>
      </c>
      <c r="D2" t="str">
        <f>VLOOKUP(C2,'All - AdoptAPet'!$B:$AE,2,FALSE)</f>
        <v>Cameron [Foster Home]</v>
      </c>
      <c r="E2" t="str">
        <f>VLOOKUP(C2,'All - PetPoint'!$B:$Q,7,FALSE)</f>
        <v>Cameron (E. Wilson)</v>
      </c>
      <c r="F2" t="str">
        <f>VLOOKUP(C2,'AnimalInventory - PetPoint'!$D:$AK,2,FALSE)</f>
        <v>Cameron (E. Wilson)</v>
      </c>
      <c r="G2" t="str">
        <f>VLOOKUP(C2,'All - AdoptAPet'!$B:$AE,7,FALSE)</f>
        <v>American Pit Bull Terrier</v>
      </c>
      <c r="H2">
        <f>VLOOKUP(C2,'All - AdoptAPet'!$B:$AE,8,FALSE)</f>
        <v>0</v>
      </c>
      <c r="I2" t="str">
        <f>VLOOKUP(C2,'All - AdoptAPet'!$B:$AE,9,FALSE)</f>
        <v>Tan/Yellow/Fawn</v>
      </c>
      <c r="J2" t="str">
        <f>VLOOKUP(C2,'All - AdoptAPet'!$B:$AE,10,FALSE)</f>
        <v>male</v>
      </c>
      <c r="K2" t="str">
        <f>VLOOKUP(C2,'All - AdoptAPet'!$B:$AE,11,FALSE)</f>
        <v>adult</v>
      </c>
      <c r="L2" t="str">
        <f>VLOOKUP(C2,'All - AdoptAPet'!$B:$AE,12,FALSE)</f>
        <v>Med. 26-60 lbs (12-27 kg)</v>
      </c>
      <c r="M2" t="str">
        <f>VLOOKUP(C2,'All - AdoptAPet'!$B:$AE,14,FALSE)</f>
        <v>Yes</v>
      </c>
      <c r="N2" t="str">
        <f>VLOOKUP(C2,'All - AdoptAPet'!$B:$AE,15,FALSE)</f>
        <v>Yes</v>
      </c>
      <c r="O2" t="str">
        <f>VLOOKUP(C2,'All - AdoptAPet'!$B:$AE,16,FALSE)</f>
        <v>Yes</v>
      </c>
      <c r="P2" t="str">
        <f>VLOOKUP(C2,'All - AdoptAPet'!$B:$AE,17,FALSE)</f>
        <v>No</v>
      </c>
      <c r="Q2" t="str">
        <f>VLOOKUP(C2,'All - AdoptAPet'!$B:$AE,19,FALSE)</f>
        <v>No</v>
      </c>
      <c r="R2" t="str">
        <f>VLOOKUP(C2,'All - AdoptAPet'!$B:$AE,20,FALSE)</f>
        <v>Yes</v>
      </c>
      <c r="S2" t="str">
        <f>VLOOKUP(C2,'All - AdoptAPet'!$B:$AE,21,FALSE)</f>
        <v>Yes</v>
      </c>
      <c r="T2" t="str">
        <f>VLOOKUP(C2,'All - AdoptAPet'!$B:$AE,22,FALSE)</f>
        <v>Unknown</v>
      </c>
      <c r="U2" t="str">
        <f>IF(VLOOKUP(C2,'All - AdoptAPet'!$B:$AE,23,FALSE)="","No", "Yes")</f>
        <v>Yes</v>
      </c>
      <c r="V2" t="str">
        <f>VLOOKUP(C2,'All - PetPoint'!$B:$Q,4,FALSE)</f>
        <v>Available</v>
      </c>
      <c r="W2" t="str">
        <f>VLOOKUP(C2,'All - PetPoint'!$B:$Q,11,FALSE)</f>
        <v>Rust</v>
      </c>
      <c r="X2" t="str">
        <f>VLOOKUP(C2,'All - PetPoint'!$B:$Q,14,FALSE)</f>
        <v>Foster home</v>
      </c>
      <c r="Y2" t="str">
        <f>VLOOKUP(C2,'AnimalInventory - PetPoint'!$D:$AK,9,FALSE)</f>
        <v>Stray/ACO Pickup / Drop Off</v>
      </c>
      <c r="Z2" s="12">
        <f>VLOOKUP(C2,'AnimalInventory - PetPoint'!$D:$AK,19,FALSE)</f>
        <v>45369.333333333336</v>
      </c>
      <c r="AA2" s="12">
        <f>VLOOKUP(C2,'AnimalInventory - PetPoint'!$D:$AK,21,FALSE)</f>
        <v>45364.333333333336</v>
      </c>
      <c r="AB2">
        <f>VLOOKUP(C2,'AnimalInventory - PetPoint'!$D:$AK,22,FALSE)</f>
        <v>586.1</v>
      </c>
      <c r="AC2">
        <f>VLOOKUP(C2,'AnimalInventory - PetPoint'!$D:$AK,23,FALSE)</f>
        <v>0</v>
      </c>
      <c r="AD2" t="str">
        <f>VLOOKUP(C2,'AnimalInventory - PetPoint'!$D:$AK,25,FALSE)</f>
        <v>43.00 pound</v>
      </c>
      <c r="AE2">
        <f>VLOOKUP(C2,'AnimalInventory - PetPoint'!$D:$AK,28,FALSE)</f>
        <v>3</v>
      </c>
      <c r="AF2" t="str">
        <f>VLOOKUP(C2,'PreTreat DogTraffic'!$B:$I,2,FALSE)</f>
        <v>401</v>
      </c>
      <c r="AG2" t="str">
        <f>VLOOKUP(C2,'PreTreat DogTraffic'!$B:$I,3,FALSE)</f>
        <v>918</v>
      </c>
      <c r="AH2" t="str">
        <f>VLOOKUP(C2,'PreTreat DogTraffic'!$B:$I,4,FALSE)</f>
        <v>5,946</v>
      </c>
      <c r="AI2" t="str">
        <f>VLOOKUP(C2,'PreTreat DogTraffic'!$B:$I,5,FALSE)</f>
        <v>11</v>
      </c>
      <c r="AJ2" t="str">
        <f>VLOOKUP(C2,'PreTreat DogTraffic'!$B:$I,6,FALSE)</f>
        <v>71</v>
      </c>
      <c r="AK2" t="str">
        <f>VLOOKUP(C2,'PreTreat DogTraffic'!$B:$I,7,FALSE)</f>
        <v>1,098</v>
      </c>
      <c r="AL2" t="str">
        <f>VLOOKUP(C2,'PreTreat DogTraffic'!$B:$I,8,FALSE)</f>
        <v>2.7%</v>
      </c>
    </row>
    <row r="3" spans="1:38" x14ac:dyDescent="0.2">
      <c r="A3" t="str">
        <f>IF(C3="","",IFERROR(VLOOKUP(C3,REMOVED!$A:$D,3,FALSE),"Yes"))</f>
        <v>PreTreat - No</v>
      </c>
      <c r="B3">
        <v>42798435</v>
      </c>
      <c r="C3" t="s">
        <v>54</v>
      </c>
      <c r="D3" t="str">
        <f>VLOOKUP(C3,'All - AdoptAPet'!$B:$AE,2,FALSE)</f>
        <v>Mimir</v>
      </c>
      <c r="E3" t="str">
        <f>VLOOKUP(C3,'All - PetPoint'!$B:$Q,7,FALSE)</f>
        <v>Mimir</v>
      </c>
      <c r="F3" t="str">
        <f>VLOOKUP(C3,'AnimalInventory - PetPoint'!$D:$AK,2,FALSE)</f>
        <v>Mimir</v>
      </c>
      <c r="G3" t="str">
        <f>VLOOKUP(C3,'All - AdoptAPet'!$B:$AE,7,FALSE)</f>
        <v>American Pit Bull Terrier</v>
      </c>
      <c r="H3" t="str">
        <f>VLOOKUP(C3,'All - AdoptAPet'!$B:$AE,8,FALSE)</f>
        <v>American Staffordshire Terrier</v>
      </c>
      <c r="I3" t="str">
        <f>VLOOKUP(C3,'All - AdoptAPet'!$B:$AE,9,FALSE)</f>
        <v>Gray/Silver/Salt &amp; Pepper - with White</v>
      </c>
      <c r="J3" t="str">
        <f>VLOOKUP(C3,'All - AdoptAPet'!$B:$AE,10,FALSE)</f>
        <v>male</v>
      </c>
      <c r="K3" t="str">
        <f>VLOOKUP(C3,'All - AdoptAPet'!$B:$AE,11,FALSE)</f>
        <v>adult</v>
      </c>
      <c r="L3" t="str">
        <f>VLOOKUP(C3,'All - AdoptAPet'!$B:$AE,12,FALSE)</f>
        <v>Med. 26-60 lbs (12-27 kg)</v>
      </c>
      <c r="M3" t="str">
        <f>VLOOKUP(C3,'All - AdoptAPet'!$B:$AE,14,FALSE)</f>
        <v>Yes</v>
      </c>
      <c r="N3" t="str">
        <f>VLOOKUP(C3,'All - AdoptAPet'!$B:$AE,15,FALSE)</f>
        <v>Yes</v>
      </c>
      <c r="O3" t="str">
        <f>VLOOKUP(C3,'All - AdoptAPet'!$B:$AE,16,FALSE)</f>
        <v>Yes</v>
      </c>
      <c r="P3" t="str">
        <f>VLOOKUP(C3,'All - AdoptAPet'!$B:$AE,17,FALSE)</f>
        <v>No</v>
      </c>
      <c r="Q3" t="str">
        <f>VLOOKUP(C3,'All - AdoptAPet'!$B:$AE,19,FALSE)</f>
        <v>No</v>
      </c>
      <c r="R3" t="str">
        <f>VLOOKUP(C3,'All - AdoptAPet'!$B:$AE,20,FALSE)</f>
        <v>Yes</v>
      </c>
      <c r="S3" t="str">
        <f>VLOOKUP(C3,'All - AdoptAPet'!$B:$AE,21,FALSE)</f>
        <v>Yes</v>
      </c>
      <c r="T3" t="str">
        <f>VLOOKUP(C3,'All - AdoptAPet'!$B:$AE,22,FALSE)</f>
        <v>Unknown</v>
      </c>
      <c r="U3" t="str">
        <f>IF(VLOOKUP(C3,'All - AdoptAPet'!$B:$AE,23,FALSE)="","No", "Yes")</f>
        <v>No</v>
      </c>
      <c r="V3" t="str">
        <f>VLOOKUP(C3,'All - PetPoint'!$B:$Q,4,FALSE)</f>
        <v>Available</v>
      </c>
      <c r="W3" t="str">
        <f>VLOOKUP(C3,'All - PetPoint'!$B:$Q,11,FALSE)</f>
        <v>Blue</v>
      </c>
      <c r="X3" t="str">
        <f>VLOOKUP(C3,'All - PetPoint'!$B:$Q,14,FALSE)</f>
        <v>Holding Kennel</v>
      </c>
      <c r="Y3" t="str">
        <f>VLOOKUP(C3,'AnimalInventory - PetPoint'!$D:$AK,9,FALSE)</f>
        <v>Stray/ACO Pickup / Drop Off</v>
      </c>
      <c r="Z3" s="12">
        <f>VLOOKUP(C3,'AnimalInventory - PetPoint'!$D:$AK,19,FALSE)</f>
        <v>45860.586805555555</v>
      </c>
      <c r="AA3" s="12">
        <f>VLOOKUP(C3,'AnimalInventory - PetPoint'!$D:$AK,21,FALSE)</f>
        <v>45855.586805555555</v>
      </c>
      <c r="AB3">
        <f>VLOOKUP(C3,'AnimalInventory - PetPoint'!$D:$AK,22,FALSE)</f>
        <v>94.9</v>
      </c>
      <c r="AC3">
        <f>VLOOKUP(C3,'AnimalInventory - PetPoint'!$D:$AK,23,FALSE)</f>
        <v>0</v>
      </c>
      <c r="AD3" t="str">
        <f>VLOOKUP(C3,'AnimalInventory - PetPoint'!$D:$AK,25,FALSE)</f>
        <v>53.00 pound</v>
      </c>
      <c r="AE3">
        <f>VLOOKUP(C3,'AnimalInventory - PetPoint'!$D:$AK,28,FALSE)</f>
        <v>3</v>
      </c>
      <c r="AF3" t="str">
        <f>VLOOKUP(C3,'PreTreat DogTraffic'!$B:$I,2,FALSE)</f>
        <v>401</v>
      </c>
      <c r="AG3" t="str">
        <f>VLOOKUP(C3,'PreTreat DogTraffic'!$B:$I,3,FALSE)</f>
        <v>922</v>
      </c>
      <c r="AH3" t="str">
        <f>VLOOKUP(C3,'PreTreat DogTraffic'!$B:$I,4,FALSE)</f>
        <v>2,001</v>
      </c>
      <c r="AI3" t="str">
        <f>VLOOKUP(C3,'PreTreat DogTraffic'!$B:$I,5,FALSE)</f>
        <v>14</v>
      </c>
      <c r="AJ3" t="str">
        <f>VLOOKUP(C3,'PreTreat DogTraffic'!$B:$I,6,FALSE)</f>
        <v>90</v>
      </c>
      <c r="AK3" t="str">
        <f>VLOOKUP(C3,'PreTreat DogTraffic'!$B:$I,7,FALSE)</f>
        <v>542</v>
      </c>
      <c r="AL3" t="str">
        <f>VLOOKUP(C3,'PreTreat DogTraffic'!$B:$I,8,FALSE)</f>
        <v>3.5%</v>
      </c>
    </row>
    <row r="4" spans="1:38" x14ac:dyDescent="0.2">
      <c r="A4" t="str">
        <f>IF(C4="","",IFERROR(VLOOKUP(C4,REMOVED!$A:$D,3,FALSE),"Yes"))</f>
        <v>Yes</v>
      </c>
      <c r="B4">
        <v>42938868</v>
      </c>
      <c r="C4" t="s">
        <v>61</v>
      </c>
      <c r="D4" t="str">
        <f>VLOOKUP(C4,'All - AdoptAPet'!$B:$AE,2,FALSE)</f>
        <v>Chucky [Foster Home]</v>
      </c>
      <c r="E4" t="str">
        <f>VLOOKUP(C4,'All - PetPoint'!$B:$Q,7,FALSE)</f>
        <v>Chucky (J. Maher)</v>
      </c>
      <c r="F4" t="str">
        <f>VLOOKUP(C4,'AnimalInventory - PetPoint'!$D:$AK,2,FALSE)</f>
        <v>Chucky (J. Maher)</v>
      </c>
      <c r="G4" t="str">
        <f>VLOOKUP(C4,'All - AdoptAPet'!$B:$AE,7,FALSE)</f>
        <v>American Pit Bull Terrier</v>
      </c>
      <c r="H4" t="str">
        <f>VLOOKUP(C4,'All - AdoptAPet'!$B:$AE,8,FALSE)</f>
        <v>American Bulldog</v>
      </c>
      <c r="I4" t="str">
        <f>VLOOKUP(C4,'All - AdoptAPet'!$B:$AE,9,FALSE)</f>
        <v>Brown/Chocolate - with White</v>
      </c>
      <c r="J4" t="str">
        <f>VLOOKUP(C4,'All - AdoptAPet'!$B:$AE,10,FALSE)</f>
        <v>male</v>
      </c>
      <c r="K4" t="str">
        <f>VLOOKUP(C4,'All - AdoptAPet'!$B:$AE,11,FALSE)</f>
        <v>adult</v>
      </c>
      <c r="L4" t="str">
        <f>VLOOKUP(C4,'All - AdoptAPet'!$B:$AE,12,FALSE)</f>
        <v>Med. 26-60 lbs (12-27 kg)</v>
      </c>
      <c r="M4" t="str">
        <f>VLOOKUP(C4,'All - AdoptAPet'!$B:$AE,14,FALSE)</f>
        <v>Yes</v>
      </c>
      <c r="N4" t="str">
        <f>VLOOKUP(C4,'All - AdoptAPet'!$B:$AE,15,FALSE)</f>
        <v>Yes</v>
      </c>
      <c r="O4" t="str">
        <f>VLOOKUP(C4,'All - AdoptAPet'!$B:$AE,16,FALSE)</f>
        <v>Yes</v>
      </c>
      <c r="P4" t="str">
        <f>VLOOKUP(C4,'All - AdoptAPet'!$B:$AE,17,FALSE)</f>
        <v>No</v>
      </c>
      <c r="Q4" t="str">
        <f>VLOOKUP(C4,'All - AdoptAPet'!$B:$AE,19,FALSE)</f>
        <v>No</v>
      </c>
      <c r="R4" t="str">
        <f>VLOOKUP(C4,'All - AdoptAPet'!$B:$AE,20,FALSE)</f>
        <v>Yes</v>
      </c>
      <c r="S4" t="str">
        <f>VLOOKUP(C4,'All - AdoptAPet'!$B:$AE,21,FALSE)</f>
        <v>Yes</v>
      </c>
      <c r="T4" t="str">
        <f>VLOOKUP(C4,'All - AdoptAPet'!$B:$AE,22,FALSE)</f>
        <v>Unknown</v>
      </c>
      <c r="U4" t="str">
        <f>IF(VLOOKUP(C4,'All - AdoptAPet'!$B:$AE,23,FALSE)="","No", "Yes")</f>
        <v>No</v>
      </c>
      <c r="V4" t="str">
        <f>VLOOKUP(C4,'All - PetPoint'!$B:$Q,4,FALSE)</f>
        <v>Available</v>
      </c>
      <c r="W4" t="str">
        <f>VLOOKUP(C4,'All - PetPoint'!$B:$Q,11,FALSE)</f>
        <v>Brown</v>
      </c>
      <c r="X4" t="str">
        <f>VLOOKUP(C4,'All - PetPoint'!$B:$Q,14,FALSE)</f>
        <v>Foster home</v>
      </c>
      <c r="Y4" t="str">
        <f>VLOOKUP(C4,'AnimalInventory - PetPoint'!$D:$AK,9,FALSE)</f>
        <v>Stray/ACO Pickup / Drop Off</v>
      </c>
      <c r="Z4" s="12">
        <f>VLOOKUP(C4,'AnimalInventory - PetPoint'!$D:$AK,19,FALSE)</f>
        <v>45539.418749999997</v>
      </c>
      <c r="AA4" s="12">
        <f>VLOOKUP(C4,'AnimalInventory - PetPoint'!$D:$AK,21,FALSE)</f>
        <v>45534.418749999997</v>
      </c>
      <c r="AB4">
        <f>VLOOKUP(C4,'AnimalInventory - PetPoint'!$D:$AK,22,FALSE)</f>
        <v>416</v>
      </c>
      <c r="AC4">
        <f>VLOOKUP(C4,'AnimalInventory - PetPoint'!$D:$AK,23,FALSE)</f>
        <v>0</v>
      </c>
      <c r="AD4" t="str">
        <f>VLOOKUP(C4,'AnimalInventory - PetPoint'!$D:$AK,25,FALSE)</f>
        <v>52.00 pound</v>
      </c>
      <c r="AE4">
        <f>VLOOKUP(C4,'AnimalInventory - PetPoint'!$D:$AK,28,FALSE)</f>
        <v>3</v>
      </c>
      <c r="AF4" t="str">
        <f>VLOOKUP(C4,'PreTreat DogTraffic'!$B:$I,2,FALSE)</f>
        <v>231</v>
      </c>
      <c r="AG4" t="str">
        <f>VLOOKUP(C4,'PreTreat DogTraffic'!$B:$I,3,FALSE)</f>
        <v>571</v>
      </c>
      <c r="AH4" t="str">
        <f>VLOOKUP(C4,'PreTreat DogTraffic'!$B:$I,4,FALSE)</f>
        <v>3,697</v>
      </c>
      <c r="AI4" t="str">
        <f>VLOOKUP(C4,'PreTreat DogTraffic'!$B:$I,5,FALSE)</f>
        <v>1</v>
      </c>
      <c r="AJ4" t="str">
        <f>VLOOKUP(C4,'PreTreat DogTraffic'!$B:$I,6,FALSE)</f>
        <v>23</v>
      </c>
      <c r="AK4" t="str">
        <f>VLOOKUP(C4,'PreTreat DogTraffic'!$B:$I,7,FALSE)</f>
        <v>433</v>
      </c>
      <c r="AL4" t="str">
        <f>VLOOKUP(C4,'PreTreat DogTraffic'!$B:$I,8,FALSE)</f>
        <v>0.4%</v>
      </c>
    </row>
    <row r="5" spans="1:38" x14ac:dyDescent="0.2">
      <c r="A5" t="str">
        <f>IF(C5="","",IFERROR(VLOOKUP(C5,REMOVED!$A:$D,3,FALSE),"Yes"))</f>
        <v>PreTreat - No</v>
      </c>
      <c r="B5">
        <v>43045567</v>
      </c>
      <c r="C5" t="s">
        <v>67</v>
      </c>
      <c r="D5" t="str">
        <f>VLOOKUP(C5,'All - AdoptAPet'!$B:$AE,2,FALSE)</f>
        <v>Cleopatra</v>
      </c>
      <c r="E5" t="e">
        <f>VLOOKUP(C5,'All - PetPoint'!$B:$Q,7,FALSE)</f>
        <v>#N/A</v>
      </c>
      <c r="F5" t="e">
        <f>VLOOKUP(C5,'AnimalInventory - PetPoint'!$D:$AK,2,FALSE)</f>
        <v>#N/A</v>
      </c>
      <c r="G5" t="str">
        <f>VLOOKUP(C5,'All - AdoptAPet'!$B:$AE,7,FALSE)</f>
        <v>American Pit Bull Terrier</v>
      </c>
      <c r="H5" t="str">
        <f>VLOOKUP(C5,'All - AdoptAPet'!$B:$AE,8,FALSE)</f>
        <v>American Staffordshire Terrier</v>
      </c>
      <c r="I5" t="str">
        <f>VLOOKUP(C5,'All - AdoptAPet'!$B:$AE,9,FALSE)</f>
        <v>White - with Black</v>
      </c>
      <c r="J5" t="str">
        <f>VLOOKUP(C5,'All - AdoptAPet'!$B:$AE,10,FALSE)</f>
        <v>female</v>
      </c>
      <c r="K5" t="str">
        <f>VLOOKUP(C5,'All - AdoptAPet'!$B:$AE,11,FALSE)</f>
        <v>adult</v>
      </c>
      <c r="L5" t="str">
        <f>VLOOKUP(C5,'All - AdoptAPet'!$B:$AE,12,FALSE)</f>
        <v>Med. 26-60 lbs (12-27 kg)</v>
      </c>
      <c r="M5" t="str">
        <f>VLOOKUP(C5,'All - AdoptAPet'!$B:$AE,14,FALSE)</f>
        <v>Yes</v>
      </c>
      <c r="N5" t="str">
        <f>VLOOKUP(C5,'All - AdoptAPet'!$B:$AE,15,FALSE)</f>
        <v>Yes</v>
      </c>
      <c r="O5" t="str">
        <f>VLOOKUP(C5,'All - AdoptAPet'!$B:$AE,16,FALSE)</f>
        <v>Yes</v>
      </c>
      <c r="P5" t="str">
        <f>VLOOKUP(C5,'All - AdoptAPet'!$B:$AE,17,FALSE)</f>
        <v>No</v>
      </c>
      <c r="Q5" t="str">
        <f>VLOOKUP(C5,'All - AdoptAPet'!$B:$AE,19,FALSE)</f>
        <v>No</v>
      </c>
      <c r="R5" t="str">
        <f>VLOOKUP(C5,'All - AdoptAPet'!$B:$AE,20,FALSE)</f>
        <v>Yes</v>
      </c>
      <c r="S5" t="str">
        <f>VLOOKUP(C5,'All - AdoptAPet'!$B:$AE,21,FALSE)</f>
        <v>Yes</v>
      </c>
      <c r="T5" t="str">
        <f>VLOOKUP(C5,'All - AdoptAPet'!$B:$AE,22,FALSE)</f>
        <v>Unknown</v>
      </c>
      <c r="U5" t="str">
        <f>IF(VLOOKUP(C5,'All - AdoptAPet'!$B:$AE,23,FALSE)="","No", "Yes")</f>
        <v>No</v>
      </c>
      <c r="V5" t="e">
        <f>VLOOKUP(C5,'All - PetPoint'!$B:$Q,4,FALSE)</f>
        <v>#N/A</v>
      </c>
      <c r="W5" t="e">
        <f>VLOOKUP(C5,'All - PetPoint'!$B:$Q,11,FALSE)</f>
        <v>#N/A</v>
      </c>
      <c r="X5" t="e">
        <f>VLOOKUP(C5,'All - PetPoint'!$B:$Q,14,FALSE)</f>
        <v>#N/A</v>
      </c>
      <c r="Y5" t="e">
        <f>VLOOKUP(C5,'AnimalInventory - PetPoint'!$D:$AK,9,FALSE)</f>
        <v>#N/A</v>
      </c>
      <c r="Z5" s="12" t="e">
        <f>VLOOKUP(C5,'AnimalInventory - PetPoint'!$D:$AK,19,FALSE)</f>
        <v>#N/A</v>
      </c>
      <c r="AA5" s="12" t="e">
        <f>VLOOKUP(C5,'AnimalInventory - PetPoint'!$D:$AK,21,FALSE)</f>
        <v>#N/A</v>
      </c>
      <c r="AB5" t="e">
        <f>VLOOKUP(C5,'AnimalInventory - PetPoint'!$D:$AK,22,FALSE)</f>
        <v>#N/A</v>
      </c>
      <c r="AC5" t="e">
        <f>VLOOKUP(C5,'AnimalInventory - PetPoint'!$D:$AK,23,FALSE)</f>
        <v>#N/A</v>
      </c>
      <c r="AD5" t="e">
        <f>VLOOKUP(C5,'AnimalInventory - PetPoint'!$D:$AK,25,FALSE)</f>
        <v>#N/A</v>
      </c>
      <c r="AE5" t="e">
        <f>VLOOKUP(C5,'AnimalInventory - PetPoint'!$D:$AK,28,FALSE)</f>
        <v>#N/A</v>
      </c>
      <c r="AF5" t="str">
        <f>VLOOKUP(C5,'PreTreat DogTraffic'!$B:$I,2,FALSE)</f>
        <v>220</v>
      </c>
      <c r="AG5" t="str">
        <f>VLOOKUP(C5,'PreTreat DogTraffic'!$B:$I,3,FALSE)</f>
        <v>495</v>
      </c>
      <c r="AH5" t="str">
        <f>VLOOKUP(C5,'PreTreat DogTraffic'!$B:$I,4,FALSE)</f>
        <v>2,557</v>
      </c>
      <c r="AI5" t="str">
        <f>VLOOKUP(C5,'PreTreat DogTraffic'!$B:$I,5,FALSE)</f>
        <v>6</v>
      </c>
      <c r="AJ5" t="str">
        <f>VLOOKUP(C5,'PreTreat DogTraffic'!$B:$I,6,FALSE)</f>
        <v>28</v>
      </c>
      <c r="AK5" t="str">
        <f>VLOOKUP(C5,'PreTreat DogTraffic'!$B:$I,7,FALSE)</f>
        <v>447</v>
      </c>
      <c r="AL5" t="str">
        <f>VLOOKUP(C5,'PreTreat DogTraffic'!$B:$I,8,FALSE)</f>
        <v>2.7%</v>
      </c>
    </row>
    <row r="6" spans="1:38" x14ac:dyDescent="0.2">
      <c r="A6" t="str">
        <f>IF(C6="","",IFERROR(VLOOKUP(C6,REMOVED!$A:$D,3,FALSE),"Yes"))</f>
        <v>PreTreat - No</v>
      </c>
      <c r="B6">
        <v>43045647</v>
      </c>
      <c r="C6" t="s">
        <v>74</v>
      </c>
      <c r="D6" t="str">
        <f>VLOOKUP(C6,'All - AdoptAPet'!$B:$AE,2,FALSE)</f>
        <v>Fonzie</v>
      </c>
      <c r="E6" t="str">
        <f>VLOOKUP(C6,'All - PetPoint'!$B:$Q,7,FALSE)</f>
        <v>Fonzie</v>
      </c>
      <c r="F6" t="str">
        <f>VLOOKUP(C6,'AnimalInventory - PetPoint'!$D:$AK,2,FALSE)</f>
        <v>Fonzie</v>
      </c>
      <c r="G6" t="str">
        <f>VLOOKUP(C6,'All - AdoptAPet'!$B:$AE,7,FALSE)</f>
        <v>American Bulldog</v>
      </c>
      <c r="H6" t="str">
        <f>VLOOKUP(C6,'All - AdoptAPet'!$B:$AE,8,FALSE)</f>
        <v>Boxer</v>
      </c>
      <c r="I6" t="str">
        <f>VLOOKUP(C6,'All - AdoptAPet'!$B:$AE,9,FALSE)</f>
        <v>Brindle - with White</v>
      </c>
      <c r="J6" t="str">
        <f>VLOOKUP(C6,'All - AdoptAPet'!$B:$AE,10,FALSE)</f>
        <v>male</v>
      </c>
      <c r="K6" t="str">
        <f>VLOOKUP(C6,'All - AdoptAPet'!$B:$AE,11,FALSE)</f>
        <v>young</v>
      </c>
      <c r="L6" t="str">
        <f>VLOOKUP(C6,'All - AdoptAPet'!$B:$AE,12,FALSE)</f>
        <v>Med. 26-60 lbs (12-27 kg)</v>
      </c>
      <c r="M6" t="str">
        <f>VLOOKUP(C6,'All - AdoptAPet'!$B:$AE,14,FALSE)</f>
        <v>Yes</v>
      </c>
      <c r="N6" t="str">
        <f>VLOOKUP(C6,'All - AdoptAPet'!$B:$AE,15,FALSE)</f>
        <v>Yes</v>
      </c>
      <c r="O6" t="str">
        <f>VLOOKUP(C6,'All - AdoptAPet'!$B:$AE,16,FALSE)</f>
        <v>Yes</v>
      </c>
      <c r="P6" t="str">
        <f>VLOOKUP(C6,'All - AdoptAPet'!$B:$AE,17,FALSE)</f>
        <v>No</v>
      </c>
      <c r="Q6" t="str">
        <f>VLOOKUP(C6,'All - AdoptAPet'!$B:$AE,19,FALSE)</f>
        <v>No</v>
      </c>
      <c r="R6" t="str">
        <f>VLOOKUP(C6,'All - AdoptAPet'!$B:$AE,20,FALSE)</f>
        <v>Yes</v>
      </c>
      <c r="S6" t="str">
        <f>VLOOKUP(C6,'All - AdoptAPet'!$B:$AE,21,FALSE)</f>
        <v>Yes</v>
      </c>
      <c r="T6" t="str">
        <f>VLOOKUP(C6,'All - AdoptAPet'!$B:$AE,22,FALSE)</f>
        <v>Unknown</v>
      </c>
      <c r="U6" t="str">
        <f>IF(VLOOKUP(C6,'All - AdoptAPet'!$B:$AE,23,FALSE)="","No", "Yes")</f>
        <v>Yes</v>
      </c>
      <c r="V6" t="str">
        <f>VLOOKUP(C6,'All - PetPoint'!$B:$Q,4,FALSE)</f>
        <v>Available</v>
      </c>
      <c r="W6" t="str">
        <f>VLOOKUP(C6,'All - PetPoint'!$B:$Q,11,FALSE)</f>
        <v>Brindle</v>
      </c>
      <c r="X6" t="str">
        <f>VLOOKUP(C6,'All - PetPoint'!$B:$Q,14,FALSE)</f>
        <v>Adoption Kennels</v>
      </c>
      <c r="Y6" t="str">
        <f>VLOOKUP(C6,'AnimalInventory - PetPoint'!$D:$AK,9,FALSE)</f>
        <v>Stray/Public Drop Off</v>
      </c>
      <c r="Z6" s="12">
        <f>VLOOKUP(C6,'AnimalInventory - PetPoint'!$D:$AK,19,FALSE)</f>
        <v>45581.479166666664</v>
      </c>
      <c r="AA6" s="12">
        <f>VLOOKUP(C6,'AnimalInventory - PetPoint'!$D:$AK,21,FALSE)</f>
        <v>45576.479166666664</v>
      </c>
      <c r="AB6">
        <f>VLOOKUP(C6,'AnimalInventory - PetPoint'!$D:$AK,22,FALSE)</f>
        <v>374</v>
      </c>
      <c r="AC6" t="str">
        <f>VLOOKUP(C6,'AnimalInventory - PetPoint'!$D:$AK,23,FALSE)</f>
        <v>REturned from foster</v>
      </c>
      <c r="AD6" t="str">
        <f>VLOOKUP(C6,'AnimalInventory - PetPoint'!$D:$AK,25,FALSE)</f>
        <v>50.00 pound</v>
      </c>
      <c r="AE6">
        <f>VLOOKUP(C6,'AnimalInventory - PetPoint'!$D:$AK,28,FALSE)</f>
        <v>3</v>
      </c>
      <c r="AF6" t="str">
        <f>VLOOKUP(C6,'PreTreat DogTraffic'!$B:$I,2,FALSE)</f>
        <v>257</v>
      </c>
      <c r="AG6" t="str">
        <f>VLOOKUP(C6,'PreTreat DogTraffic'!$B:$I,3,FALSE)</f>
        <v>620</v>
      </c>
      <c r="AH6" t="str">
        <f>VLOOKUP(C6,'PreTreat DogTraffic'!$B:$I,4,FALSE)</f>
        <v>4,451</v>
      </c>
      <c r="AI6" t="str">
        <f>VLOOKUP(C6,'PreTreat DogTraffic'!$B:$I,5,FALSE)</f>
        <v>8</v>
      </c>
      <c r="AJ6" t="str">
        <f>VLOOKUP(C6,'PreTreat DogTraffic'!$B:$I,6,FALSE)</f>
        <v>31</v>
      </c>
      <c r="AK6" t="str">
        <f>VLOOKUP(C6,'PreTreat DogTraffic'!$B:$I,7,FALSE)</f>
        <v>507</v>
      </c>
      <c r="AL6" t="str">
        <f>VLOOKUP(C6,'PreTreat DogTraffic'!$B:$I,8,FALSE)</f>
        <v>3.1%</v>
      </c>
    </row>
    <row r="7" spans="1:38" x14ac:dyDescent="0.2">
      <c r="A7" t="str">
        <f>IF(C7="","",IFERROR(VLOOKUP(C7,REMOVED!$A:$D,3,FALSE),"Yes"))</f>
        <v>Yes</v>
      </c>
      <c r="B7">
        <v>43635040</v>
      </c>
      <c r="C7" t="s">
        <v>83</v>
      </c>
      <c r="D7" t="str">
        <f>VLOOKUP(C7,'All - AdoptAPet'!$B:$AE,2,FALSE)</f>
        <v>Sebastian</v>
      </c>
      <c r="E7" t="str">
        <f>VLOOKUP(C7,'All - PetPoint'!$B:$Q,7,FALSE)</f>
        <v>Sebastian</v>
      </c>
      <c r="F7" t="str">
        <f>VLOOKUP(C7,'AnimalInventory - PetPoint'!$D:$AK,2,FALSE)</f>
        <v>Sebastian</v>
      </c>
      <c r="G7" t="str">
        <f>VLOOKUP(C7,'All - AdoptAPet'!$B:$AE,7,FALSE)</f>
        <v>Rottweiler</v>
      </c>
      <c r="H7">
        <f>VLOOKUP(C7,'All - AdoptAPet'!$B:$AE,8,FALSE)</f>
        <v>0</v>
      </c>
      <c r="I7" t="str">
        <f>VLOOKUP(C7,'All - AdoptAPet'!$B:$AE,9,FALSE)</f>
        <v>Black - with Brown, Red, Golden, Orange or Chestnut</v>
      </c>
      <c r="J7" t="str">
        <f>VLOOKUP(C7,'All - AdoptAPet'!$B:$AE,10,FALSE)</f>
        <v>male</v>
      </c>
      <c r="K7" t="str">
        <f>VLOOKUP(C7,'All - AdoptAPet'!$B:$AE,11,FALSE)</f>
        <v>adult</v>
      </c>
      <c r="L7" t="str">
        <f>VLOOKUP(C7,'All - AdoptAPet'!$B:$AE,12,FALSE)</f>
        <v>Large 61-100 lbs (28-45 kg)</v>
      </c>
      <c r="M7" t="str">
        <f>VLOOKUP(C7,'All - AdoptAPet'!$B:$AE,14,FALSE)</f>
        <v>No</v>
      </c>
      <c r="N7" t="str">
        <f>VLOOKUP(C7,'All - AdoptAPet'!$B:$AE,15,FALSE)</f>
        <v>Yes</v>
      </c>
      <c r="O7" t="str">
        <f>VLOOKUP(C7,'All - AdoptAPet'!$B:$AE,16,FALSE)</f>
        <v>Yes</v>
      </c>
      <c r="P7" t="str">
        <f>VLOOKUP(C7,'All - AdoptAPet'!$B:$AE,17,FALSE)</f>
        <v>No</v>
      </c>
      <c r="Q7" t="str">
        <f>VLOOKUP(C7,'All - AdoptAPet'!$B:$AE,19,FALSE)</f>
        <v>No</v>
      </c>
      <c r="R7" t="str">
        <f>VLOOKUP(C7,'All - AdoptAPet'!$B:$AE,20,FALSE)</f>
        <v>Yes</v>
      </c>
      <c r="S7" t="str">
        <f>VLOOKUP(C7,'All - AdoptAPet'!$B:$AE,21,FALSE)</f>
        <v>Yes</v>
      </c>
      <c r="T7" t="str">
        <f>VLOOKUP(C7,'All - AdoptAPet'!$B:$AE,22,FALSE)</f>
        <v>Unknown</v>
      </c>
      <c r="U7" t="str">
        <f>IF(VLOOKUP(C7,'All - AdoptAPet'!$B:$AE,23,FALSE)="","No", "Yes")</f>
        <v>No</v>
      </c>
      <c r="V7" t="str">
        <f>VLOOKUP(C7,'All - PetPoint'!$B:$Q,4,FALSE)</f>
        <v>Available</v>
      </c>
      <c r="W7" t="str">
        <f>VLOOKUP(C7,'All - PetPoint'!$B:$Q,11,FALSE)</f>
        <v>Black</v>
      </c>
      <c r="X7" t="str">
        <f>VLOOKUP(C7,'All - PetPoint'!$B:$Q,14,FALSE)</f>
        <v>Holding Kennel</v>
      </c>
      <c r="Y7" t="str">
        <f>VLOOKUP(C7,'AnimalInventory - PetPoint'!$D:$AK,9,FALSE)</f>
        <v>Stray/ACO Pickup / Drop Off</v>
      </c>
      <c r="Z7" s="12">
        <f>VLOOKUP(C7,'AnimalInventory - PetPoint'!$D:$AK,19,FALSE)</f>
        <v>45593.788194444445</v>
      </c>
      <c r="AA7" s="12">
        <f>VLOOKUP(C7,'AnimalInventory - PetPoint'!$D:$AK,21,FALSE)</f>
        <v>45588.788194444445</v>
      </c>
      <c r="AB7">
        <f>VLOOKUP(C7,'AnimalInventory - PetPoint'!$D:$AK,22,FALSE)</f>
        <v>361.7</v>
      </c>
      <c r="AC7">
        <f>VLOOKUP(C7,'AnimalInventory - PetPoint'!$D:$AK,23,FALSE)</f>
        <v>0</v>
      </c>
      <c r="AD7" t="str">
        <f>VLOOKUP(C7,'AnimalInventory - PetPoint'!$D:$AK,25,FALSE)</f>
        <v>88.00 pound</v>
      </c>
      <c r="AE7">
        <f>VLOOKUP(C7,'AnimalInventory - PetPoint'!$D:$AK,28,FALSE)</f>
        <v>3</v>
      </c>
      <c r="AF7" t="str">
        <f>VLOOKUP(C7,'PreTreat DogTraffic'!$B:$I,2,FALSE)</f>
        <v>1,455</v>
      </c>
      <c r="AG7" t="str">
        <f>VLOOKUP(C7,'PreTreat DogTraffic'!$B:$I,3,FALSE)</f>
        <v>3,794</v>
      </c>
      <c r="AH7" t="str">
        <f>VLOOKUP(C7,'PreTreat DogTraffic'!$B:$I,4,FALSE)</f>
        <v>6,492</v>
      </c>
      <c r="AI7" t="str">
        <f>VLOOKUP(C7,'PreTreat DogTraffic'!$B:$I,5,FALSE)</f>
        <v>12</v>
      </c>
      <c r="AJ7" t="str">
        <f>VLOOKUP(C7,'PreTreat DogTraffic'!$B:$I,6,FALSE)</f>
        <v>76</v>
      </c>
      <c r="AK7" t="str">
        <f>VLOOKUP(C7,'PreTreat DogTraffic'!$B:$I,7,FALSE)</f>
        <v>1,182</v>
      </c>
      <c r="AL7" t="str">
        <f>VLOOKUP(C7,'PreTreat DogTraffic'!$B:$I,8,FALSE)</f>
        <v>0.8%</v>
      </c>
    </row>
    <row r="8" spans="1:38" x14ac:dyDescent="0.2">
      <c r="A8" t="str">
        <f>IF(C8="","",IFERROR(VLOOKUP(C8,REMOVED!$A:$D,3,FALSE),"Yes"))</f>
        <v>PreTreat - No</v>
      </c>
      <c r="B8">
        <v>43830374</v>
      </c>
      <c r="C8" t="s">
        <v>92</v>
      </c>
      <c r="D8" t="str">
        <f>VLOOKUP(C8,'All - AdoptAPet'!$B:$AE,2,FALSE)</f>
        <v>Lloyd [Foster Home]</v>
      </c>
      <c r="E8" t="str">
        <f>VLOOKUP(C8,'All - PetPoint'!$B:$Q,7,FALSE)</f>
        <v>Lloyd (S. Miller)</v>
      </c>
      <c r="F8" t="str">
        <f>VLOOKUP(C8,'AnimalInventory - PetPoint'!$D:$AK,2,FALSE)</f>
        <v>Lloyd (S. Miller)</v>
      </c>
      <c r="G8" t="str">
        <f>VLOOKUP(C8,'All - AdoptAPet'!$B:$AE,7,FALSE)</f>
        <v>Shepherd (Unknown Type)</v>
      </c>
      <c r="H8" t="str">
        <f>VLOOKUP(C8,'All - AdoptAPet'!$B:$AE,8,FALSE)</f>
        <v>Terrier (Unknown Type, Medium)</v>
      </c>
      <c r="I8" t="str">
        <f>VLOOKUP(C8,'All - AdoptAPet'!$B:$AE,9,FALSE)</f>
        <v>Gray/Blue/Silver/Salt &amp; Pepper</v>
      </c>
      <c r="J8" t="str">
        <f>VLOOKUP(C8,'All - AdoptAPet'!$B:$AE,10,FALSE)</f>
        <v>male</v>
      </c>
      <c r="K8" t="str">
        <f>VLOOKUP(C8,'All - AdoptAPet'!$B:$AE,11,FALSE)</f>
        <v>adult</v>
      </c>
      <c r="L8" t="str">
        <f>VLOOKUP(C8,'All - AdoptAPet'!$B:$AE,12,FALSE)</f>
        <v>Med. 26-60 lbs (12-27 kg)</v>
      </c>
      <c r="M8" t="str">
        <f>VLOOKUP(C8,'All - AdoptAPet'!$B:$AE,14,FALSE)</f>
        <v>Yes</v>
      </c>
      <c r="N8" t="str">
        <f>VLOOKUP(C8,'All - AdoptAPet'!$B:$AE,15,FALSE)</f>
        <v>Yes</v>
      </c>
      <c r="O8" t="str">
        <f>VLOOKUP(C8,'All - AdoptAPet'!$B:$AE,16,FALSE)</f>
        <v>Yes</v>
      </c>
      <c r="P8" t="str">
        <f>VLOOKUP(C8,'All - AdoptAPet'!$B:$AE,17,FALSE)</f>
        <v>No</v>
      </c>
      <c r="Q8" t="str">
        <f>VLOOKUP(C8,'All - AdoptAPet'!$B:$AE,19,FALSE)</f>
        <v>No</v>
      </c>
      <c r="R8" t="str">
        <f>VLOOKUP(C8,'All - AdoptAPet'!$B:$AE,20,FALSE)</f>
        <v>Yes</v>
      </c>
      <c r="S8" t="str">
        <f>VLOOKUP(C8,'All - AdoptAPet'!$B:$AE,21,FALSE)</f>
        <v>Yes</v>
      </c>
      <c r="T8" t="str">
        <f>VLOOKUP(C8,'All - AdoptAPet'!$B:$AE,22,FALSE)</f>
        <v>Unknown</v>
      </c>
      <c r="U8" t="str">
        <f>IF(VLOOKUP(C8,'All - AdoptAPet'!$B:$AE,23,FALSE)="","No", "Yes")</f>
        <v>Yes</v>
      </c>
      <c r="V8" t="str">
        <f>VLOOKUP(C8,'All - PetPoint'!$B:$Q,4,FALSE)</f>
        <v>Available</v>
      </c>
      <c r="W8" t="str">
        <f>VLOOKUP(C8,'All - PetPoint'!$B:$Q,11,FALSE)</f>
        <v>Black</v>
      </c>
      <c r="X8" t="str">
        <f>VLOOKUP(C8,'All - PetPoint'!$B:$Q,14,FALSE)</f>
        <v>Foster home</v>
      </c>
      <c r="Y8" t="str">
        <f>VLOOKUP(C8,'AnimalInventory - PetPoint'!$D:$AK,9,FALSE)</f>
        <v>Stray/ACO Pickup / Drop Off</v>
      </c>
      <c r="Z8" s="12">
        <f>VLOOKUP(C8,'AnimalInventory - PetPoint'!$D:$AK,19,FALSE)</f>
        <v>45623.710416666669</v>
      </c>
      <c r="AA8" s="12">
        <f>VLOOKUP(C8,'AnimalInventory - PetPoint'!$D:$AK,21,FALSE)</f>
        <v>45618.710416666669</v>
      </c>
      <c r="AB8">
        <f>VLOOKUP(C8,'AnimalInventory - PetPoint'!$D:$AK,22,FALSE)</f>
        <v>331.8</v>
      </c>
      <c r="AC8">
        <f>VLOOKUP(C8,'AnimalInventory - PetPoint'!$D:$AK,23,FALSE)</f>
        <v>0</v>
      </c>
      <c r="AD8" t="str">
        <f>VLOOKUP(C8,'AnimalInventory - PetPoint'!$D:$AK,25,FALSE)</f>
        <v>60.50 pound</v>
      </c>
      <c r="AE8">
        <f>VLOOKUP(C8,'AnimalInventory - PetPoint'!$D:$AK,28,FALSE)</f>
        <v>3</v>
      </c>
      <c r="AF8" t="str">
        <f>VLOOKUP(C8,'PreTreat DogTraffic'!$B:$I,2,FALSE)</f>
        <v>347</v>
      </c>
      <c r="AG8" t="str">
        <f>VLOOKUP(C8,'PreTreat DogTraffic'!$B:$I,3,FALSE)</f>
        <v>740</v>
      </c>
      <c r="AH8" t="str">
        <f>VLOOKUP(C8,'PreTreat DogTraffic'!$B:$I,4,FALSE)</f>
        <v>2,723</v>
      </c>
      <c r="AI8" t="str">
        <f>VLOOKUP(C8,'PreTreat DogTraffic'!$B:$I,5,FALSE)</f>
        <v>3</v>
      </c>
      <c r="AJ8" t="str">
        <f>VLOOKUP(C8,'PreTreat DogTraffic'!$B:$I,6,FALSE)</f>
        <v>13</v>
      </c>
      <c r="AK8" t="str">
        <f>VLOOKUP(C8,'PreTreat DogTraffic'!$B:$I,7,FALSE)</f>
        <v>304</v>
      </c>
      <c r="AL8" t="str">
        <f>VLOOKUP(C8,'PreTreat DogTraffic'!$B:$I,8,FALSE)</f>
        <v>0.9%</v>
      </c>
    </row>
    <row r="9" spans="1:38" x14ac:dyDescent="0.2">
      <c r="A9" t="str">
        <f>IF(C9="","",IFERROR(VLOOKUP(C9,REMOVED!$A:$D,3,FALSE),"Yes"))</f>
        <v>PreTreat - No</v>
      </c>
      <c r="B9">
        <v>44324509</v>
      </c>
      <c r="C9" t="s">
        <v>101</v>
      </c>
      <c r="D9" t="str">
        <f>VLOOKUP(C9,'All - AdoptAPet'!$B:$AE,2,FALSE)</f>
        <v>Myrtle</v>
      </c>
      <c r="E9" t="str">
        <f>VLOOKUP(C9,'All - PetPoint'!$B:$Q,7,FALSE)</f>
        <v>Myrtle</v>
      </c>
      <c r="F9" t="str">
        <f>VLOOKUP(C9,'AnimalInventory - PetPoint'!$D:$AK,2,FALSE)</f>
        <v>Myrtle</v>
      </c>
      <c r="G9" t="str">
        <f>VLOOKUP(C9,'All - AdoptAPet'!$B:$AE,7,FALSE)</f>
        <v>Weimaraner</v>
      </c>
      <c r="H9" t="str">
        <f>VLOOKUP(C9,'All - AdoptAPet'!$B:$AE,8,FALSE)</f>
        <v>Labrador Retriever</v>
      </c>
      <c r="I9" t="str">
        <f>VLOOKUP(C9,'All - AdoptAPet'!$B:$AE,9,FALSE)</f>
        <v>Gray/Silver/Salt &amp; Pepper - with White</v>
      </c>
      <c r="J9" t="str">
        <f>VLOOKUP(C9,'All - AdoptAPet'!$B:$AE,10,FALSE)</f>
        <v>female</v>
      </c>
      <c r="K9" t="str">
        <f>VLOOKUP(C9,'All - AdoptAPet'!$B:$AE,11,FALSE)</f>
        <v>young</v>
      </c>
      <c r="L9" t="str">
        <f>VLOOKUP(C9,'All - AdoptAPet'!$B:$AE,12,FALSE)</f>
        <v>Med. 26-60 lbs (12-27 kg)</v>
      </c>
      <c r="M9" t="str">
        <f>VLOOKUP(C9,'All - AdoptAPet'!$B:$AE,14,FALSE)</f>
        <v>Yes</v>
      </c>
      <c r="N9" t="str">
        <f>VLOOKUP(C9,'All - AdoptAPet'!$B:$AE,15,FALSE)</f>
        <v>Yes</v>
      </c>
      <c r="O9" t="str">
        <f>VLOOKUP(C9,'All - AdoptAPet'!$B:$AE,16,FALSE)</f>
        <v>Yes</v>
      </c>
      <c r="P9" t="str">
        <f>VLOOKUP(C9,'All - AdoptAPet'!$B:$AE,17,FALSE)</f>
        <v>No</v>
      </c>
      <c r="Q9" t="str">
        <f>VLOOKUP(C9,'All - AdoptAPet'!$B:$AE,19,FALSE)</f>
        <v>No</v>
      </c>
      <c r="R9" t="str">
        <f>VLOOKUP(C9,'All - AdoptAPet'!$B:$AE,20,FALSE)</f>
        <v>Yes</v>
      </c>
      <c r="S9" t="str">
        <f>VLOOKUP(C9,'All - AdoptAPet'!$B:$AE,21,FALSE)</f>
        <v>Yes</v>
      </c>
      <c r="T9" t="str">
        <f>VLOOKUP(C9,'All - AdoptAPet'!$B:$AE,22,FALSE)</f>
        <v>Unknown</v>
      </c>
      <c r="U9" t="str">
        <f>IF(VLOOKUP(C9,'All - AdoptAPet'!$B:$AE,23,FALSE)="","No", "Yes")</f>
        <v>Yes</v>
      </c>
      <c r="V9" t="str">
        <f>VLOOKUP(C9,'All - PetPoint'!$B:$Q,4,FALSE)</f>
        <v>Available</v>
      </c>
      <c r="W9" t="str">
        <f>VLOOKUP(C9,'All - PetPoint'!$B:$Q,11,FALSE)</f>
        <v>Grey</v>
      </c>
      <c r="X9" t="str">
        <f>VLOOKUP(C9,'All - PetPoint'!$B:$Q,14,FALSE)</f>
        <v>Adoption Kennels</v>
      </c>
      <c r="Y9" t="str">
        <f>VLOOKUP(C9,'AnimalInventory - PetPoint'!$D:$AK,9,FALSE)</f>
        <v>Owner/Guardian Surrender/Surrendered for Adoption</v>
      </c>
      <c r="Z9" s="12">
        <f>VLOOKUP(C9,'AnimalInventory - PetPoint'!$D:$AK,19,FALSE)</f>
        <v>0</v>
      </c>
      <c r="AA9" s="12">
        <f>VLOOKUP(C9,'AnimalInventory - PetPoint'!$D:$AK,21,FALSE)</f>
        <v>45862.561805555553</v>
      </c>
      <c r="AB9">
        <f>VLOOKUP(C9,'AnimalInventory - PetPoint'!$D:$AK,22,FALSE)</f>
        <v>87.9</v>
      </c>
      <c r="AC9">
        <f>VLOOKUP(C9,'AnimalInventory - PetPoint'!$D:$AK,23,FALSE)</f>
        <v>0</v>
      </c>
      <c r="AD9" t="str">
        <f>VLOOKUP(C9,'AnimalInventory - PetPoint'!$D:$AK,25,FALSE)</f>
        <v>46.50 pound</v>
      </c>
      <c r="AE9">
        <f>VLOOKUP(C9,'AnimalInventory - PetPoint'!$D:$AK,28,FALSE)</f>
        <v>3</v>
      </c>
      <c r="AF9" t="str">
        <f>VLOOKUP(C9,'PreTreat DogTraffic'!$B:$I,2,FALSE)</f>
        <v>282</v>
      </c>
      <c r="AG9" t="str">
        <f>VLOOKUP(C9,'PreTreat DogTraffic'!$B:$I,3,FALSE)</f>
        <v>718</v>
      </c>
      <c r="AH9" t="str">
        <f>VLOOKUP(C9,'PreTreat DogTraffic'!$B:$I,4,FALSE)</f>
        <v>2,271</v>
      </c>
      <c r="AI9" t="str">
        <f>VLOOKUP(C9,'PreTreat DogTraffic'!$B:$I,5,FALSE)</f>
        <v>15</v>
      </c>
      <c r="AJ9" t="str">
        <f>VLOOKUP(C9,'PreTreat DogTraffic'!$B:$I,6,FALSE)</f>
        <v>46</v>
      </c>
      <c r="AK9" t="str">
        <f>VLOOKUP(C9,'PreTreat DogTraffic'!$B:$I,7,FALSE)</f>
        <v>341</v>
      </c>
      <c r="AL9" t="str">
        <f>VLOOKUP(C9,'PreTreat DogTraffic'!$B:$I,8,FALSE)</f>
        <v>5.3%</v>
      </c>
    </row>
    <row r="10" spans="1:38" x14ac:dyDescent="0.2">
      <c r="A10" t="str">
        <f>IF(C10="","",IFERROR(VLOOKUP(C10,REMOVED!$A:$D,3,FALSE),"Yes"))</f>
        <v>Yes</v>
      </c>
      <c r="B10">
        <v>44475813</v>
      </c>
      <c r="C10" t="s">
        <v>113</v>
      </c>
      <c r="D10" t="str">
        <f>VLOOKUP(C10,'All - AdoptAPet'!$B:$AE,2,FALSE)</f>
        <v>Woodstock</v>
      </c>
      <c r="E10" t="str">
        <f>VLOOKUP(C10,'All - PetPoint'!$B:$Q,7,FALSE)</f>
        <v>Woodstock</v>
      </c>
      <c r="F10" t="str">
        <f>VLOOKUP(C10,'AnimalInventory - PetPoint'!$D:$AK,2,FALSE)</f>
        <v>Woodstock</v>
      </c>
      <c r="G10" t="str">
        <f>VLOOKUP(C10,'All - AdoptAPet'!$B:$AE,7,FALSE)</f>
        <v>American Staffordshire Terrier</v>
      </c>
      <c r="H10" t="str">
        <f>VLOOKUP(C10,'All - AdoptAPet'!$B:$AE,8,FALSE)</f>
        <v>American Pit Bull Terrier</v>
      </c>
      <c r="I10" t="str">
        <f>VLOOKUP(C10,'All - AdoptAPet'!$B:$AE,9,FALSE)</f>
        <v>Gray/Blue/Silver/Salt &amp; Pepper</v>
      </c>
      <c r="J10" t="str">
        <f>VLOOKUP(C10,'All - AdoptAPet'!$B:$AE,10,FALSE)</f>
        <v>male</v>
      </c>
      <c r="K10" t="str">
        <f>VLOOKUP(C10,'All - AdoptAPet'!$B:$AE,11,FALSE)</f>
        <v>adult</v>
      </c>
      <c r="L10" t="str">
        <f>VLOOKUP(C10,'All - AdoptAPet'!$B:$AE,12,FALSE)</f>
        <v>Large 61-100 lbs (28-45 kg)</v>
      </c>
      <c r="M10" t="str">
        <f>VLOOKUP(C10,'All - AdoptAPet'!$B:$AE,14,FALSE)</f>
        <v>Yes</v>
      </c>
      <c r="N10" t="str">
        <f>VLOOKUP(C10,'All - AdoptAPet'!$B:$AE,15,FALSE)</f>
        <v>Yes</v>
      </c>
      <c r="O10" t="str">
        <f>VLOOKUP(C10,'All - AdoptAPet'!$B:$AE,16,FALSE)</f>
        <v>Yes</v>
      </c>
      <c r="P10" t="str">
        <f>VLOOKUP(C10,'All - AdoptAPet'!$B:$AE,17,FALSE)</f>
        <v>No</v>
      </c>
      <c r="Q10" t="str">
        <f>VLOOKUP(C10,'All - AdoptAPet'!$B:$AE,19,FALSE)</f>
        <v>No</v>
      </c>
      <c r="R10" t="str">
        <f>VLOOKUP(C10,'All - AdoptAPet'!$B:$AE,20,FALSE)</f>
        <v>Yes</v>
      </c>
      <c r="S10" t="str">
        <f>VLOOKUP(C10,'All - AdoptAPet'!$B:$AE,21,FALSE)</f>
        <v>Yes</v>
      </c>
      <c r="T10" t="str">
        <f>VLOOKUP(C10,'All - AdoptAPet'!$B:$AE,22,FALSE)</f>
        <v>Unknown</v>
      </c>
      <c r="U10" t="str">
        <f>IF(VLOOKUP(C10,'All - AdoptAPet'!$B:$AE,23,FALSE)="","No", "Yes")</f>
        <v>No</v>
      </c>
      <c r="V10" t="str">
        <f>VLOOKUP(C10,'All - PetPoint'!$B:$Q,4,FALSE)</f>
        <v>Available</v>
      </c>
      <c r="W10" t="str">
        <f>VLOOKUP(C10,'All - PetPoint'!$B:$Q,11,FALSE)</f>
        <v>Grey</v>
      </c>
      <c r="X10" t="str">
        <f>VLOOKUP(C10,'All - PetPoint'!$B:$Q,14,FALSE)</f>
        <v>Holding Kennel</v>
      </c>
      <c r="Y10" t="str">
        <f>VLOOKUP(C10,'AnimalInventory - PetPoint'!$D:$AK,9,FALSE)</f>
        <v>Stray/ACO Pickup / Drop Off</v>
      </c>
      <c r="Z10" s="12">
        <f>VLOOKUP(C10,'AnimalInventory - PetPoint'!$D:$AK,19,FALSE)</f>
        <v>45704.376388888886</v>
      </c>
      <c r="AA10" s="12">
        <f>VLOOKUP(C10,'AnimalInventory - PetPoint'!$D:$AK,21,FALSE)</f>
        <v>45699.376388888886</v>
      </c>
      <c r="AB10">
        <f>VLOOKUP(C10,'AnimalInventory - PetPoint'!$D:$AK,22,FALSE)</f>
        <v>251.1</v>
      </c>
      <c r="AC10">
        <f>VLOOKUP(C10,'AnimalInventory - PetPoint'!$D:$AK,23,FALSE)</f>
        <v>0</v>
      </c>
      <c r="AD10" t="str">
        <f>VLOOKUP(C10,'AnimalInventory - PetPoint'!$D:$AK,25,FALSE)</f>
        <v>62.00 pound</v>
      </c>
      <c r="AE10">
        <f>VLOOKUP(C10,'AnimalInventory - PetPoint'!$D:$AK,28,FALSE)</f>
        <v>3</v>
      </c>
      <c r="AF10" t="str">
        <f>VLOOKUP(C10,'PreTreat DogTraffic'!$B:$I,2,FALSE)</f>
        <v>384</v>
      </c>
      <c r="AG10" t="str">
        <f>VLOOKUP(C10,'PreTreat DogTraffic'!$B:$I,3,FALSE)</f>
        <v>852</v>
      </c>
      <c r="AH10" t="str">
        <f>VLOOKUP(C10,'PreTreat DogTraffic'!$B:$I,4,FALSE)</f>
        <v>2,319</v>
      </c>
      <c r="AI10" t="str">
        <f>VLOOKUP(C10,'PreTreat DogTraffic'!$B:$I,5,FALSE)</f>
        <v>3</v>
      </c>
      <c r="AJ10" t="str">
        <f>VLOOKUP(C10,'PreTreat DogTraffic'!$B:$I,6,FALSE)</f>
        <v>27</v>
      </c>
      <c r="AK10" t="str">
        <f>VLOOKUP(C10,'PreTreat DogTraffic'!$B:$I,7,FALSE)</f>
        <v>399</v>
      </c>
      <c r="AL10" t="str">
        <f>VLOOKUP(C10,'PreTreat DogTraffic'!$B:$I,8,FALSE)</f>
        <v>0.8%</v>
      </c>
    </row>
    <row r="11" spans="1:38" x14ac:dyDescent="0.2">
      <c r="A11" t="str">
        <f>IF(C11="","",IFERROR(VLOOKUP(C11,REMOVED!$A:$D,3,FALSE),"Yes"))</f>
        <v>PreTreat - No</v>
      </c>
      <c r="B11">
        <v>44476170</v>
      </c>
      <c r="C11" t="s">
        <v>118</v>
      </c>
      <c r="D11" t="str">
        <f>VLOOKUP(C11,'All - AdoptAPet'!$B:$AE,2,FALSE)</f>
        <v>Zane [Foster Home]</v>
      </c>
      <c r="E11" t="str">
        <f>VLOOKUP(C11,'All - PetPoint'!$B:$Q,7,FALSE)</f>
        <v>Zane (L. Creech)</v>
      </c>
      <c r="F11" t="str">
        <f>VLOOKUP(C11,'AnimalInventory - PetPoint'!$D:$AK,2,FALSE)</f>
        <v>Zane (L. Creech)</v>
      </c>
      <c r="G11" t="str">
        <f>VLOOKUP(C11,'All - AdoptAPet'!$B:$AE,7,FALSE)</f>
        <v>Plott Hound</v>
      </c>
      <c r="H11" t="str">
        <f>VLOOKUP(C11,'All - AdoptAPet'!$B:$AE,8,FALSE)</f>
        <v>Hound (Unknown Type)</v>
      </c>
      <c r="I11" t="str">
        <f>VLOOKUP(C11,'All - AdoptAPet'!$B:$AE,9,FALSE)</f>
        <v>Brindle - with White</v>
      </c>
      <c r="J11" t="str">
        <f>VLOOKUP(C11,'All - AdoptAPet'!$B:$AE,10,FALSE)</f>
        <v>male</v>
      </c>
      <c r="K11" t="str">
        <f>VLOOKUP(C11,'All - AdoptAPet'!$B:$AE,11,FALSE)</f>
        <v>adult</v>
      </c>
      <c r="L11" t="str">
        <f>VLOOKUP(C11,'All - AdoptAPet'!$B:$AE,12,FALSE)</f>
        <v>Med. 26-60 lbs (12-27 kg)</v>
      </c>
      <c r="M11" t="str">
        <f>VLOOKUP(C11,'All - AdoptAPet'!$B:$AE,14,FALSE)</f>
        <v>Yes</v>
      </c>
      <c r="N11" t="str">
        <f>VLOOKUP(C11,'All - AdoptAPet'!$B:$AE,15,FALSE)</f>
        <v>Yes</v>
      </c>
      <c r="O11" t="str">
        <f>VLOOKUP(C11,'All - AdoptAPet'!$B:$AE,16,FALSE)</f>
        <v>Yes</v>
      </c>
      <c r="P11" t="str">
        <f>VLOOKUP(C11,'All - AdoptAPet'!$B:$AE,17,FALSE)</f>
        <v>No</v>
      </c>
      <c r="Q11" t="str">
        <f>VLOOKUP(C11,'All - AdoptAPet'!$B:$AE,19,FALSE)</f>
        <v>No</v>
      </c>
      <c r="R11" t="str">
        <f>VLOOKUP(C11,'All - AdoptAPet'!$B:$AE,20,FALSE)</f>
        <v>Yes</v>
      </c>
      <c r="S11" t="str">
        <f>VLOOKUP(C11,'All - AdoptAPet'!$B:$AE,21,FALSE)</f>
        <v>Yes</v>
      </c>
      <c r="T11" t="str">
        <f>VLOOKUP(C11,'All - AdoptAPet'!$B:$AE,22,FALSE)</f>
        <v>Yes</v>
      </c>
      <c r="U11" t="str">
        <f>IF(VLOOKUP(C11,'All - AdoptAPet'!$B:$AE,23,FALSE)="","No", "Yes")</f>
        <v>Yes</v>
      </c>
      <c r="V11" t="str">
        <f>VLOOKUP(C11,'All - PetPoint'!$B:$Q,4,FALSE)</f>
        <v>Available</v>
      </c>
      <c r="W11" t="str">
        <f>VLOOKUP(C11,'All - PetPoint'!$B:$Q,11,FALSE)</f>
        <v>Brown</v>
      </c>
      <c r="X11" t="str">
        <f>VLOOKUP(C11,'All - PetPoint'!$B:$Q,14,FALSE)</f>
        <v>Foster home</v>
      </c>
      <c r="Y11" t="str">
        <f>VLOOKUP(C11,'AnimalInventory - PetPoint'!$D:$AK,9,FALSE)</f>
        <v>Stray/ACO Pickup / Drop Off</v>
      </c>
      <c r="Z11" s="12">
        <f>VLOOKUP(C11,'AnimalInventory - PetPoint'!$D:$AK,19,FALSE)</f>
        <v>45754.594444444447</v>
      </c>
      <c r="AA11" s="12">
        <f>VLOOKUP(C11,'AnimalInventory - PetPoint'!$D:$AK,21,FALSE)</f>
        <v>45749.594444444447</v>
      </c>
      <c r="AB11">
        <f>VLOOKUP(C11,'AnimalInventory - PetPoint'!$D:$AK,22,FALSE)</f>
        <v>200.9</v>
      </c>
      <c r="AC11">
        <f>VLOOKUP(C11,'AnimalInventory - PetPoint'!$D:$AK,23,FALSE)</f>
        <v>0</v>
      </c>
      <c r="AD11" t="str">
        <f>VLOOKUP(C11,'AnimalInventory - PetPoint'!$D:$AK,25,FALSE)</f>
        <v>45.00 pound</v>
      </c>
      <c r="AE11">
        <f>VLOOKUP(C11,'AnimalInventory - PetPoint'!$D:$AK,28,FALSE)</f>
        <v>3</v>
      </c>
      <c r="AF11" t="str">
        <f>VLOOKUP(C11,'PreTreat DogTraffic'!$B:$I,2,FALSE)</f>
        <v>395</v>
      </c>
      <c r="AG11" t="str">
        <f>VLOOKUP(C11,'PreTreat DogTraffic'!$B:$I,3,FALSE)</f>
        <v>846</v>
      </c>
      <c r="AH11" t="str">
        <f>VLOOKUP(C11,'PreTreat DogTraffic'!$B:$I,4,FALSE)</f>
        <v>2,263</v>
      </c>
      <c r="AI11" t="str">
        <f>VLOOKUP(C11,'PreTreat DogTraffic'!$B:$I,5,FALSE)</f>
        <v>13</v>
      </c>
      <c r="AJ11" t="str">
        <f>VLOOKUP(C11,'PreTreat DogTraffic'!$B:$I,6,FALSE)</f>
        <v>38</v>
      </c>
      <c r="AK11" t="str">
        <f>VLOOKUP(C11,'PreTreat DogTraffic'!$B:$I,7,FALSE)</f>
        <v>318</v>
      </c>
      <c r="AL11" t="str">
        <f>VLOOKUP(C11,'PreTreat DogTraffic'!$B:$I,8,FALSE)</f>
        <v>3.3%</v>
      </c>
    </row>
    <row r="12" spans="1:38" x14ac:dyDescent="0.2">
      <c r="A12" t="str">
        <f>IF(C12="","",IFERROR(VLOOKUP(C12,REMOVED!$A:$D,3,FALSE),"Yes"))</f>
        <v>Yes</v>
      </c>
      <c r="B12">
        <v>44937909</v>
      </c>
      <c r="C12" t="s">
        <v>126</v>
      </c>
      <c r="D12" t="str">
        <f>VLOOKUP(C12,'All - AdoptAPet'!$B:$AE,2,FALSE)</f>
        <v>Goose</v>
      </c>
      <c r="E12" t="str">
        <f>VLOOKUP(C12,'All - PetPoint'!$B:$Q,7,FALSE)</f>
        <v>Goose</v>
      </c>
      <c r="F12" t="str">
        <f>VLOOKUP(C12,'AnimalInventory - PetPoint'!$D:$AK,2,FALSE)</f>
        <v>Goose</v>
      </c>
      <c r="G12" t="str">
        <f>VLOOKUP(C12,'All - AdoptAPet'!$B:$AE,7,FALSE)</f>
        <v>Bullmastiff</v>
      </c>
      <c r="H12">
        <f>VLOOKUP(C12,'All - AdoptAPet'!$B:$AE,8,FALSE)</f>
        <v>0</v>
      </c>
      <c r="I12" t="str">
        <f>VLOOKUP(C12,'All - AdoptAPet'!$B:$AE,9,FALSE)</f>
        <v>Brindle</v>
      </c>
      <c r="J12" t="str">
        <f>VLOOKUP(C12,'All - AdoptAPet'!$B:$AE,10,FALSE)</f>
        <v>male</v>
      </c>
      <c r="K12" t="str">
        <f>VLOOKUP(C12,'All - AdoptAPet'!$B:$AE,11,FALSE)</f>
        <v>adult</v>
      </c>
      <c r="L12" t="str">
        <f>VLOOKUP(C12,'All - AdoptAPet'!$B:$AE,12,FALSE)</f>
        <v>Large 61-100 lbs (28-45 kg)</v>
      </c>
      <c r="M12" t="str">
        <f>VLOOKUP(C12,'All - AdoptAPet'!$B:$AE,14,FALSE)</f>
        <v>Yes</v>
      </c>
      <c r="N12" t="str">
        <f>VLOOKUP(C12,'All - AdoptAPet'!$B:$AE,15,FALSE)</f>
        <v>Yes</v>
      </c>
      <c r="O12" t="str">
        <f>VLOOKUP(C12,'All - AdoptAPet'!$B:$AE,16,FALSE)</f>
        <v>Yes</v>
      </c>
      <c r="P12" t="str">
        <f>VLOOKUP(C12,'All - AdoptAPet'!$B:$AE,17,FALSE)</f>
        <v>No</v>
      </c>
      <c r="Q12" t="str">
        <f>VLOOKUP(C12,'All - AdoptAPet'!$B:$AE,19,FALSE)</f>
        <v>No</v>
      </c>
      <c r="R12" t="str">
        <f>VLOOKUP(C12,'All - AdoptAPet'!$B:$AE,20,FALSE)</f>
        <v>Yes</v>
      </c>
      <c r="S12" t="str">
        <f>VLOOKUP(C12,'All - AdoptAPet'!$B:$AE,21,FALSE)</f>
        <v>Yes</v>
      </c>
      <c r="T12" t="str">
        <f>VLOOKUP(C12,'All - AdoptAPet'!$B:$AE,22,FALSE)</f>
        <v>Unknown</v>
      </c>
      <c r="U12" t="str">
        <f>IF(VLOOKUP(C12,'All - AdoptAPet'!$B:$AE,23,FALSE)="","No", "Yes")</f>
        <v>No</v>
      </c>
      <c r="V12" t="str">
        <f>VLOOKUP(C12,'All - PetPoint'!$B:$Q,4,FALSE)</f>
        <v>Available</v>
      </c>
      <c r="W12" t="str">
        <f>VLOOKUP(C12,'All - PetPoint'!$B:$Q,11,FALSE)</f>
        <v>Brindle</v>
      </c>
      <c r="X12" t="str">
        <f>VLOOKUP(C12,'All - PetPoint'!$B:$Q,14,FALSE)</f>
        <v>Holding Kennel</v>
      </c>
      <c r="Y12" t="str">
        <f>VLOOKUP(C12,'AnimalInventory - PetPoint'!$D:$AK,9,FALSE)</f>
        <v>Return/Returned Adoption</v>
      </c>
      <c r="Z12" s="12">
        <f>VLOOKUP(C12,'AnimalInventory - PetPoint'!$D:$AK,19,FALSE)</f>
        <v>0</v>
      </c>
      <c r="AA12" s="12">
        <f>VLOOKUP(C12,'AnimalInventory - PetPoint'!$D:$AK,21,FALSE)</f>
        <v>45708.541666666664</v>
      </c>
      <c r="AB12">
        <f>VLOOKUP(C12,'AnimalInventory - PetPoint'!$D:$AK,22,FALSE)</f>
        <v>241.9</v>
      </c>
      <c r="AC12">
        <f>VLOOKUP(C12,'AnimalInventory - PetPoint'!$D:$AK,23,FALSE)</f>
        <v>0</v>
      </c>
      <c r="AD12" t="str">
        <f>VLOOKUP(C12,'AnimalInventory - PetPoint'!$D:$AK,25,FALSE)</f>
        <v>69.00 pound</v>
      </c>
      <c r="AE12">
        <f>VLOOKUP(C12,'AnimalInventory - PetPoint'!$D:$AK,28,FALSE)</f>
        <v>3</v>
      </c>
      <c r="AF12" t="str">
        <f>VLOOKUP(C12,'PreTreat DogTraffic'!$B:$I,2,FALSE)</f>
        <v>277</v>
      </c>
      <c r="AG12" t="str">
        <f>VLOOKUP(C12,'PreTreat DogTraffic'!$B:$I,3,FALSE)</f>
        <v>748</v>
      </c>
      <c r="AH12" t="str">
        <f>VLOOKUP(C12,'PreTreat DogTraffic'!$B:$I,4,FALSE)</f>
        <v>1,688</v>
      </c>
      <c r="AI12" t="str">
        <f>VLOOKUP(C12,'PreTreat DogTraffic'!$B:$I,5,FALSE)</f>
        <v>10</v>
      </c>
      <c r="AJ12" t="str">
        <f>VLOOKUP(C12,'PreTreat DogTraffic'!$B:$I,6,FALSE)</f>
        <v>60</v>
      </c>
      <c r="AK12" t="str">
        <f>VLOOKUP(C12,'PreTreat DogTraffic'!$B:$I,7,FALSE)</f>
        <v>274</v>
      </c>
      <c r="AL12" t="str">
        <f>VLOOKUP(C12,'PreTreat DogTraffic'!$B:$I,8,FALSE)</f>
        <v>3.6%</v>
      </c>
    </row>
    <row r="13" spans="1:38" x14ac:dyDescent="0.2">
      <c r="A13" t="str">
        <f>IF(C13="","",IFERROR(VLOOKUP(C13,REMOVED!$A:$D,3,FALSE),"Yes"))</f>
        <v>PreTreat - No</v>
      </c>
      <c r="B13">
        <v>44937100</v>
      </c>
      <c r="C13" t="s">
        <v>134</v>
      </c>
      <c r="D13" t="str">
        <f>VLOOKUP(C13,'All - AdoptAPet'!$B:$AE,2,FALSE)</f>
        <v>Grasshopper [Foster Home]</v>
      </c>
      <c r="E13" t="str">
        <f>VLOOKUP(C13,'All - PetPoint'!$B:$Q,7,FALSE)</f>
        <v>Grasshopper (E. Beam)</v>
      </c>
      <c r="F13" t="str">
        <f>VLOOKUP(C13,'AnimalInventory - PetPoint'!$D:$AK,2,FALSE)</f>
        <v>Grasshopper (E. Beam)</v>
      </c>
      <c r="G13" t="str">
        <f>VLOOKUP(C13,'All - AdoptAPet'!$B:$AE,7,FALSE)</f>
        <v>American Pit Bull Terrier</v>
      </c>
      <c r="H13">
        <f>VLOOKUP(C13,'All - AdoptAPet'!$B:$AE,8,FALSE)</f>
        <v>0</v>
      </c>
      <c r="I13" t="str">
        <f>VLOOKUP(C13,'All - AdoptAPet'!$B:$AE,9,FALSE)</f>
        <v>White - with Tan, Yellow or Fawn</v>
      </c>
      <c r="J13" t="str">
        <f>VLOOKUP(C13,'All - AdoptAPet'!$B:$AE,10,FALSE)</f>
        <v>male</v>
      </c>
      <c r="K13" t="str">
        <f>VLOOKUP(C13,'All - AdoptAPet'!$B:$AE,11,FALSE)</f>
        <v>adult</v>
      </c>
      <c r="L13" t="str">
        <f>VLOOKUP(C13,'All - AdoptAPet'!$B:$AE,12,FALSE)</f>
        <v>Med. 26-60 lbs (12-27 kg)</v>
      </c>
      <c r="M13" t="str">
        <f>VLOOKUP(C13,'All - AdoptAPet'!$B:$AE,14,FALSE)</f>
        <v>Yes</v>
      </c>
      <c r="N13" t="str">
        <f>VLOOKUP(C13,'All - AdoptAPet'!$B:$AE,15,FALSE)</f>
        <v>Yes</v>
      </c>
      <c r="O13" t="str">
        <f>VLOOKUP(C13,'All - AdoptAPet'!$B:$AE,16,FALSE)</f>
        <v>Yes</v>
      </c>
      <c r="P13" t="str">
        <f>VLOOKUP(C13,'All - AdoptAPet'!$B:$AE,17,FALSE)</f>
        <v>Yes</v>
      </c>
      <c r="Q13" t="str">
        <f>VLOOKUP(C13,'All - AdoptAPet'!$B:$AE,19,FALSE)</f>
        <v>No</v>
      </c>
      <c r="R13" t="str">
        <f>VLOOKUP(C13,'All - AdoptAPet'!$B:$AE,20,FALSE)</f>
        <v>Yes</v>
      </c>
      <c r="S13" t="str">
        <f>VLOOKUP(C13,'All - AdoptAPet'!$B:$AE,21,FALSE)</f>
        <v>Yes</v>
      </c>
      <c r="T13" t="str">
        <f>VLOOKUP(C13,'All - AdoptAPet'!$B:$AE,22,FALSE)</f>
        <v>Yes</v>
      </c>
      <c r="U13" t="str">
        <f>IF(VLOOKUP(C13,'All - AdoptAPet'!$B:$AE,23,FALSE)="","No", "Yes")</f>
        <v>Yes</v>
      </c>
      <c r="V13" t="str">
        <f>VLOOKUP(C13,'All - PetPoint'!$B:$Q,4,FALSE)</f>
        <v>Available</v>
      </c>
      <c r="W13" t="str">
        <f>VLOOKUP(C13,'All - PetPoint'!$B:$Q,11,FALSE)</f>
        <v>White</v>
      </c>
      <c r="X13" t="str">
        <f>VLOOKUP(C13,'All - PetPoint'!$B:$Q,14,FALSE)</f>
        <v>Foster home</v>
      </c>
      <c r="Y13" t="str">
        <f>VLOOKUP(C13,'AnimalInventory - PetPoint'!$D:$AK,9,FALSE)</f>
        <v>Stray/ACO Pickup / Drop Off</v>
      </c>
      <c r="Z13" s="12">
        <f>VLOOKUP(C13,'AnimalInventory - PetPoint'!$D:$AK,19,FALSE)</f>
        <v>45773.615972222222</v>
      </c>
      <c r="AA13" s="12">
        <f>VLOOKUP(C13,'AnimalInventory - PetPoint'!$D:$AK,21,FALSE)</f>
        <v>45768.615972222222</v>
      </c>
      <c r="AB13">
        <f>VLOOKUP(C13,'AnimalInventory - PetPoint'!$D:$AK,22,FALSE)</f>
        <v>181.9</v>
      </c>
      <c r="AC13">
        <f>VLOOKUP(C13,'AnimalInventory - PetPoint'!$D:$AK,23,FALSE)</f>
        <v>0</v>
      </c>
      <c r="AD13" t="str">
        <f>VLOOKUP(C13,'AnimalInventory - PetPoint'!$D:$AK,25,FALSE)</f>
        <v>48.00 pound</v>
      </c>
      <c r="AE13">
        <f>VLOOKUP(C13,'AnimalInventory - PetPoint'!$D:$AK,28,FALSE)</f>
        <v>2</v>
      </c>
      <c r="AF13" t="str">
        <f>VLOOKUP(C13,'PreTreat DogTraffic'!$B:$I,2,FALSE)</f>
        <v>302</v>
      </c>
      <c r="AG13" t="str">
        <f>VLOOKUP(C13,'PreTreat DogTraffic'!$B:$I,3,FALSE)</f>
        <v>850</v>
      </c>
      <c r="AH13" t="str">
        <f>VLOOKUP(C13,'PreTreat DogTraffic'!$B:$I,4,FALSE)</f>
        <v>2,140</v>
      </c>
      <c r="AI13" t="str">
        <f>VLOOKUP(C13,'PreTreat DogTraffic'!$B:$I,5,FALSE)</f>
        <v>28</v>
      </c>
      <c r="AJ13" t="str">
        <f>VLOOKUP(C13,'PreTreat DogTraffic'!$B:$I,6,FALSE)</f>
        <v>93</v>
      </c>
      <c r="AK13" t="str">
        <f>VLOOKUP(C13,'PreTreat DogTraffic'!$B:$I,7,FALSE)</f>
        <v>313</v>
      </c>
      <c r="AL13" t="str">
        <f>VLOOKUP(C13,'PreTreat DogTraffic'!$B:$I,8,FALSE)</f>
        <v>9.3%</v>
      </c>
    </row>
    <row r="14" spans="1:38" x14ac:dyDescent="0.2">
      <c r="A14" t="str">
        <f>IF(C14="","",IFERROR(VLOOKUP(C14,REMOVED!$A:$D,3,FALSE),"Yes"))</f>
        <v>PreTreat - No</v>
      </c>
      <c r="B14">
        <v>44936854</v>
      </c>
      <c r="C14" t="s">
        <v>141</v>
      </c>
      <c r="D14" t="str">
        <f>VLOOKUP(C14,'All - AdoptAPet'!$B:$AE,2,FALSE)</f>
        <v>Jacob</v>
      </c>
      <c r="E14" t="str">
        <f>VLOOKUP(C14,'All - PetPoint'!$B:$Q,7,FALSE)</f>
        <v>Jacob</v>
      </c>
      <c r="F14" t="str">
        <f>VLOOKUP(C14,'AnimalInventory - PetPoint'!$D:$AK,2,FALSE)</f>
        <v>Jacob</v>
      </c>
      <c r="G14" t="str">
        <f>VLOOKUP(C14,'All - AdoptAPet'!$B:$AE,7,FALSE)</f>
        <v>American Eskimo Dog</v>
      </c>
      <c r="H14" t="str">
        <f>VLOOKUP(C14,'All - AdoptAPet'!$B:$AE,8,FALSE)</f>
        <v>American Pit Bull Terrier</v>
      </c>
      <c r="I14" t="str">
        <f>VLOOKUP(C14,'All - AdoptAPet'!$B:$AE,9,FALSE)</f>
        <v>Tan/Yellow/Fawn - with White</v>
      </c>
      <c r="J14" t="str">
        <f>VLOOKUP(C14,'All - AdoptAPet'!$B:$AE,10,FALSE)</f>
        <v>male</v>
      </c>
      <c r="K14" t="str">
        <f>VLOOKUP(C14,'All - AdoptAPet'!$B:$AE,11,FALSE)</f>
        <v>adult</v>
      </c>
      <c r="L14" t="str">
        <f>VLOOKUP(C14,'All - AdoptAPet'!$B:$AE,12,FALSE)</f>
        <v>Med. 26-60 lbs (12-27 kg)</v>
      </c>
      <c r="M14" t="str">
        <f>VLOOKUP(C14,'All - AdoptAPet'!$B:$AE,14,FALSE)</f>
        <v>Yes</v>
      </c>
      <c r="N14" t="str">
        <f>VLOOKUP(C14,'All - AdoptAPet'!$B:$AE,15,FALSE)</f>
        <v>Yes</v>
      </c>
      <c r="O14" t="str">
        <f>VLOOKUP(C14,'All - AdoptAPet'!$B:$AE,16,FALSE)</f>
        <v>Yes</v>
      </c>
      <c r="P14" t="str">
        <f>VLOOKUP(C14,'All - AdoptAPet'!$B:$AE,17,FALSE)</f>
        <v>No</v>
      </c>
      <c r="Q14" t="str">
        <f>VLOOKUP(C14,'All - AdoptAPet'!$B:$AE,19,FALSE)</f>
        <v>No</v>
      </c>
      <c r="R14" t="str">
        <f>VLOOKUP(C14,'All - AdoptAPet'!$B:$AE,20,FALSE)</f>
        <v>Yes</v>
      </c>
      <c r="S14" t="str">
        <f>VLOOKUP(C14,'All - AdoptAPet'!$B:$AE,21,FALSE)</f>
        <v>Yes</v>
      </c>
      <c r="T14" t="str">
        <f>VLOOKUP(C14,'All - AdoptAPet'!$B:$AE,22,FALSE)</f>
        <v>Unknown</v>
      </c>
      <c r="U14" t="str">
        <f>IF(VLOOKUP(C14,'All - AdoptAPet'!$B:$AE,23,FALSE)="","No", "Yes")</f>
        <v>Yes</v>
      </c>
      <c r="V14" t="str">
        <f>VLOOKUP(C14,'All - PetPoint'!$B:$Q,4,FALSE)</f>
        <v>Available</v>
      </c>
      <c r="W14" t="str">
        <f>VLOOKUP(C14,'All - PetPoint'!$B:$Q,11,FALSE)</f>
        <v>Brown</v>
      </c>
      <c r="X14" t="str">
        <f>VLOOKUP(C14,'All - PetPoint'!$B:$Q,14,FALSE)</f>
        <v>Adoption Kennels</v>
      </c>
      <c r="Y14" t="str">
        <f>VLOOKUP(C14,'AnimalInventory - PetPoint'!$D:$AK,9,FALSE)</f>
        <v>Stray/ACO Pickup / Drop Off</v>
      </c>
      <c r="Z14" s="12">
        <f>VLOOKUP(C14,'AnimalInventory - PetPoint'!$D:$AK,19,FALSE)</f>
        <v>45755.588888888888</v>
      </c>
      <c r="AA14" s="12">
        <f>VLOOKUP(C14,'AnimalInventory - PetPoint'!$D:$AK,21,FALSE)</f>
        <v>45750.588888888888</v>
      </c>
      <c r="AB14">
        <f>VLOOKUP(C14,'AnimalInventory - PetPoint'!$D:$AK,22,FALSE)</f>
        <v>199.9</v>
      </c>
      <c r="AC14">
        <f>VLOOKUP(C14,'AnimalInventory - PetPoint'!$D:$AK,23,FALSE)</f>
        <v>0</v>
      </c>
      <c r="AD14" t="str">
        <f>VLOOKUP(C14,'AnimalInventory - PetPoint'!$D:$AK,25,FALSE)</f>
        <v>56.00 pound</v>
      </c>
      <c r="AE14">
        <f>VLOOKUP(C14,'AnimalInventory - PetPoint'!$D:$AK,28,FALSE)</f>
        <v>3</v>
      </c>
      <c r="AF14" t="str">
        <f>VLOOKUP(C14,'PreTreat DogTraffic'!$B:$I,2,FALSE)</f>
        <v>287</v>
      </c>
      <c r="AG14" t="str">
        <f>VLOOKUP(C14,'PreTreat DogTraffic'!$B:$I,3,FALSE)</f>
        <v>680</v>
      </c>
      <c r="AH14" t="str">
        <f>VLOOKUP(C14,'PreTreat DogTraffic'!$B:$I,4,FALSE)</f>
        <v>2,024</v>
      </c>
      <c r="AI14" t="str">
        <f>VLOOKUP(C14,'PreTreat DogTraffic'!$B:$I,5,FALSE)</f>
        <v>11</v>
      </c>
      <c r="AJ14" t="str">
        <f>VLOOKUP(C14,'PreTreat DogTraffic'!$B:$I,6,FALSE)</f>
        <v>52</v>
      </c>
      <c r="AK14" t="str">
        <f>VLOOKUP(C14,'PreTreat DogTraffic'!$B:$I,7,FALSE)</f>
        <v>240</v>
      </c>
      <c r="AL14" t="str">
        <f>VLOOKUP(C14,'PreTreat DogTraffic'!$B:$I,8,FALSE)</f>
        <v>3.8%</v>
      </c>
    </row>
    <row r="15" spans="1:38" x14ac:dyDescent="0.2">
      <c r="A15" t="str">
        <f>IF(C15="","",IFERROR(VLOOKUP(C15,REMOVED!$A:$D,3,FALSE),"Yes"))</f>
        <v>PreTreat - No</v>
      </c>
      <c r="B15">
        <v>44940352</v>
      </c>
      <c r="C15" t="s">
        <v>148</v>
      </c>
      <c r="D15" t="str">
        <f>VLOOKUP(C15,'All - AdoptAPet'!$B:$AE,2,FALSE)</f>
        <v>Kira</v>
      </c>
      <c r="E15" t="str">
        <f>VLOOKUP(C15,'All - PetPoint'!$B:$Q,7,FALSE)</f>
        <v>Kira</v>
      </c>
      <c r="F15" t="str">
        <f>VLOOKUP(C15,'AnimalInventory - PetPoint'!$D:$AK,2,FALSE)</f>
        <v>Kira</v>
      </c>
      <c r="G15" t="str">
        <f>VLOOKUP(C15,'All - AdoptAPet'!$B:$AE,7,FALSE)</f>
        <v>American Pit Bull Terrier</v>
      </c>
      <c r="H15">
        <f>VLOOKUP(C15,'All - AdoptAPet'!$B:$AE,8,FALSE)</f>
        <v>0</v>
      </c>
      <c r="I15" t="str">
        <f>VLOOKUP(C15,'All - AdoptAPet'!$B:$AE,9,FALSE)</f>
        <v>Gray/Silver/Salt &amp; Pepper - with White</v>
      </c>
      <c r="J15" t="str">
        <f>VLOOKUP(C15,'All - AdoptAPet'!$B:$AE,10,FALSE)</f>
        <v>female</v>
      </c>
      <c r="K15" t="str">
        <f>VLOOKUP(C15,'All - AdoptAPet'!$B:$AE,11,FALSE)</f>
        <v>adult</v>
      </c>
      <c r="L15" t="str">
        <f>VLOOKUP(C15,'All - AdoptAPet'!$B:$AE,12,FALSE)</f>
        <v>Med. 26-60 lbs (12-27 kg)</v>
      </c>
      <c r="M15" t="str">
        <f>VLOOKUP(C15,'All - AdoptAPet'!$B:$AE,14,FALSE)</f>
        <v>Yes</v>
      </c>
      <c r="N15" t="str">
        <f>VLOOKUP(C15,'All - AdoptAPet'!$B:$AE,15,FALSE)</f>
        <v>Yes</v>
      </c>
      <c r="O15" t="str">
        <f>VLOOKUP(C15,'All - AdoptAPet'!$B:$AE,16,FALSE)</f>
        <v>Yes</v>
      </c>
      <c r="P15" t="str">
        <f>VLOOKUP(C15,'All - AdoptAPet'!$B:$AE,17,FALSE)</f>
        <v>No</v>
      </c>
      <c r="Q15" t="str">
        <f>VLOOKUP(C15,'All - AdoptAPet'!$B:$AE,19,FALSE)</f>
        <v>No</v>
      </c>
      <c r="R15" t="str">
        <f>VLOOKUP(C15,'All - AdoptAPet'!$B:$AE,20,FALSE)</f>
        <v>Yes</v>
      </c>
      <c r="S15" t="str">
        <f>VLOOKUP(C15,'All - AdoptAPet'!$B:$AE,21,FALSE)</f>
        <v>Yes</v>
      </c>
      <c r="T15" t="str">
        <f>VLOOKUP(C15,'All - AdoptAPet'!$B:$AE,22,FALSE)</f>
        <v>Yes</v>
      </c>
      <c r="U15" t="str">
        <f>IF(VLOOKUP(C15,'All - AdoptAPet'!$B:$AE,23,FALSE)="","No", "Yes")</f>
        <v>Yes</v>
      </c>
      <c r="V15" t="str">
        <f>VLOOKUP(C15,'All - PetPoint'!$B:$Q,4,FALSE)</f>
        <v>Available</v>
      </c>
      <c r="W15" t="str">
        <f>VLOOKUP(C15,'All - PetPoint'!$B:$Q,11,FALSE)</f>
        <v>Grey</v>
      </c>
      <c r="X15" t="str">
        <f>VLOOKUP(C15,'All - PetPoint'!$B:$Q,14,FALSE)</f>
        <v>Adoption Kennels</v>
      </c>
      <c r="Y15" t="str">
        <f>VLOOKUP(C15,'AnimalInventory - PetPoint'!$D:$AK,9,FALSE)</f>
        <v>Stray/ACO Pickup / Drop Off</v>
      </c>
      <c r="Z15" s="12">
        <f>VLOOKUP(C15,'AnimalInventory - PetPoint'!$D:$AK,19,FALSE)</f>
        <v>45794.433333333334</v>
      </c>
      <c r="AA15" s="12">
        <f>VLOOKUP(C15,'AnimalInventory - PetPoint'!$D:$AK,21,FALSE)</f>
        <v>45789.433333333334</v>
      </c>
      <c r="AB15">
        <f>VLOOKUP(C15,'AnimalInventory - PetPoint'!$D:$AK,22,FALSE)</f>
        <v>161</v>
      </c>
      <c r="AC15">
        <f>VLOOKUP(C15,'AnimalInventory - PetPoint'!$D:$AK,23,FALSE)</f>
        <v>0</v>
      </c>
      <c r="AD15" t="str">
        <f>VLOOKUP(C15,'AnimalInventory - PetPoint'!$D:$AK,25,FALSE)</f>
        <v>59.00 pound</v>
      </c>
      <c r="AE15">
        <f>VLOOKUP(C15,'AnimalInventory - PetPoint'!$D:$AK,28,FALSE)</f>
        <v>3</v>
      </c>
      <c r="AF15" t="str">
        <f>VLOOKUP(C15,'PreTreat DogTraffic'!$B:$I,2,FALSE)</f>
        <v>404</v>
      </c>
      <c r="AG15" t="str">
        <f>VLOOKUP(C15,'PreTreat DogTraffic'!$B:$I,3,FALSE)</f>
        <v>999</v>
      </c>
      <c r="AH15" t="str">
        <f>VLOOKUP(C15,'PreTreat DogTraffic'!$B:$I,4,FALSE)</f>
        <v>2,149</v>
      </c>
      <c r="AI15" t="str">
        <f>VLOOKUP(C15,'PreTreat DogTraffic'!$B:$I,5,FALSE)</f>
        <v>6</v>
      </c>
      <c r="AJ15" t="str">
        <f>VLOOKUP(C15,'PreTreat DogTraffic'!$B:$I,6,FALSE)</f>
        <v>33</v>
      </c>
      <c r="AK15" t="str">
        <f>VLOOKUP(C15,'PreTreat DogTraffic'!$B:$I,7,FALSE)</f>
        <v>194</v>
      </c>
      <c r="AL15" t="str">
        <f>VLOOKUP(C15,'PreTreat DogTraffic'!$B:$I,8,FALSE)</f>
        <v>1.5%</v>
      </c>
    </row>
    <row r="16" spans="1:38" x14ac:dyDescent="0.2">
      <c r="A16" t="str">
        <f>IF(C16="","",IFERROR(VLOOKUP(C16,REMOVED!$A:$D,3,FALSE),"Yes"))</f>
        <v>Yes</v>
      </c>
      <c r="B16">
        <v>44938825</v>
      </c>
      <c r="C16" t="s">
        <v>154</v>
      </c>
      <c r="D16" t="str">
        <f>VLOOKUP(C16,'All - AdoptAPet'!$B:$AE,2,FALSE)</f>
        <v>Koko</v>
      </c>
      <c r="E16" t="str">
        <f>VLOOKUP(C16,'All - PetPoint'!$B:$Q,7,FALSE)</f>
        <v>Koko</v>
      </c>
      <c r="F16" t="str">
        <f>VLOOKUP(C16,'AnimalInventory - PetPoint'!$D:$AK,2,FALSE)</f>
        <v>Koko</v>
      </c>
      <c r="G16" t="str">
        <f>VLOOKUP(C16,'All - AdoptAPet'!$B:$AE,7,FALSE)</f>
        <v>American Pit Bull Terrier</v>
      </c>
      <c r="H16">
        <f>VLOOKUP(C16,'All - AdoptAPet'!$B:$AE,8,FALSE)</f>
        <v>0</v>
      </c>
      <c r="I16" t="str">
        <f>VLOOKUP(C16,'All - AdoptAPet'!$B:$AE,9,FALSE)</f>
        <v>Gray/Blue/Silver/Salt &amp; Pepper</v>
      </c>
      <c r="J16" t="str">
        <f>VLOOKUP(C16,'All - AdoptAPet'!$B:$AE,10,FALSE)</f>
        <v>female</v>
      </c>
      <c r="K16" t="str">
        <f>VLOOKUP(C16,'All - AdoptAPet'!$B:$AE,11,FALSE)</f>
        <v>adult</v>
      </c>
      <c r="L16" t="str">
        <f>VLOOKUP(C16,'All - AdoptAPet'!$B:$AE,12,FALSE)</f>
        <v>Med. 26-60 lbs (12-27 kg)</v>
      </c>
      <c r="M16" t="str">
        <f>VLOOKUP(C16,'All - AdoptAPet'!$B:$AE,14,FALSE)</f>
        <v>Yes</v>
      </c>
      <c r="N16" t="str">
        <f>VLOOKUP(C16,'All - AdoptAPet'!$B:$AE,15,FALSE)</f>
        <v>Yes</v>
      </c>
      <c r="O16" t="str">
        <f>VLOOKUP(C16,'All - AdoptAPet'!$B:$AE,16,FALSE)</f>
        <v>Yes</v>
      </c>
      <c r="P16" t="str">
        <f>VLOOKUP(C16,'All - AdoptAPet'!$B:$AE,17,FALSE)</f>
        <v>No</v>
      </c>
      <c r="Q16" t="str">
        <f>VLOOKUP(C16,'All - AdoptAPet'!$B:$AE,19,FALSE)</f>
        <v>No</v>
      </c>
      <c r="R16" t="str">
        <f>VLOOKUP(C16,'All - AdoptAPet'!$B:$AE,20,FALSE)</f>
        <v>Yes</v>
      </c>
      <c r="S16" t="str">
        <f>VLOOKUP(C16,'All - AdoptAPet'!$B:$AE,21,FALSE)</f>
        <v>Yes</v>
      </c>
      <c r="T16" t="str">
        <f>VLOOKUP(C16,'All - AdoptAPet'!$B:$AE,22,FALSE)</f>
        <v>Unknown</v>
      </c>
      <c r="U16" t="str">
        <f>IF(VLOOKUP(C16,'All - AdoptAPet'!$B:$AE,23,FALSE)="","No", "Yes")</f>
        <v>No</v>
      </c>
      <c r="V16" t="str">
        <f>VLOOKUP(C16,'All - PetPoint'!$B:$Q,4,FALSE)</f>
        <v>Available</v>
      </c>
      <c r="W16" t="str">
        <f>VLOOKUP(C16,'All - PetPoint'!$B:$Q,11,FALSE)</f>
        <v>Blue</v>
      </c>
      <c r="X16" t="str">
        <f>VLOOKUP(C16,'All - PetPoint'!$B:$Q,14,FALSE)</f>
        <v>Holding Kennel</v>
      </c>
      <c r="Y16" t="str">
        <f>VLOOKUP(C16,'AnimalInventory - PetPoint'!$D:$AK,9,FALSE)</f>
        <v>Stray/ACO Pickup / Drop Off</v>
      </c>
      <c r="Z16" s="12">
        <f>VLOOKUP(C16,'AnimalInventory - PetPoint'!$D:$AK,19,FALSE)</f>
        <v>45761.606249999997</v>
      </c>
      <c r="AA16" s="12">
        <f>VLOOKUP(C16,'AnimalInventory - PetPoint'!$D:$AK,21,FALSE)</f>
        <v>45756.606249999997</v>
      </c>
      <c r="AB16">
        <f>VLOOKUP(C16,'AnimalInventory - PetPoint'!$D:$AK,22,FALSE)</f>
        <v>193.9</v>
      </c>
      <c r="AC16">
        <f>VLOOKUP(C16,'AnimalInventory - PetPoint'!$D:$AK,23,FALSE)</f>
        <v>0</v>
      </c>
      <c r="AD16" t="str">
        <f>VLOOKUP(C16,'AnimalInventory - PetPoint'!$D:$AK,25,FALSE)</f>
        <v>40.00 pound</v>
      </c>
      <c r="AE16">
        <f>VLOOKUP(C16,'AnimalInventory - PetPoint'!$D:$AK,28,FALSE)</f>
        <v>3</v>
      </c>
      <c r="AF16" t="str">
        <f>VLOOKUP(C16,'PreTreat DogTraffic'!$B:$I,2,FALSE)</f>
        <v>401</v>
      </c>
      <c r="AG16" t="str">
        <f>VLOOKUP(C16,'PreTreat DogTraffic'!$B:$I,3,FALSE)</f>
        <v>946</v>
      </c>
      <c r="AH16" t="str">
        <f>VLOOKUP(C16,'PreTreat DogTraffic'!$B:$I,4,FALSE)</f>
        <v>2,092</v>
      </c>
      <c r="AI16" t="str">
        <f>VLOOKUP(C16,'PreTreat DogTraffic'!$B:$I,5,FALSE)</f>
        <v>14</v>
      </c>
      <c r="AJ16" t="str">
        <f>VLOOKUP(C16,'PreTreat DogTraffic'!$B:$I,6,FALSE)</f>
        <v>48</v>
      </c>
      <c r="AK16" t="str">
        <f>VLOOKUP(C16,'PreTreat DogTraffic'!$B:$I,7,FALSE)</f>
        <v>260</v>
      </c>
      <c r="AL16" t="str">
        <f>VLOOKUP(C16,'PreTreat DogTraffic'!$B:$I,8,FALSE)</f>
        <v>3.5%</v>
      </c>
    </row>
    <row r="17" spans="1:38" x14ac:dyDescent="0.2">
      <c r="A17" t="str">
        <f>IF(C17="","",IFERROR(VLOOKUP(C17,REMOVED!$A:$D,3,FALSE),"Yes"))</f>
        <v>PreTreat - No</v>
      </c>
      <c r="B17">
        <v>44938981</v>
      </c>
      <c r="C17" t="s">
        <v>160</v>
      </c>
      <c r="D17" t="str">
        <f>VLOOKUP(C17,'All - AdoptAPet'!$B:$AE,2,FALSE)</f>
        <v>Luke [Foster Home]</v>
      </c>
      <c r="E17" t="str">
        <f>VLOOKUP(C17,'All - PetPoint'!$B:$Q,7,FALSE)</f>
        <v>Luke (M. Arnold)</v>
      </c>
      <c r="F17" t="str">
        <f>VLOOKUP(C17,'AnimalInventory - PetPoint'!$D:$AK,2,FALSE)</f>
        <v>Luke (M. Arnold)</v>
      </c>
      <c r="G17" t="str">
        <f>VLOOKUP(C17,'All - AdoptAPet'!$B:$AE,7,FALSE)</f>
        <v>Shepherd (Unknown Type)</v>
      </c>
      <c r="H17" t="str">
        <f>VLOOKUP(C17,'All - AdoptAPet'!$B:$AE,8,FALSE)</f>
        <v>Retriever (Unknown Type)</v>
      </c>
      <c r="I17" t="str">
        <f>VLOOKUP(C17,'All - AdoptAPet'!$B:$AE,9,FALSE)</f>
        <v>Red/Golden/Orange/Chestnut - with White</v>
      </c>
      <c r="J17" t="str">
        <f>VLOOKUP(C17,'All - AdoptAPet'!$B:$AE,10,FALSE)</f>
        <v>male</v>
      </c>
      <c r="K17" t="str">
        <f>VLOOKUP(C17,'All - AdoptAPet'!$B:$AE,11,FALSE)</f>
        <v>adult</v>
      </c>
      <c r="L17" t="str">
        <f>VLOOKUP(C17,'All - AdoptAPet'!$B:$AE,12,FALSE)</f>
        <v>Med. 26-60 lbs (12-27 kg)</v>
      </c>
      <c r="M17" t="str">
        <f>VLOOKUP(C17,'All - AdoptAPet'!$B:$AE,14,FALSE)</f>
        <v>Yes</v>
      </c>
      <c r="N17" t="str">
        <f>VLOOKUP(C17,'All - AdoptAPet'!$B:$AE,15,FALSE)</f>
        <v>Yes</v>
      </c>
      <c r="O17" t="str">
        <f>VLOOKUP(C17,'All - AdoptAPet'!$B:$AE,16,FALSE)</f>
        <v>Yes</v>
      </c>
      <c r="P17" t="str">
        <f>VLOOKUP(C17,'All - AdoptAPet'!$B:$AE,17,FALSE)</f>
        <v>No</v>
      </c>
      <c r="Q17" t="str">
        <f>VLOOKUP(C17,'All - AdoptAPet'!$B:$AE,19,FALSE)</f>
        <v>No</v>
      </c>
      <c r="R17" t="str">
        <f>VLOOKUP(C17,'All - AdoptAPet'!$B:$AE,20,FALSE)</f>
        <v>Yes</v>
      </c>
      <c r="S17" t="str">
        <f>VLOOKUP(C17,'All - AdoptAPet'!$B:$AE,21,FALSE)</f>
        <v>Yes</v>
      </c>
      <c r="T17" t="str">
        <f>VLOOKUP(C17,'All - AdoptAPet'!$B:$AE,22,FALSE)</f>
        <v>Unknown</v>
      </c>
      <c r="U17" t="str">
        <f>IF(VLOOKUP(C17,'All - AdoptAPet'!$B:$AE,23,FALSE)="","No", "Yes")</f>
        <v>Yes</v>
      </c>
      <c r="V17" t="str">
        <f>VLOOKUP(C17,'All - PetPoint'!$B:$Q,4,FALSE)</f>
        <v>Available</v>
      </c>
      <c r="W17" t="str">
        <f>VLOOKUP(C17,'All - PetPoint'!$B:$Q,11,FALSE)</f>
        <v>Brown</v>
      </c>
      <c r="X17" t="str">
        <f>VLOOKUP(C17,'All - PetPoint'!$B:$Q,14,FALSE)</f>
        <v>Foster home</v>
      </c>
      <c r="Y17" t="str">
        <f>VLOOKUP(C17,'AnimalInventory - PetPoint'!$D:$AK,9,FALSE)</f>
        <v>Stray/ACO Pickup / Drop Off</v>
      </c>
      <c r="Z17" s="12">
        <f>VLOOKUP(C17,'AnimalInventory - PetPoint'!$D:$AK,19,FALSE)</f>
        <v>45764.78125</v>
      </c>
      <c r="AA17" s="12">
        <f>VLOOKUP(C17,'AnimalInventory - PetPoint'!$D:$AK,21,FALSE)</f>
        <v>45759.78125</v>
      </c>
      <c r="AB17">
        <f>VLOOKUP(C17,'AnimalInventory - PetPoint'!$D:$AK,22,FALSE)</f>
        <v>190.7</v>
      </c>
      <c r="AC17">
        <f>VLOOKUP(C17,'AnimalInventory - PetPoint'!$D:$AK,23,FALSE)</f>
        <v>0</v>
      </c>
      <c r="AD17" t="str">
        <f>VLOOKUP(C17,'AnimalInventory - PetPoint'!$D:$AK,25,FALSE)</f>
        <v>50.00 pound</v>
      </c>
      <c r="AE17">
        <f>VLOOKUP(C17,'AnimalInventory - PetPoint'!$D:$AK,28,FALSE)</f>
        <v>3</v>
      </c>
      <c r="AF17" t="str">
        <f>VLOOKUP(C17,'PreTreat DogTraffic'!$B:$I,2,FALSE)</f>
        <v>233</v>
      </c>
      <c r="AG17" t="str">
        <f>VLOOKUP(C17,'PreTreat DogTraffic'!$B:$I,3,FALSE)</f>
        <v>515</v>
      </c>
      <c r="AH17" t="str">
        <f>VLOOKUP(C17,'PreTreat DogTraffic'!$B:$I,4,FALSE)</f>
        <v>1,265</v>
      </c>
      <c r="AI17" t="str">
        <f>VLOOKUP(C17,'PreTreat DogTraffic'!$B:$I,5,FALSE)</f>
        <v>7</v>
      </c>
      <c r="AJ17" t="str">
        <f>VLOOKUP(C17,'PreTreat DogTraffic'!$B:$I,6,FALSE)</f>
        <v>48</v>
      </c>
      <c r="AK17" t="str">
        <f>VLOOKUP(C17,'PreTreat DogTraffic'!$B:$I,7,FALSE)</f>
        <v>156</v>
      </c>
      <c r="AL17" t="str">
        <f>VLOOKUP(C17,'PreTreat DogTraffic'!$B:$I,8,FALSE)</f>
        <v>3.0%</v>
      </c>
    </row>
    <row r="18" spans="1:38" x14ac:dyDescent="0.2">
      <c r="A18" t="str">
        <f>IF(C18="","",IFERROR(VLOOKUP(C18,REMOVED!$A:$D,3,FALSE),"Yes"))</f>
        <v>PreTreat - No</v>
      </c>
      <c r="B18">
        <v>44941336</v>
      </c>
      <c r="C18" t="s">
        <v>168</v>
      </c>
      <c r="D18" t="str">
        <f>VLOOKUP(C18,'All - AdoptAPet'!$B:$AE,2,FALSE)</f>
        <v>Miss White [Foster Home]</v>
      </c>
      <c r="E18" t="str">
        <f>VLOOKUP(C18,'All - PetPoint'!$B:$Q,7,FALSE)</f>
        <v>Miss White (R. McGeehan)</v>
      </c>
      <c r="F18" t="str">
        <f>VLOOKUP(C18,'AnimalInventory - PetPoint'!$D:$AK,2,FALSE)</f>
        <v>Miss White (R. McGeehan)</v>
      </c>
      <c r="G18" t="str">
        <f>VLOOKUP(C18,'All - AdoptAPet'!$B:$AE,7,FALSE)</f>
        <v>American Pit Bull Terrier</v>
      </c>
      <c r="H18" t="str">
        <f>VLOOKUP(C18,'All - AdoptAPet'!$B:$AE,8,FALSE)</f>
        <v>Labrador Retriever</v>
      </c>
      <c r="I18" t="str">
        <f>VLOOKUP(C18,'All - AdoptAPet'!$B:$AE,9,FALSE)</f>
        <v>White - with Tan, Yellow or Fawn</v>
      </c>
      <c r="J18" t="str">
        <f>VLOOKUP(C18,'All - AdoptAPet'!$B:$AE,10,FALSE)</f>
        <v>female</v>
      </c>
      <c r="K18" t="str">
        <f>VLOOKUP(C18,'All - AdoptAPet'!$B:$AE,11,FALSE)</f>
        <v>young</v>
      </c>
      <c r="L18" t="str">
        <f>VLOOKUP(C18,'All - AdoptAPet'!$B:$AE,12,FALSE)</f>
        <v>Med. 26-60 lbs (12-27 kg)</v>
      </c>
      <c r="M18" t="str">
        <f>VLOOKUP(C18,'All - AdoptAPet'!$B:$AE,14,FALSE)</f>
        <v>Yes</v>
      </c>
      <c r="N18" t="str">
        <f>VLOOKUP(C18,'All - AdoptAPet'!$B:$AE,15,FALSE)</f>
        <v>Yes</v>
      </c>
      <c r="O18" t="str">
        <f>VLOOKUP(C18,'All - AdoptAPet'!$B:$AE,16,FALSE)</f>
        <v>Yes</v>
      </c>
      <c r="P18" t="str">
        <f>VLOOKUP(C18,'All - AdoptAPet'!$B:$AE,17,FALSE)</f>
        <v>No</v>
      </c>
      <c r="Q18" t="str">
        <f>VLOOKUP(C18,'All - AdoptAPet'!$B:$AE,19,FALSE)</f>
        <v>No</v>
      </c>
      <c r="R18" t="str">
        <f>VLOOKUP(C18,'All - AdoptAPet'!$B:$AE,20,FALSE)</f>
        <v>Yes</v>
      </c>
      <c r="S18" t="str">
        <f>VLOOKUP(C18,'All - AdoptAPet'!$B:$AE,21,FALSE)</f>
        <v>Yes</v>
      </c>
      <c r="T18" t="str">
        <f>VLOOKUP(C18,'All - AdoptAPet'!$B:$AE,22,FALSE)</f>
        <v>Yes</v>
      </c>
      <c r="U18" t="str">
        <f>IF(VLOOKUP(C18,'All - AdoptAPet'!$B:$AE,23,FALSE)="","No", "Yes")</f>
        <v>Yes</v>
      </c>
      <c r="V18" t="str">
        <f>VLOOKUP(C18,'All - PetPoint'!$B:$Q,4,FALSE)</f>
        <v>Foster to Adopt</v>
      </c>
      <c r="W18" t="str">
        <f>VLOOKUP(C18,'All - PetPoint'!$B:$Q,11,FALSE)</f>
        <v>White</v>
      </c>
      <c r="X18" t="str">
        <f>VLOOKUP(C18,'All - PetPoint'!$B:$Q,14,FALSE)</f>
        <v>Foster home</v>
      </c>
      <c r="Y18" t="str">
        <f>VLOOKUP(C18,'AnimalInventory - PetPoint'!$D:$AK,9,FALSE)</f>
        <v>Stray/ACO Pickup / Drop Off</v>
      </c>
      <c r="Z18" s="12">
        <f>VLOOKUP(C18,'AnimalInventory - PetPoint'!$D:$AK,19,FALSE)</f>
        <v>45804.612500000003</v>
      </c>
      <c r="AA18" s="12">
        <f>VLOOKUP(C18,'AnimalInventory - PetPoint'!$D:$AK,21,FALSE)</f>
        <v>45799.612500000003</v>
      </c>
      <c r="AB18">
        <f>VLOOKUP(C18,'AnimalInventory - PetPoint'!$D:$AK,22,FALSE)</f>
        <v>150.9</v>
      </c>
      <c r="AC18">
        <f>VLOOKUP(C18,'AnimalInventory - PetPoint'!$D:$AK,23,FALSE)</f>
        <v>0</v>
      </c>
      <c r="AD18" t="str">
        <f>VLOOKUP(C18,'AnimalInventory - PetPoint'!$D:$AK,25,FALSE)</f>
        <v>43.00 pound</v>
      </c>
      <c r="AE18">
        <f>VLOOKUP(C18,'AnimalInventory - PetPoint'!$D:$AK,28,FALSE)</f>
        <v>3</v>
      </c>
      <c r="AF18" t="str">
        <f>VLOOKUP(C18,'PreTreat DogTraffic'!$B:$I,2,FALSE)</f>
        <v>453</v>
      </c>
      <c r="AG18" t="str">
        <f>VLOOKUP(C18,'PreTreat DogTraffic'!$B:$I,3,FALSE)</f>
        <v>1,209</v>
      </c>
      <c r="AH18" t="str">
        <f>VLOOKUP(C18,'PreTreat DogTraffic'!$B:$I,4,FALSE)</f>
        <v>2,819</v>
      </c>
      <c r="AI18" t="str">
        <f>VLOOKUP(C18,'PreTreat DogTraffic'!$B:$I,5,FALSE)</f>
        <v>26</v>
      </c>
      <c r="AJ18" t="str">
        <f>VLOOKUP(C18,'PreTreat DogTraffic'!$B:$I,6,FALSE)</f>
        <v>65</v>
      </c>
      <c r="AK18" t="str">
        <f>VLOOKUP(C18,'PreTreat DogTraffic'!$B:$I,7,FALSE)</f>
        <v>311</v>
      </c>
      <c r="AL18" t="str">
        <f>VLOOKUP(C18,'PreTreat DogTraffic'!$B:$I,8,FALSE)</f>
        <v>5.7%</v>
      </c>
    </row>
    <row r="19" spans="1:38" x14ac:dyDescent="0.2">
      <c r="A19" t="str">
        <f>IF(C19="","",IFERROR(VLOOKUP(C19,REMOVED!$A:$D,3,FALSE),"Yes"))</f>
        <v>PreTreat - No</v>
      </c>
      <c r="B19">
        <v>44941030</v>
      </c>
      <c r="C19" t="s">
        <v>173</v>
      </c>
      <c r="D19" t="str">
        <f>VLOOKUP(C19,'All - AdoptAPet'!$B:$AE,2,FALSE)</f>
        <v>Nash</v>
      </c>
      <c r="E19" t="str">
        <f>VLOOKUP(C19,'All - PetPoint'!$B:$Q,7,FALSE)</f>
        <v>Nash</v>
      </c>
      <c r="F19" t="str">
        <f>VLOOKUP(C19,'AnimalInventory - PetPoint'!$D:$AK,2,FALSE)</f>
        <v>Nash</v>
      </c>
      <c r="G19" t="str">
        <f>VLOOKUP(C19,'All - AdoptAPet'!$B:$AE,7,FALSE)</f>
        <v>Labrador Retriever</v>
      </c>
      <c r="H19" t="str">
        <f>VLOOKUP(C19,'All - AdoptAPet'!$B:$AE,8,FALSE)</f>
        <v>American Pit Bull Terrier</v>
      </c>
      <c r="I19" t="str">
        <f>VLOOKUP(C19,'All - AdoptAPet'!$B:$AE,9,FALSE)</f>
        <v>Brown/Chocolate</v>
      </c>
      <c r="J19" t="str">
        <f>VLOOKUP(C19,'All - AdoptAPet'!$B:$AE,10,FALSE)</f>
        <v>male</v>
      </c>
      <c r="K19" t="str">
        <f>VLOOKUP(C19,'All - AdoptAPet'!$B:$AE,11,FALSE)</f>
        <v>adult</v>
      </c>
      <c r="L19" t="str">
        <f>VLOOKUP(C19,'All - AdoptAPet'!$B:$AE,12,FALSE)</f>
        <v>Med. 26-60 lbs (12-27 kg)</v>
      </c>
      <c r="M19" t="str">
        <f>VLOOKUP(C19,'All - AdoptAPet'!$B:$AE,14,FALSE)</f>
        <v>Yes</v>
      </c>
      <c r="N19" t="str">
        <f>VLOOKUP(C19,'All - AdoptAPet'!$B:$AE,15,FALSE)</f>
        <v>Yes</v>
      </c>
      <c r="O19" t="str">
        <f>VLOOKUP(C19,'All - AdoptAPet'!$B:$AE,16,FALSE)</f>
        <v>Yes</v>
      </c>
      <c r="P19" t="str">
        <f>VLOOKUP(C19,'All - AdoptAPet'!$B:$AE,17,FALSE)</f>
        <v>No</v>
      </c>
      <c r="Q19" t="str">
        <f>VLOOKUP(C19,'All - AdoptAPet'!$B:$AE,19,FALSE)</f>
        <v>No</v>
      </c>
      <c r="R19" t="str">
        <f>VLOOKUP(C19,'All - AdoptAPet'!$B:$AE,20,FALSE)</f>
        <v>Yes</v>
      </c>
      <c r="S19" t="str">
        <f>VLOOKUP(C19,'All - AdoptAPet'!$B:$AE,21,FALSE)</f>
        <v>Yes</v>
      </c>
      <c r="T19" t="str">
        <f>VLOOKUP(C19,'All - AdoptAPet'!$B:$AE,22,FALSE)</f>
        <v>Unknown</v>
      </c>
      <c r="U19" t="str">
        <f>IF(VLOOKUP(C19,'All - AdoptAPet'!$B:$AE,23,FALSE)="","No", "Yes")</f>
        <v>Yes</v>
      </c>
      <c r="V19" t="str">
        <f>VLOOKUP(C19,'All - PetPoint'!$B:$Q,4,FALSE)</f>
        <v>Available</v>
      </c>
      <c r="W19" t="str">
        <f>VLOOKUP(C19,'All - PetPoint'!$B:$Q,11,FALSE)</f>
        <v>Brown</v>
      </c>
      <c r="X19" t="str">
        <f>VLOOKUP(C19,'All - PetPoint'!$B:$Q,14,FALSE)</f>
        <v>Adoption Kennels</v>
      </c>
      <c r="Y19" t="str">
        <f>VLOOKUP(C19,'AnimalInventory - PetPoint'!$D:$AK,9,FALSE)</f>
        <v>Stray/ACO Pickup / Drop Off</v>
      </c>
      <c r="Z19" s="12">
        <f>VLOOKUP(C19,'AnimalInventory - PetPoint'!$D:$AK,19,FALSE)</f>
        <v>45802.638194444444</v>
      </c>
      <c r="AA19" s="12">
        <f>VLOOKUP(C19,'AnimalInventory - PetPoint'!$D:$AK,21,FALSE)</f>
        <v>45797.638194444444</v>
      </c>
      <c r="AB19">
        <f>VLOOKUP(C19,'AnimalInventory - PetPoint'!$D:$AK,22,FALSE)</f>
        <v>152.80000000000001</v>
      </c>
      <c r="AC19">
        <f>VLOOKUP(C19,'AnimalInventory - PetPoint'!$D:$AK,23,FALSE)</f>
        <v>0</v>
      </c>
      <c r="AD19" t="str">
        <f>VLOOKUP(C19,'AnimalInventory - PetPoint'!$D:$AK,25,FALSE)</f>
        <v>53.40 pound</v>
      </c>
      <c r="AE19">
        <f>VLOOKUP(C19,'AnimalInventory - PetPoint'!$D:$AK,28,FALSE)</f>
        <v>3</v>
      </c>
      <c r="AF19" t="str">
        <f>VLOOKUP(C19,'PreTreat DogTraffic'!$B:$I,2,FALSE)</f>
        <v>402</v>
      </c>
      <c r="AG19" t="str">
        <f>VLOOKUP(C19,'PreTreat DogTraffic'!$B:$I,3,FALSE)</f>
        <v>930</v>
      </c>
      <c r="AH19" t="str">
        <f>VLOOKUP(C19,'PreTreat DogTraffic'!$B:$I,4,FALSE)</f>
        <v>2,081</v>
      </c>
      <c r="AI19" t="str">
        <f>VLOOKUP(C19,'PreTreat DogTraffic'!$B:$I,5,FALSE)</f>
        <v>3</v>
      </c>
      <c r="AJ19" t="str">
        <f>VLOOKUP(C19,'PreTreat DogTraffic'!$B:$I,6,FALSE)</f>
        <v>35</v>
      </c>
      <c r="AK19" t="str">
        <f>VLOOKUP(C19,'PreTreat DogTraffic'!$B:$I,7,FALSE)</f>
        <v>182</v>
      </c>
      <c r="AL19" t="str">
        <f>VLOOKUP(C19,'PreTreat DogTraffic'!$B:$I,8,FALSE)</f>
        <v>0.7%</v>
      </c>
    </row>
    <row r="20" spans="1:38" x14ac:dyDescent="0.2">
      <c r="A20" t="str">
        <f>IF(C20="","",IFERROR(VLOOKUP(C20,REMOVED!$A:$D,3,FALSE),"Yes"))</f>
        <v>PreTreat - No</v>
      </c>
      <c r="B20">
        <v>44937940</v>
      </c>
      <c r="C20" t="s">
        <v>180</v>
      </c>
      <c r="D20" t="str">
        <f>VLOOKUP(C20,'All - AdoptAPet'!$B:$AE,2,FALSE)</f>
        <v>Rajah</v>
      </c>
      <c r="E20" t="str">
        <f>VLOOKUP(C20,'All - PetPoint'!$B:$Q,7,FALSE)</f>
        <v>Rajah</v>
      </c>
      <c r="F20" t="str">
        <f>VLOOKUP(C20,'AnimalInventory - PetPoint'!$D:$AK,2,FALSE)</f>
        <v>Rajah</v>
      </c>
      <c r="G20" t="str">
        <f>VLOOKUP(C20,'All - AdoptAPet'!$B:$AE,7,FALSE)</f>
        <v>Boston Terrier</v>
      </c>
      <c r="H20" t="str">
        <f>VLOOKUP(C20,'All - AdoptAPet'!$B:$AE,8,FALSE)</f>
        <v>American Bulldog</v>
      </c>
      <c r="I20" t="str">
        <f>VLOOKUP(C20,'All - AdoptAPet'!$B:$AE,9,FALSE)</f>
        <v>Black - with White</v>
      </c>
      <c r="J20" t="str">
        <f>VLOOKUP(C20,'All - AdoptAPet'!$B:$AE,10,FALSE)</f>
        <v>female</v>
      </c>
      <c r="K20" t="str">
        <f>VLOOKUP(C20,'All - AdoptAPet'!$B:$AE,11,FALSE)</f>
        <v>adult</v>
      </c>
      <c r="L20" t="str">
        <f>VLOOKUP(C20,'All - AdoptAPet'!$B:$AE,12,FALSE)</f>
        <v>Med. 26-60 lbs (12-27 kg)</v>
      </c>
      <c r="M20" t="str">
        <f>VLOOKUP(C20,'All - AdoptAPet'!$B:$AE,14,FALSE)</f>
        <v>Yes</v>
      </c>
      <c r="N20" t="str">
        <f>VLOOKUP(C20,'All - AdoptAPet'!$B:$AE,15,FALSE)</f>
        <v>Yes</v>
      </c>
      <c r="O20" t="str">
        <f>VLOOKUP(C20,'All - AdoptAPet'!$B:$AE,16,FALSE)</f>
        <v>Yes</v>
      </c>
      <c r="P20" t="str">
        <f>VLOOKUP(C20,'All - AdoptAPet'!$B:$AE,17,FALSE)</f>
        <v>No</v>
      </c>
      <c r="Q20" t="str">
        <f>VLOOKUP(C20,'All - AdoptAPet'!$B:$AE,19,FALSE)</f>
        <v>No</v>
      </c>
      <c r="R20" t="str">
        <f>VLOOKUP(C20,'All - AdoptAPet'!$B:$AE,20,FALSE)</f>
        <v>Yes</v>
      </c>
      <c r="S20" t="str">
        <f>VLOOKUP(C20,'All - AdoptAPet'!$B:$AE,21,FALSE)</f>
        <v>Yes</v>
      </c>
      <c r="T20" t="str">
        <f>VLOOKUP(C20,'All - AdoptAPet'!$B:$AE,22,FALSE)</f>
        <v>Unknown</v>
      </c>
      <c r="U20" t="str">
        <f>IF(VLOOKUP(C20,'All - AdoptAPet'!$B:$AE,23,FALSE)="","No", "Yes")</f>
        <v>No</v>
      </c>
      <c r="V20" t="str">
        <f>VLOOKUP(C20,'All - PetPoint'!$B:$Q,4,FALSE)</f>
        <v>Bite Quarantine</v>
      </c>
      <c r="W20" t="str">
        <f>VLOOKUP(C20,'All - PetPoint'!$B:$Q,11,FALSE)</f>
        <v>Black</v>
      </c>
      <c r="X20" t="str">
        <f>VLOOKUP(C20,'All - PetPoint'!$B:$Q,14,FALSE)</f>
        <v>Medical Kennel</v>
      </c>
      <c r="Y20" t="str">
        <f>VLOOKUP(C20,'AnimalInventory - PetPoint'!$D:$AK,9,FALSE)</f>
        <v>Owner/Guardian Surrender/Surrendered for Adoption</v>
      </c>
      <c r="Z20" s="12">
        <f>VLOOKUP(C20,'AnimalInventory - PetPoint'!$D:$AK,19,FALSE)</f>
        <v>0</v>
      </c>
      <c r="AA20" s="12">
        <f>VLOOKUP(C20,'AnimalInventory - PetPoint'!$D:$AK,21,FALSE)</f>
        <v>45918.355555555558</v>
      </c>
      <c r="AB20">
        <f>VLOOKUP(C20,'AnimalInventory - PetPoint'!$D:$AK,22,FALSE)</f>
        <v>32.1</v>
      </c>
      <c r="AC20">
        <f>VLOOKUP(C20,'AnimalInventory - PetPoint'!$D:$AK,23,FALSE)</f>
        <v>0</v>
      </c>
      <c r="AD20" t="str">
        <f>VLOOKUP(C20,'AnimalInventory - PetPoint'!$D:$AK,25,FALSE)</f>
        <v>43.00 pound</v>
      </c>
      <c r="AE20">
        <f>VLOOKUP(C20,'AnimalInventory - PetPoint'!$D:$AK,28,FALSE)</f>
        <v>3</v>
      </c>
      <c r="AF20" t="str">
        <f>VLOOKUP(C20,'PreTreat DogTraffic'!$B:$I,2,FALSE)</f>
        <v>269</v>
      </c>
      <c r="AG20" t="str">
        <f>VLOOKUP(C20,'PreTreat DogTraffic'!$B:$I,3,FALSE)</f>
        <v>595</v>
      </c>
      <c r="AH20" t="str">
        <f>VLOOKUP(C20,'PreTreat DogTraffic'!$B:$I,4,FALSE)</f>
        <v>1,309</v>
      </c>
      <c r="AI20" t="str">
        <f>VLOOKUP(C20,'PreTreat DogTraffic'!$B:$I,5,FALSE)</f>
        <v>11</v>
      </c>
      <c r="AJ20" t="str">
        <f>VLOOKUP(C20,'PreTreat DogTraffic'!$B:$I,6,FALSE)</f>
        <v>63</v>
      </c>
      <c r="AK20" t="str">
        <f>VLOOKUP(C20,'PreTreat DogTraffic'!$B:$I,7,FALSE)</f>
        <v>269</v>
      </c>
      <c r="AL20" t="str">
        <f>VLOOKUP(C20,'PreTreat DogTraffic'!$B:$I,8,FALSE)</f>
        <v>4.1%</v>
      </c>
    </row>
    <row r="21" spans="1:38" x14ac:dyDescent="0.2">
      <c r="A21" t="str">
        <f>IF(C21="","",IFERROR(VLOOKUP(C21,REMOVED!$A:$D,3,FALSE),"Yes"))</f>
        <v>PreTreat - No</v>
      </c>
      <c r="B21">
        <v>44937630</v>
      </c>
      <c r="C21" t="s">
        <v>188</v>
      </c>
      <c r="D21" t="str">
        <f>VLOOKUP(C21,'All - AdoptAPet'!$B:$AE,2,FALSE)</f>
        <v>Taz [Foster Home]</v>
      </c>
      <c r="E21" t="str">
        <f>VLOOKUP(C21,'All - PetPoint'!$B:$Q,7,FALSE)</f>
        <v>Taz (J. Stoilova)</v>
      </c>
      <c r="F21" t="str">
        <f>VLOOKUP(C21,'AnimalInventory - PetPoint'!$D:$AK,2,FALSE)</f>
        <v>Taz (J. Stoilova)</v>
      </c>
      <c r="G21" t="str">
        <f>VLOOKUP(C21,'All - AdoptAPet'!$B:$AE,7,FALSE)</f>
        <v>American Pit Bull Terrier</v>
      </c>
      <c r="H21">
        <f>VLOOKUP(C21,'All - AdoptAPet'!$B:$AE,8,FALSE)</f>
        <v>0</v>
      </c>
      <c r="I21" t="str">
        <f>VLOOKUP(C21,'All - AdoptAPet'!$B:$AE,9,FALSE)</f>
        <v>Brindle</v>
      </c>
      <c r="J21" t="str">
        <f>VLOOKUP(C21,'All - AdoptAPet'!$B:$AE,10,FALSE)</f>
        <v>male</v>
      </c>
      <c r="K21" t="str">
        <f>VLOOKUP(C21,'All - AdoptAPet'!$B:$AE,11,FALSE)</f>
        <v>adult</v>
      </c>
      <c r="L21" t="str">
        <f>VLOOKUP(C21,'All - AdoptAPet'!$B:$AE,12,FALSE)</f>
        <v>Med. 26-60 lbs (12-27 kg)</v>
      </c>
      <c r="M21" t="str">
        <f>VLOOKUP(C21,'All - AdoptAPet'!$B:$AE,14,FALSE)</f>
        <v>Yes</v>
      </c>
      <c r="N21" t="str">
        <f>VLOOKUP(C21,'All - AdoptAPet'!$B:$AE,15,FALSE)</f>
        <v>Yes</v>
      </c>
      <c r="O21" t="str">
        <f>VLOOKUP(C21,'All - AdoptAPet'!$B:$AE,16,FALSE)</f>
        <v>Yes</v>
      </c>
      <c r="P21" t="str">
        <f>VLOOKUP(C21,'All - AdoptAPet'!$B:$AE,17,FALSE)</f>
        <v>No</v>
      </c>
      <c r="Q21" t="str">
        <f>VLOOKUP(C21,'All - AdoptAPet'!$B:$AE,19,FALSE)</f>
        <v>No</v>
      </c>
      <c r="R21" t="str">
        <f>VLOOKUP(C21,'All - AdoptAPet'!$B:$AE,20,FALSE)</f>
        <v>Yes</v>
      </c>
      <c r="S21" t="str">
        <f>VLOOKUP(C21,'All - AdoptAPet'!$B:$AE,21,FALSE)</f>
        <v>Yes</v>
      </c>
      <c r="T21" t="str">
        <f>VLOOKUP(C21,'All - AdoptAPet'!$B:$AE,22,FALSE)</f>
        <v>Yes</v>
      </c>
      <c r="U21" t="str">
        <f>IF(VLOOKUP(C21,'All - AdoptAPet'!$B:$AE,23,FALSE)="","No", "Yes")</f>
        <v>Yes</v>
      </c>
      <c r="V21" t="str">
        <f>VLOOKUP(C21,'All - PetPoint'!$B:$Q,4,FALSE)</f>
        <v>Available</v>
      </c>
      <c r="W21" t="str">
        <f>VLOOKUP(C21,'All - PetPoint'!$B:$Q,11,FALSE)</f>
        <v>Black</v>
      </c>
      <c r="X21" t="str">
        <f>VLOOKUP(C21,'All - PetPoint'!$B:$Q,14,FALSE)</f>
        <v>Foster home</v>
      </c>
      <c r="Y21" t="str">
        <f>VLOOKUP(C21,'AnimalInventory - PetPoint'!$D:$AK,9,FALSE)</f>
        <v>Owner/Guardian Surrender/Surrendered for Adoption</v>
      </c>
      <c r="Z21" s="12">
        <f>VLOOKUP(C21,'AnimalInventory - PetPoint'!$D:$AK,19,FALSE)</f>
        <v>0</v>
      </c>
      <c r="AA21" s="12">
        <f>VLOOKUP(C21,'AnimalInventory - PetPoint'!$D:$AK,21,FALSE)</f>
        <v>45807.511111111111</v>
      </c>
      <c r="AB21">
        <f>VLOOKUP(C21,'AnimalInventory - PetPoint'!$D:$AK,22,FALSE)</f>
        <v>143</v>
      </c>
      <c r="AC21">
        <f>VLOOKUP(C21,'AnimalInventory - PetPoint'!$D:$AK,23,FALSE)</f>
        <v>0</v>
      </c>
      <c r="AD21" t="str">
        <f>VLOOKUP(C21,'AnimalInventory - PetPoint'!$D:$AK,25,FALSE)</f>
        <v>45.00 pound</v>
      </c>
      <c r="AE21">
        <f>VLOOKUP(C21,'AnimalInventory - PetPoint'!$D:$AK,28,FALSE)</f>
        <v>3</v>
      </c>
      <c r="AF21" t="str">
        <f>VLOOKUP(C21,'PreTreat DogTraffic'!$B:$I,2,FALSE)</f>
        <v>399</v>
      </c>
      <c r="AG21" t="str">
        <f>VLOOKUP(C21,'PreTreat DogTraffic'!$B:$I,3,FALSE)</f>
        <v>944</v>
      </c>
      <c r="AH21" t="str">
        <f>VLOOKUP(C21,'PreTreat DogTraffic'!$B:$I,4,FALSE)</f>
        <v>2,045</v>
      </c>
      <c r="AI21" t="str">
        <f>VLOOKUP(C21,'PreTreat DogTraffic'!$B:$I,5,FALSE)</f>
        <v>3</v>
      </c>
      <c r="AJ21" t="str">
        <f>VLOOKUP(C21,'PreTreat DogTraffic'!$B:$I,6,FALSE)</f>
        <v>16</v>
      </c>
      <c r="AK21" t="str">
        <f>VLOOKUP(C21,'PreTreat DogTraffic'!$B:$I,7,FALSE)</f>
        <v>174</v>
      </c>
      <c r="AL21" t="str">
        <f>VLOOKUP(C21,'PreTreat DogTraffic'!$B:$I,8,FALSE)</f>
        <v>0.8%</v>
      </c>
    </row>
    <row r="22" spans="1:38" x14ac:dyDescent="0.2">
      <c r="A22" t="str">
        <f>IF(C22="","",IFERROR(VLOOKUP(C22,REMOVED!$A:$D,3,FALSE),"Yes"))</f>
        <v>Yes</v>
      </c>
      <c r="B22">
        <v>44937929</v>
      </c>
      <c r="C22" t="s">
        <v>193</v>
      </c>
      <c r="D22" t="str">
        <f>VLOOKUP(C22,'All - AdoptAPet'!$B:$AE,2,FALSE)</f>
        <v>Zorua [Foster Home]</v>
      </c>
      <c r="E22" t="str">
        <f>VLOOKUP(C22,'All - PetPoint'!$B:$Q,7,FALSE)</f>
        <v>Zorua (C. Lester)</v>
      </c>
      <c r="F22" t="str">
        <f>VLOOKUP(C22,'AnimalInventory - PetPoint'!$D:$AK,2,FALSE)</f>
        <v>Zorua (C. Lester)</v>
      </c>
      <c r="G22" t="str">
        <f>VLOOKUP(C22,'All - AdoptAPet'!$B:$AE,7,FALSE)</f>
        <v>American Staffordshire Terrier</v>
      </c>
      <c r="H22" t="str">
        <f>VLOOKUP(C22,'All - AdoptAPet'!$B:$AE,8,FALSE)</f>
        <v>American Pit Bull Terrier</v>
      </c>
      <c r="I22" t="str">
        <f>VLOOKUP(C22,'All - AdoptAPet'!$B:$AE,9,FALSE)</f>
        <v>Black - with White</v>
      </c>
      <c r="J22" t="str">
        <f>VLOOKUP(C22,'All - AdoptAPet'!$B:$AE,10,FALSE)</f>
        <v>female</v>
      </c>
      <c r="K22" t="str">
        <f>VLOOKUP(C22,'All - AdoptAPet'!$B:$AE,11,FALSE)</f>
        <v>adult</v>
      </c>
      <c r="L22" t="str">
        <f>VLOOKUP(C22,'All - AdoptAPet'!$B:$AE,12,FALSE)</f>
        <v>Med. 26-60 lbs (12-27 kg)</v>
      </c>
      <c r="M22" t="str">
        <f>VLOOKUP(C22,'All - AdoptAPet'!$B:$AE,14,FALSE)</f>
        <v>Yes</v>
      </c>
      <c r="N22" t="str">
        <f>VLOOKUP(C22,'All - AdoptAPet'!$B:$AE,15,FALSE)</f>
        <v>Yes</v>
      </c>
      <c r="O22" t="str">
        <f>VLOOKUP(C22,'All - AdoptAPet'!$B:$AE,16,FALSE)</f>
        <v>Yes</v>
      </c>
      <c r="P22" t="str">
        <f>VLOOKUP(C22,'All - AdoptAPet'!$B:$AE,17,FALSE)</f>
        <v>No</v>
      </c>
      <c r="Q22" t="str">
        <f>VLOOKUP(C22,'All - AdoptAPet'!$B:$AE,19,FALSE)</f>
        <v>No</v>
      </c>
      <c r="R22" t="str">
        <f>VLOOKUP(C22,'All - AdoptAPet'!$B:$AE,20,FALSE)</f>
        <v>Yes</v>
      </c>
      <c r="S22" t="str">
        <f>VLOOKUP(C22,'All - AdoptAPet'!$B:$AE,21,FALSE)</f>
        <v>Yes</v>
      </c>
      <c r="T22" t="str">
        <f>VLOOKUP(C22,'All - AdoptAPet'!$B:$AE,22,FALSE)</f>
        <v>Unknown</v>
      </c>
      <c r="U22" t="str">
        <f>IF(VLOOKUP(C22,'All - AdoptAPet'!$B:$AE,23,FALSE)="","No", "Yes")</f>
        <v>No</v>
      </c>
      <c r="V22" t="str">
        <f>VLOOKUP(C22,'All - PetPoint'!$B:$Q,4,FALSE)</f>
        <v>Available</v>
      </c>
      <c r="W22" t="str">
        <f>VLOOKUP(C22,'All - PetPoint'!$B:$Q,11,FALSE)</f>
        <v>Black</v>
      </c>
      <c r="X22" t="str">
        <f>VLOOKUP(C22,'All - PetPoint'!$B:$Q,14,FALSE)</f>
        <v>Foster home</v>
      </c>
      <c r="Y22" t="str">
        <f>VLOOKUP(C22,'AnimalInventory - PetPoint'!$D:$AK,9,FALSE)</f>
        <v>Stray/Public Drop Off</v>
      </c>
      <c r="Z22" s="12">
        <f>VLOOKUP(C22,'AnimalInventory - PetPoint'!$D:$AK,19,FALSE)</f>
        <v>45735.629861111112</v>
      </c>
      <c r="AA22" s="12">
        <f>VLOOKUP(C22,'AnimalInventory - PetPoint'!$D:$AK,21,FALSE)</f>
        <v>45730.629861111112</v>
      </c>
      <c r="AB22">
        <f>VLOOKUP(C22,'AnimalInventory - PetPoint'!$D:$AK,22,FALSE)</f>
        <v>219.8</v>
      </c>
      <c r="AC22">
        <f>VLOOKUP(C22,'AnimalInventory - PetPoint'!$D:$AK,23,FALSE)</f>
        <v>0</v>
      </c>
      <c r="AD22" t="str">
        <f>VLOOKUP(C22,'AnimalInventory - PetPoint'!$D:$AK,25,FALSE)</f>
        <v>52.00 pound</v>
      </c>
      <c r="AE22">
        <f>VLOOKUP(C22,'AnimalInventory - PetPoint'!$D:$AK,28,FALSE)</f>
        <v>3</v>
      </c>
      <c r="AF22" t="str">
        <f>VLOOKUP(C22,'PreTreat DogTraffic'!$B:$I,2,FALSE)</f>
        <v>400</v>
      </c>
      <c r="AG22" t="str">
        <f>VLOOKUP(C22,'PreTreat DogTraffic'!$B:$I,3,FALSE)</f>
        <v>912</v>
      </c>
      <c r="AH22" t="str">
        <f>VLOOKUP(C22,'PreTreat DogTraffic'!$B:$I,4,FALSE)</f>
        <v>1,947</v>
      </c>
      <c r="AI22" t="str">
        <f>VLOOKUP(C22,'PreTreat DogTraffic'!$B:$I,5,FALSE)</f>
        <v>5</v>
      </c>
      <c r="AJ22" t="str">
        <f>VLOOKUP(C22,'PreTreat DogTraffic'!$B:$I,6,FALSE)</f>
        <v>25</v>
      </c>
      <c r="AK22" t="str">
        <f>VLOOKUP(C22,'PreTreat DogTraffic'!$B:$I,7,FALSE)</f>
        <v>191</v>
      </c>
      <c r="AL22" t="str">
        <f>VLOOKUP(C22,'PreTreat DogTraffic'!$B:$I,8,FALSE)</f>
        <v>1.2%</v>
      </c>
    </row>
    <row r="23" spans="1:38" x14ac:dyDescent="0.2">
      <c r="A23" t="str">
        <f>IF(C23="","",IFERROR(VLOOKUP(C23,REMOVED!$A:$D,3,FALSE),"Yes"))</f>
        <v>Yes</v>
      </c>
      <c r="B23">
        <v>45190855</v>
      </c>
      <c r="C23" t="s">
        <v>208</v>
      </c>
      <c r="D23" t="str">
        <f>VLOOKUP(C23,'All - AdoptAPet'!$B:$AE,2,FALSE)</f>
        <v>Ava Grace</v>
      </c>
      <c r="E23" t="str">
        <f>VLOOKUP(C23,'All - PetPoint'!$B:$Q,7,FALSE)</f>
        <v>Ava Grace</v>
      </c>
      <c r="F23" t="str">
        <f>VLOOKUP(C23,'AnimalInventory - PetPoint'!$D:$AK,2,FALSE)</f>
        <v>Ava Grace</v>
      </c>
      <c r="G23" t="str">
        <f>VLOOKUP(C23,'All - AdoptAPet'!$B:$AE,7,FALSE)</f>
        <v>American Staffordshire Terrier</v>
      </c>
      <c r="H23" t="str">
        <f>VLOOKUP(C23,'All - AdoptAPet'!$B:$AE,8,FALSE)</f>
        <v>Cane Corso</v>
      </c>
      <c r="I23" t="str">
        <f>VLOOKUP(C23,'All - AdoptAPet'!$B:$AE,9,FALSE)</f>
        <v>Brindle - with White</v>
      </c>
      <c r="J23" t="str">
        <f>VLOOKUP(C23,'All - AdoptAPet'!$B:$AE,10,FALSE)</f>
        <v>female</v>
      </c>
      <c r="K23" t="str">
        <f>VLOOKUP(C23,'All - AdoptAPet'!$B:$AE,11,FALSE)</f>
        <v>adult</v>
      </c>
      <c r="L23" t="str">
        <f>VLOOKUP(C23,'All - AdoptAPet'!$B:$AE,12,FALSE)</f>
        <v>Large 61-100 lbs (28-45 kg)</v>
      </c>
      <c r="M23" t="str">
        <f>VLOOKUP(C23,'All - AdoptAPet'!$B:$AE,14,FALSE)</f>
        <v>Yes</v>
      </c>
      <c r="N23" t="str">
        <f>VLOOKUP(C23,'All - AdoptAPet'!$B:$AE,15,FALSE)</f>
        <v>Yes</v>
      </c>
      <c r="O23" t="str">
        <f>VLOOKUP(C23,'All - AdoptAPet'!$B:$AE,16,FALSE)</f>
        <v>Yes</v>
      </c>
      <c r="P23" t="str">
        <f>VLOOKUP(C23,'All - AdoptAPet'!$B:$AE,17,FALSE)</f>
        <v>No</v>
      </c>
      <c r="Q23" t="str">
        <f>VLOOKUP(C23,'All - AdoptAPet'!$B:$AE,19,FALSE)</f>
        <v>No</v>
      </c>
      <c r="R23" t="str">
        <f>VLOOKUP(C23,'All - AdoptAPet'!$B:$AE,20,FALSE)</f>
        <v>Yes</v>
      </c>
      <c r="S23" t="str">
        <f>VLOOKUP(C23,'All - AdoptAPet'!$B:$AE,21,FALSE)</f>
        <v>Yes</v>
      </c>
      <c r="T23" t="str">
        <f>VLOOKUP(C23,'All - AdoptAPet'!$B:$AE,22,FALSE)</f>
        <v>Unknown</v>
      </c>
      <c r="U23" t="str">
        <f>IF(VLOOKUP(C23,'All - AdoptAPet'!$B:$AE,23,FALSE)="","No", "Yes")</f>
        <v>No</v>
      </c>
      <c r="V23" t="str">
        <f>VLOOKUP(C23,'All - PetPoint'!$B:$Q,4,FALSE)</f>
        <v>Available</v>
      </c>
      <c r="W23" t="str">
        <f>VLOOKUP(C23,'All - PetPoint'!$B:$Q,11,FALSE)</f>
        <v>Brown</v>
      </c>
      <c r="X23" t="str">
        <f>VLOOKUP(C23,'All - PetPoint'!$B:$Q,14,FALSE)</f>
        <v>Holding Kennel</v>
      </c>
      <c r="Y23" t="str">
        <f>VLOOKUP(C23,'AnimalInventory - PetPoint'!$D:$AK,9,FALSE)</f>
        <v>Stray/Police Pickup / Drop Off</v>
      </c>
      <c r="Z23" s="12">
        <f>VLOOKUP(C23,'AnimalInventory - PetPoint'!$D:$AK,19,FALSE)</f>
        <v>45829.554166666669</v>
      </c>
      <c r="AA23" s="12">
        <f>VLOOKUP(C23,'AnimalInventory - PetPoint'!$D:$AK,21,FALSE)</f>
        <v>45824.554166666669</v>
      </c>
      <c r="AB23">
        <f>VLOOKUP(C23,'AnimalInventory - PetPoint'!$D:$AK,22,FALSE)</f>
        <v>125.9</v>
      </c>
      <c r="AC23">
        <f>VLOOKUP(C23,'AnimalInventory - PetPoint'!$D:$AK,23,FALSE)</f>
        <v>0</v>
      </c>
      <c r="AD23" t="str">
        <f>VLOOKUP(C23,'AnimalInventory - PetPoint'!$D:$AK,25,FALSE)</f>
        <v>81.00 pound</v>
      </c>
      <c r="AE23">
        <f>VLOOKUP(C23,'AnimalInventory - PetPoint'!$D:$AK,28,FALSE)</f>
        <v>3</v>
      </c>
      <c r="AF23" t="str">
        <f>VLOOKUP(C23,'PreTreat DogTraffic'!$B:$I,2,FALSE)</f>
        <v>409</v>
      </c>
      <c r="AG23" t="str">
        <f>VLOOKUP(C23,'PreTreat DogTraffic'!$B:$I,3,FALSE)</f>
        <v>911</v>
      </c>
      <c r="AH23" t="str">
        <f>VLOOKUP(C23,'PreTreat DogTraffic'!$B:$I,4,FALSE)</f>
        <v>1,599</v>
      </c>
      <c r="AI23" t="str">
        <f>VLOOKUP(C23,'PreTreat DogTraffic'!$B:$I,5,FALSE)</f>
        <v>25</v>
      </c>
      <c r="AJ23" t="str">
        <f>VLOOKUP(C23,'PreTreat DogTraffic'!$B:$I,6,FALSE)</f>
        <v>36</v>
      </c>
      <c r="AK23" t="str">
        <f>VLOOKUP(C23,'PreTreat DogTraffic'!$B:$I,7,FALSE)</f>
        <v>191</v>
      </c>
      <c r="AL23" t="str">
        <f>VLOOKUP(C23,'PreTreat DogTraffic'!$B:$I,8,FALSE)</f>
        <v>6.1%</v>
      </c>
    </row>
    <row r="24" spans="1:38" x14ac:dyDescent="0.2">
      <c r="A24" t="str">
        <f>IF(C24="","",IFERROR(VLOOKUP(C24,REMOVED!$A:$D,3,FALSE),"Yes"))</f>
        <v>Yes</v>
      </c>
      <c r="B24">
        <v>45190845</v>
      </c>
      <c r="C24" t="s">
        <v>215</v>
      </c>
      <c r="D24" t="str">
        <f>VLOOKUP(C24,'All - AdoptAPet'!$B:$AE,2,FALSE)</f>
        <v>Cole [Foster Home]</v>
      </c>
      <c r="E24" t="str">
        <f>VLOOKUP(C24,'All - PetPoint'!$B:$Q,7,FALSE)</f>
        <v>Cole (K. Vogel)</v>
      </c>
      <c r="F24" t="str">
        <f>VLOOKUP(C24,'AnimalInventory - PetPoint'!$D:$AK,2,FALSE)</f>
        <v>Cole (K. Vogel)</v>
      </c>
      <c r="G24" t="str">
        <f>VLOOKUP(C24,'All - AdoptAPet'!$B:$AE,7,FALSE)</f>
        <v>Labrador Retriever</v>
      </c>
      <c r="H24" t="str">
        <f>VLOOKUP(C24,'All - AdoptAPet'!$B:$AE,8,FALSE)</f>
        <v>Hound (Unknown Type)</v>
      </c>
      <c r="I24" t="str">
        <f>VLOOKUP(C24,'All - AdoptAPet'!$B:$AE,9,FALSE)</f>
        <v>Black</v>
      </c>
      <c r="J24" t="str">
        <f>VLOOKUP(C24,'All - AdoptAPet'!$B:$AE,10,FALSE)</f>
        <v>male</v>
      </c>
      <c r="K24" t="str">
        <f>VLOOKUP(C24,'All - AdoptAPet'!$B:$AE,11,FALSE)</f>
        <v>young</v>
      </c>
      <c r="L24" t="str">
        <f>VLOOKUP(C24,'All - AdoptAPet'!$B:$AE,12,FALSE)</f>
        <v>Med. 26-60 lbs (12-27 kg)</v>
      </c>
      <c r="M24" t="str">
        <f>VLOOKUP(C24,'All - AdoptAPet'!$B:$AE,14,FALSE)</f>
        <v>Yes</v>
      </c>
      <c r="N24" t="str">
        <f>VLOOKUP(C24,'All - AdoptAPet'!$B:$AE,15,FALSE)</f>
        <v>Yes</v>
      </c>
      <c r="O24" t="str">
        <f>VLOOKUP(C24,'All - AdoptAPet'!$B:$AE,16,FALSE)</f>
        <v>Yes</v>
      </c>
      <c r="P24" t="str">
        <f>VLOOKUP(C24,'All - AdoptAPet'!$B:$AE,17,FALSE)</f>
        <v>No</v>
      </c>
      <c r="Q24" t="str">
        <f>VLOOKUP(C24,'All - AdoptAPet'!$B:$AE,19,FALSE)</f>
        <v>No</v>
      </c>
      <c r="R24" t="str">
        <f>VLOOKUP(C24,'All - AdoptAPet'!$B:$AE,20,FALSE)</f>
        <v>Yes</v>
      </c>
      <c r="S24" t="str">
        <f>VLOOKUP(C24,'All - AdoptAPet'!$B:$AE,21,FALSE)</f>
        <v>Yes</v>
      </c>
      <c r="T24" t="str">
        <f>VLOOKUP(C24,'All - AdoptAPet'!$B:$AE,22,FALSE)</f>
        <v>Yes</v>
      </c>
      <c r="U24" t="str">
        <f>IF(VLOOKUP(C24,'All - AdoptAPet'!$B:$AE,23,FALSE)="","No", "Yes")</f>
        <v>No</v>
      </c>
      <c r="V24" t="str">
        <f>VLOOKUP(C24,'All - PetPoint'!$B:$Q,4,FALSE)</f>
        <v>Available</v>
      </c>
      <c r="W24" t="str">
        <f>VLOOKUP(C24,'All - PetPoint'!$B:$Q,11,FALSE)</f>
        <v>Black</v>
      </c>
      <c r="X24" t="str">
        <f>VLOOKUP(C24,'All - PetPoint'!$B:$Q,14,FALSE)</f>
        <v>Foster home</v>
      </c>
      <c r="Y24" t="str">
        <f>VLOOKUP(C24,'AnimalInventory - PetPoint'!$D:$AK,9,FALSE)</f>
        <v>Stray/Public Drop Off</v>
      </c>
      <c r="Z24" s="12">
        <f>VLOOKUP(C24,'AnimalInventory - PetPoint'!$D:$AK,19,FALSE)</f>
        <v>45826.588194444441</v>
      </c>
      <c r="AA24" s="12">
        <f>VLOOKUP(C24,'AnimalInventory - PetPoint'!$D:$AK,21,FALSE)</f>
        <v>45821.588194444441</v>
      </c>
      <c r="AB24">
        <f>VLOOKUP(C24,'AnimalInventory - PetPoint'!$D:$AK,22,FALSE)</f>
        <v>128.9</v>
      </c>
      <c r="AC24">
        <f>VLOOKUP(C24,'AnimalInventory - PetPoint'!$D:$AK,23,FALSE)</f>
        <v>0</v>
      </c>
      <c r="AD24" t="str">
        <f>VLOOKUP(C24,'AnimalInventory - PetPoint'!$D:$AK,25,FALSE)</f>
        <v>39.10 pound</v>
      </c>
      <c r="AE24">
        <f>VLOOKUP(C24,'AnimalInventory - PetPoint'!$D:$AK,28,FALSE)</f>
        <v>3</v>
      </c>
      <c r="AF24" t="str">
        <f>VLOOKUP(C24,'PreTreat DogTraffic'!$B:$I,2,FALSE)</f>
        <v>336</v>
      </c>
      <c r="AG24" t="str">
        <f>VLOOKUP(C24,'PreTreat DogTraffic'!$B:$I,3,FALSE)</f>
        <v>905</v>
      </c>
      <c r="AH24" t="str">
        <f>VLOOKUP(C24,'PreTreat DogTraffic'!$B:$I,4,FALSE)</f>
        <v>2,002</v>
      </c>
      <c r="AI24" t="str">
        <f>VLOOKUP(C24,'PreTreat DogTraffic'!$B:$I,5,FALSE)</f>
        <v>35</v>
      </c>
      <c r="AJ24" t="str">
        <f>VLOOKUP(C24,'PreTreat DogTraffic'!$B:$I,6,FALSE)</f>
        <v>248</v>
      </c>
      <c r="AK24" t="str">
        <f>VLOOKUP(C24,'PreTreat DogTraffic'!$B:$I,7,FALSE)</f>
        <v>627</v>
      </c>
      <c r="AL24" t="str">
        <f>VLOOKUP(C24,'PreTreat DogTraffic'!$B:$I,8,FALSE)</f>
        <v>10.4%</v>
      </c>
    </row>
    <row r="25" spans="1:38" x14ac:dyDescent="0.2">
      <c r="A25" t="str">
        <f>IF(C25="","",IFERROR(VLOOKUP(C25,REMOVED!$A:$D,3,FALSE),"Yes"))</f>
        <v>PreTreat - No</v>
      </c>
      <c r="B25">
        <v>45190935</v>
      </c>
      <c r="C25" t="s">
        <v>220</v>
      </c>
      <c r="D25" t="str">
        <f>VLOOKUP(C25,'All - AdoptAPet'!$B:$AE,2,FALSE)</f>
        <v>Everlee</v>
      </c>
      <c r="E25" t="str">
        <f>VLOOKUP(C25,'All - PetPoint'!$B:$Q,7,FALSE)</f>
        <v>Everlee</v>
      </c>
      <c r="F25" t="str">
        <f>VLOOKUP(C25,'AnimalInventory - PetPoint'!$D:$AK,2,FALSE)</f>
        <v>Everlee</v>
      </c>
      <c r="G25" t="str">
        <f>VLOOKUP(C25,'All - AdoptAPet'!$B:$AE,7,FALSE)</f>
        <v>American Pit Bull Terrier</v>
      </c>
      <c r="H25">
        <f>VLOOKUP(C25,'All - AdoptAPet'!$B:$AE,8,FALSE)</f>
        <v>0</v>
      </c>
      <c r="I25" t="str">
        <f>VLOOKUP(C25,'All - AdoptAPet'!$B:$AE,9,FALSE)</f>
        <v>Brown/Chocolate - with White</v>
      </c>
      <c r="J25" t="str">
        <f>VLOOKUP(C25,'All - AdoptAPet'!$B:$AE,10,FALSE)</f>
        <v>female</v>
      </c>
      <c r="K25" t="str">
        <f>VLOOKUP(C25,'All - AdoptAPet'!$B:$AE,11,FALSE)</f>
        <v>adult</v>
      </c>
      <c r="L25" t="str">
        <f>VLOOKUP(C25,'All - AdoptAPet'!$B:$AE,12,FALSE)</f>
        <v>Med. 26-60 lbs (12-27 kg)</v>
      </c>
      <c r="M25" t="str">
        <f>VLOOKUP(C25,'All - AdoptAPet'!$B:$AE,14,FALSE)</f>
        <v>Yes</v>
      </c>
      <c r="N25" t="str">
        <f>VLOOKUP(C25,'All - AdoptAPet'!$B:$AE,15,FALSE)</f>
        <v>No</v>
      </c>
      <c r="O25" t="str">
        <f>VLOOKUP(C25,'All - AdoptAPet'!$B:$AE,16,FALSE)</f>
        <v>Yes</v>
      </c>
      <c r="P25" t="str">
        <f>VLOOKUP(C25,'All - AdoptAPet'!$B:$AE,17,FALSE)</f>
        <v>No</v>
      </c>
      <c r="Q25" t="str">
        <f>VLOOKUP(C25,'All - AdoptAPet'!$B:$AE,19,FALSE)</f>
        <v>No</v>
      </c>
      <c r="R25" t="str">
        <f>VLOOKUP(C25,'All - AdoptAPet'!$B:$AE,20,FALSE)</f>
        <v>Yes</v>
      </c>
      <c r="S25" t="str">
        <f>VLOOKUP(C25,'All - AdoptAPet'!$B:$AE,21,FALSE)</f>
        <v>Yes</v>
      </c>
      <c r="T25" t="str">
        <f>VLOOKUP(C25,'All - AdoptAPet'!$B:$AE,22,FALSE)</f>
        <v>Unknown</v>
      </c>
      <c r="U25" t="str">
        <f>IF(VLOOKUP(C25,'All - AdoptAPet'!$B:$AE,23,FALSE)="","No", "Yes")</f>
        <v>No</v>
      </c>
      <c r="V25" t="str">
        <f>VLOOKUP(C25,'All - PetPoint'!$B:$Q,4,FALSE)</f>
        <v>Available</v>
      </c>
      <c r="W25" t="str">
        <f>VLOOKUP(C25,'All - PetPoint'!$B:$Q,11,FALSE)</f>
        <v>Brown</v>
      </c>
      <c r="X25" t="str">
        <f>VLOOKUP(C25,'All - PetPoint'!$B:$Q,14,FALSE)</f>
        <v>Adoption Kennels</v>
      </c>
      <c r="Y25" t="str">
        <f>VLOOKUP(C25,'AnimalInventory - PetPoint'!$D:$AK,9,FALSE)</f>
        <v>Return/Returned Adoption</v>
      </c>
      <c r="Z25" s="12">
        <f>VLOOKUP(C25,'AnimalInventory - PetPoint'!$D:$AK,19,FALSE)</f>
        <v>0</v>
      </c>
      <c r="AA25" s="12">
        <f>VLOOKUP(C25,'AnimalInventory - PetPoint'!$D:$AK,21,FALSE)</f>
        <v>45860.494444444441</v>
      </c>
      <c r="AB25">
        <f>VLOOKUP(C25,'AnimalInventory - PetPoint'!$D:$AK,22,FALSE)</f>
        <v>90</v>
      </c>
      <c r="AC25">
        <f>VLOOKUP(C25,'AnimalInventory - PetPoint'!$D:$AK,23,FALSE)</f>
        <v>0</v>
      </c>
      <c r="AD25" t="str">
        <f>VLOOKUP(C25,'AnimalInventory - PetPoint'!$D:$AK,25,FALSE)</f>
        <v>50.00 pound</v>
      </c>
      <c r="AE25">
        <f>VLOOKUP(C25,'AnimalInventory - PetPoint'!$D:$AK,28,FALSE)</f>
        <v>3</v>
      </c>
      <c r="AF25" t="str">
        <f>VLOOKUP(C25,'PreTreat DogTraffic'!$B:$I,2,FALSE)</f>
        <v>236</v>
      </c>
      <c r="AG25" t="str">
        <f>VLOOKUP(C25,'PreTreat DogTraffic'!$B:$I,3,FALSE)</f>
        <v>585</v>
      </c>
      <c r="AH25" t="str">
        <f>VLOOKUP(C25,'PreTreat DogTraffic'!$B:$I,4,FALSE)</f>
        <v>1,147</v>
      </c>
      <c r="AI25" t="str">
        <f>VLOOKUP(C25,'PreTreat DogTraffic'!$B:$I,5,FALSE)</f>
        <v>5</v>
      </c>
      <c r="AJ25" t="str">
        <f>VLOOKUP(C25,'PreTreat DogTraffic'!$B:$I,6,FALSE)</f>
        <v>47</v>
      </c>
      <c r="AK25" t="str">
        <f>VLOOKUP(C25,'PreTreat DogTraffic'!$B:$I,7,FALSE)</f>
        <v>227</v>
      </c>
      <c r="AL25" t="str">
        <f>VLOOKUP(C25,'PreTreat DogTraffic'!$B:$I,8,FALSE)</f>
        <v>2.1%</v>
      </c>
    </row>
    <row r="26" spans="1:38" x14ac:dyDescent="0.2">
      <c r="A26" t="str">
        <f>IF(C26="","",IFERROR(VLOOKUP(C26,REMOVED!$A:$D,3,FALSE),"Yes"))</f>
        <v>PreTreat - No</v>
      </c>
      <c r="B26">
        <v>45190824</v>
      </c>
      <c r="C26" t="s">
        <v>225</v>
      </c>
      <c r="D26" t="str">
        <f>VLOOKUP(C26,'All - AdoptAPet'!$B:$AE,2,FALSE)</f>
        <v>Julian</v>
      </c>
      <c r="E26" t="str">
        <f>VLOOKUP(C26,'All - PetPoint'!$B:$Q,7,FALSE)</f>
        <v>Julian</v>
      </c>
      <c r="F26" t="str">
        <f>VLOOKUP(C26,'AnimalInventory - PetPoint'!$D:$AK,2,FALSE)</f>
        <v>Julian</v>
      </c>
      <c r="G26" t="str">
        <f>VLOOKUP(C26,'All - AdoptAPet'!$B:$AE,7,FALSE)</f>
        <v>Shepherd (Unknown Type)</v>
      </c>
      <c r="H26" t="str">
        <f>VLOOKUP(C26,'All - AdoptAPet'!$B:$AE,8,FALSE)</f>
        <v>Plott Hound</v>
      </c>
      <c r="I26" t="str">
        <f>VLOOKUP(C26,'All - AdoptAPet'!$B:$AE,9,FALSE)</f>
        <v>Brindle</v>
      </c>
      <c r="J26" t="str">
        <f>VLOOKUP(C26,'All - AdoptAPet'!$B:$AE,10,FALSE)</f>
        <v>male</v>
      </c>
      <c r="K26" t="str">
        <f>VLOOKUP(C26,'All - AdoptAPet'!$B:$AE,11,FALSE)</f>
        <v>adult</v>
      </c>
      <c r="L26" t="str">
        <f>VLOOKUP(C26,'All - AdoptAPet'!$B:$AE,12,FALSE)</f>
        <v>Med. 26-60 lbs (12-27 kg)</v>
      </c>
      <c r="M26" t="str">
        <f>VLOOKUP(C26,'All - AdoptAPet'!$B:$AE,14,FALSE)</f>
        <v>Yes</v>
      </c>
      <c r="N26" t="str">
        <f>VLOOKUP(C26,'All - AdoptAPet'!$B:$AE,15,FALSE)</f>
        <v>Yes</v>
      </c>
      <c r="O26" t="str">
        <f>VLOOKUP(C26,'All - AdoptAPet'!$B:$AE,16,FALSE)</f>
        <v>Yes</v>
      </c>
      <c r="P26" t="str">
        <f>VLOOKUP(C26,'All - AdoptAPet'!$B:$AE,17,FALSE)</f>
        <v>No</v>
      </c>
      <c r="Q26" t="str">
        <f>VLOOKUP(C26,'All - AdoptAPet'!$B:$AE,19,FALSE)</f>
        <v>No</v>
      </c>
      <c r="R26" t="str">
        <f>VLOOKUP(C26,'All - AdoptAPet'!$B:$AE,20,FALSE)</f>
        <v>Yes</v>
      </c>
      <c r="S26" t="str">
        <f>VLOOKUP(C26,'All - AdoptAPet'!$B:$AE,21,FALSE)</f>
        <v>Yes</v>
      </c>
      <c r="T26" t="str">
        <f>VLOOKUP(C26,'All - AdoptAPet'!$B:$AE,22,FALSE)</f>
        <v>Yes</v>
      </c>
      <c r="U26" t="str">
        <f>IF(VLOOKUP(C26,'All - AdoptAPet'!$B:$AE,23,FALSE)="","No", "Yes")</f>
        <v>Yes</v>
      </c>
      <c r="V26" t="str">
        <f>VLOOKUP(C26,'All - PetPoint'!$B:$Q,4,FALSE)</f>
        <v>Available</v>
      </c>
      <c r="W26" t="str">
        <f>VLOOKUP(C26,'All - PetPoint'!$B:$Q,11,FALSE)</f>
        <v>Black</v>
      </c>
      <c r="X26" t="str">
        <f>VLOOKUP(C26,'All - PetPoint'!$B:$Q,14,FALSE)</f>
        <v>Adoption Kennels</v>
      </c>
      <c r="Y26" t="str">
        <f>VLOOKUP(C26,'AnimalInventory - PetPoint'!$D:$AK,9,FALSE)</f>
        <v>Stray/ACO Pickup / Drop Off</v>
      </c>
      <c r="Z26" s="12">
        <f>VLOOKUP(C26,'AnimalInventory - PetPoint'!$D:$AK,19,FALSE)</f>
        <v>45824.569444444445</v>
      </c>
      <c r="AA26" s="12">
        <f>VLOOKUP(C26,'AnimalInventory - PetPoint'!$D:$AK,21,FALSE)</f>
        <v>45819.569444444445</v>
      </c>
      <c r="AB26">
        <f>VLOOKUP(C26,'AnimalInventory - PetPoint'!$D:$AK,22,FALSE)</f>
        <v>130.9</v>
      </c>
      <c r="AC26">
        <f>VLOOKUP(C26,'AnimalInventory - PetPoint'!$D:$AK,23,FALSE)</f>
        <v>0</v>
      </c>
      <c r="AD26" t="str">
        <f>VLOOKUP(C26,'AnimalInventory - PetPoint'!$D:$AK,25,FALSE)</f>
        <v>61.00 pound</v>
      </c>
      <c r="AE26">
        <f>VLOOKUP(C26,'AnimalInventory - PetPoint'!$D:$AK,28,FALSE)</f>
        <v>3</v>
      </c>
      <c r="AF26" t="str">
        <f>VLOOKUP(C26,'PreTreat DogTraffic'!$B:$I,2,FALSE)</f>
        <v>236</v>
      </c>
      <c r="AG26" t="str">
        <f>VLOOKUP(C26,'PreTreat DogTraffic'!$B:$I,3,FALSE)</f>
        <v>593</v>
      </c>
      <c r="AH26" t="str">
        <f>VLOOKUP(C26,'PreTreat DogTraffic'!$B:$I,4,FALSE)</f>
        <v>1,235</v>
      </c>
      <c r="AI26" t="str">
        <f>VLOOKUP(C26,'PreTreat DogTraffic'!$B:$I,5,FALSE)</f>
        <v>9</v>
      </c>
      <c r="AJ26" t="str">
        <f>VLOOKUP(C26,'PreTreat DogTraffic'!$B:$I,6,FALSE)</f>
        <v>38</v>
      </c>
      <c r="AK26" t="str">
        <f>VLOOKUP(C26,'PreTreat DogTraffic'!$B:$I,7,FALSE)</f>
        <v>153</v>
      </c>
      <c r="AL26" t="str">
        <f>VLOOKUP(C26,'PreTreat DogTraffic'!$B:$I,8,FALSE)</f>
        <v>3.8%</v>
      </c>
    </row>
    <row r="27" spans="1:38" x14ac:dyDescent="0.2">
      <c r="A27" t="str">
        <f>IF(C27="","",IFERROR(VLOOKUP(C27,REMOVED!$A:$D,3,FALSE),"Yes"))</f>
        <v>PreTreat - No</v>
      </c>
      <c r="B27">
        <v>45190904</v>
      </c>
      <c r="C27" t="s">
        <v>230</v>
      </c>
      <c r="D27" t="str">
        <f>VLOOKUP(C27,'All - AdoptAPet'!$B:$AE,2,FALSE)</f>
        <v>Karma [Foster Home]</v>
      </c>
      <c r="E27" t="str">
        <f>VLOOKUP(C27,'All - PetPoint'!$B:$Q,7,FALSE)</f>
        <v>Karma (M Kelly)</v>
      </c>
      <c r="F27" t="str">
        <f>VLOOKUP(C27,'AnimalInventory - PetPoint'!$D:$AK,2,FALSE)</f>
        <v>Karma (M Kelly)</v>
      </c>
      <c r="G27" t="str">
        <f>VLOOKUP(C27,'All - AdoptAPet'!$B:$AE,7,FALSE)</f>
        <v>Labrador Retriever</v>
      </c>
      <c r="H27" t="str">
        <f>VLOOKUP(C27,'All - AdoptAPet'!$B:$AE,8,FALSE)</f>
        <v>Weimaraner</v>
      </c>
      <c r="I27" t="str">
        <f>VLOOKUP(C27,'All - AdoptAPet'!$B:$AE,9,FALSE)</f>
        <v>Gray/Silver/Salt &amp; Pepper - with White</v>
      </c>
      <c r="J27" t="str">
        <f>VLOOKUP(C27,'All - AdoptAPet'!$B:$AE,10,FALSE)</f>
        <v>female</v>
      </c>
      <c r="K27" t="str">
        <f>VLOOKUP(C27,'All - AdoptAPet'!$B:$AE,11,FALSE)</f>
        <v>adult</v>
      </c>
      <c r="L27" t="str">
        <f>VLOOKUP(C27,'All - AdoptAPet'!$B:$AE,12,FALSE)</f>
        <v>Med. 26-60 lbs (12-27 kg)</v>
      </c>
      <c r="M27" t="str">
        <f>VLOOKUP(C27,'All - AdoptAPet'!$B:$AE,14,FALSE)</f>
        <v>Yes</v>
      </c>
      <c r="N27" t="str">
        <f>VLOOKUP(C27,'All - AdoptAPet'!$B:$AE,15,FALSE)</f>
        <v>Yes</v>
      </c>
      <c r="O27" t="str">
        <f>VLOOKUP(C27,'All - AdoptAPet'!$B:$AE,16,FALSE)</f>
        <v>Yes</v>
      </c>
      <c r="P27" t="str">
        <f>VLOOKUP(C27,'All - AdoptAPet'!$B:$AE,17,FALSE)</f>
        <v>Yes</v>
      </c>
      <c r="Q27" t="str">
        <f>VLOOKUP(C27,'All - AdoptAPet'!$B:$AE,19,FALSE)</f>
        <v>No</v>
      </c>
      <c r="R27" t="str">
        <f>VLOOKUP(C27,'All - AdoptAPet'!$B:$AE,20,FALSE)</f>
        <v>Yes</v>
      </c>
      <c r="S27" t="str">
        <f>VLOOKUP(C27,'All - AdoptAPet'!$B:$AE,21,FALSE)</f>
        <v>Yes</v>
      </c>
      <c r="T27" t="str">
        <f>VLOOKUP(C27,'All - AdoptAPet'!$B:$AE,22,FALSE)</f>
        <v>Yes</v>
      </c>
      <c r="U27" t="str">
        <f>IF(VLOOKUP(C27,'All - AdoptAPet'!$B:$AE,23,FALSE)="","No", "Yes")</f>
        <v>Yes</v>
      </c>
      <c r="V27" t="str">
        <f>VLOOKUP(C27,'All - PetPoint'!$B:$Q,4,FALSE)</f>
        <v>Foster to Adopt</v>
      </c>
      <c r="W27" t="str">
        <f>VLOOKUP(C27,'All - PetPoint'!$B:$Q,11,FALSE)</f>
        <v>Grey</v>
      </c>
      <c r="X27" t="str">
        <f>VLOOKUP(C27,'All - PetPoint'!$B:$Q,14,FALSE)</f>
        <v>Foster home</v>
      </c>
      <c r="Y27" t="str">
        <f>VLOOKUP(C27,'AnimalInventory - PetPoint'!$D:$AK,9,FALSE)</f>
        <v>Stray/Public Drop Off</v>
      </c>
      <c r="Z27" s="12">
        <f>VLOOKUP(C27,'AnimalInventory - PetPoint'!$D:$AK,19,FALSE)</f>
        <v>45833.45208333333</v>
      </c>
      <c r="AA27" s="12">
        <f>VLOOKUP(C27,'AnimalInventory - PetPoint'!$D:$AK,21,FALSE)</f>
        <v>45828.45208333333</v>
      </c>
      <c r="AB27">
        <f>VLOOKUP(C27,'AnimalInventory - PetPoint'!$D:$AK,22,FALSE)</f>
        <v>122</v>
      </c>
      <c r="AC27">
        <f>VLOOKUP(C27,'AnimalInventory - PetPoint'!$D:$AK,23,FALSE)</f>
        <v>0</v>
      </c>
      <c r="AD27" t="str">
        <f>VLOOKUP(C27,'AnimalInventory - PetPoint'!$D:$AK,25,FALSE)</f>
        <v>52.60 pound</v>
      </c>
      <c r="AE27">
        <f>VLOOKUP(C27,'AnimalInventory - PetPoint'!$D:$AK,28,FALSE)</f>
        <v>3</v>
      </c>
      <c r="AF27" t="str">
        <f>VLOOKUP(C27,'PreTreat DogTraffic'!$B:$I,2,FALSE)</f>
        <v>279</v>
      </c>
      <c r="AG27" t="str">
        <f>VLOOKUP(C27,'PreTreat DogTraffic'!$B:$I,3,FALSE)</f>
        <v>803</v>
      </c>
      <c r="AH27" t="str">
        <f>VLOOKUP(C27,'PreTreat DogTraffic'!$B:$I,4,FALSE)</f>
        <v>1,574</v>
      </c>
      <c r="AI27" t="str">
        <f>VLOOKUP(C27,'PreTreat DogTraffic'!$B:$I,5,FALSE)</f>
        <v>51</v>
      </c>
      <c r="AJ27" t="str">
        <f>VLOOKUP(C27,'PreTreat DogTraffic'!$B:$I,6,FALSE)</f>
        <v>154</v>
      </c>
      <c r="AK27" t="str">
        <f>VLOOKUP(C27,'PreTreat DogTraffic'!$B:$I,7,FALSE)</f>
        <v>406</v>
      </c>
      <c r="AL27" t="str">
        <f>VLOOKUP(C27,'PreTreat DogTraffic'!$B:$I,8,FALSE)</f>
        <v>18.3%</v>
      </c>
    </row>
    <row r="28" spans="1:38" x14ac:dyDescent="0.2">
      <c r="A28" t="str">
        <f>IF(C28="","",IFERROR(VLOOKUP(C28,REMOVED!$A:$D,3,FALSE),"Yes"))</f>
        <v>Yes</v>
      </c>
      <c r="B28">
        <v>45190901</v>
      </c>
      <c r="C28" t="s">
        <v>235</v>
      </c>
      <c r="D28" t="str">
        <f>VLOOKUP(C28,'All - AdoptAPet'!$B:$AE,2,FALSE)</f>
        <v>Kim</v>
      </c>
      <c r="E28" t="str">
        <f>VLOOKUP(C28,'All - PetPoint'!$B:$Q,7,FALSE)</f>
        <v>Kim</v>
      </c>
      <c r="F28" t="str">
        <f>VLOOKUP(C28,'AnimalInventory - PetPoint'!$D:$AK,2,FALSE)</f>
        <v>Kim</v>
      </c>
      <c r="G28" t="str">
        <f>VLOOKUP(C28,'All - AdoptAPet'!$B:$AE,7,FALSE)</f>
        <v>Labrador Retriever</v>
      </c>
      <c r="H28" t="str">
        <f>VLOOKUP(C28,'All - AdoptAPet'!$B:$AE,8,FALSE)</f>
        <v>American Pit Bull Terrier</v>
      </c>
      <c r="I28" t="str">
        <f>VLOOKUP(C28,'All - AdoptAPet'!$B:$AE,9,FALSE)</f>
        <v>Black</v>
      </c>
      <c r="J28" t="str">
        <f>VLOOKUP(C28,'All - AdoptAPet'!$B:$AE,10,FALSE)</f>
        <v>female</v>
      </c>
      <c r="K28" t="str">
        <f>VLOOKUP(C28,'All - AdoptAPet'!$B:$AE,11,FALSE)</f>
        <v>adult</v>
      </c>
      <c r="L28" t="str">
        <f>VLOOKUP(C28,'All - AdoptAPet'!$B:$AE,12,FALSE)</f>
        <v>Med. 26-60 lbs (12-27 kg)</v>
      </c>
      <c r="M28" t="str">
        <f>VLOOKUP(C28,'All - AdoptAPet'!$B:$AE,14,FALSE)</f>
        <v>Yes</v>
      </c>
      <c r="N28" t="str">
        <f>VLOOKUP(C28,'All - AdoptAPet'!$B:$AE,15,FALSE)</f>
        <v>Yes</v>
      </c>
      <c r="O28" t="str">
        <f>VLOOKUP(C28,'All - AdoptAPet'!$B:$AE,16,FALSE)</f>
        <v>Yes</v>
      </c>
      <c r="P28" t="str">
        <f>VLOOKUP(C28,'All - AdoptAPet'!$B:$AE,17,FALSE)</f>
        <v>No</v>
      </c>
      <c r="Q28" t="str">
        <f>VLOOKUP(C28,'All - AdoptAPet'!$B:$AE,19,FALSE)</f>
        <v>No</v>
      </c>
      <c r="R28" t="str">
        <f>VLOOKUP(C28,'All - AdoptAPet'!$B:$AE,20,FALSE)</f>
        <v>Yes</v>
      </c>
      <c r="S28" t="str">
        <f>VLOOKUP(C28,'All - AdoptAPet'!$B:$AE,21,FALSE)</f>
        <v>Yes</v>
      </c>
      <c r="T28" t="str">
        <f>VLOOKUP(C28,'All - AdoptAPet'!$B:$AE,22,FALSE)</f>
        <v>Unknown</v>
      </c>
      <c r="U28" t="str">
        <f>IF(VLOOKUP(C28,'All - AdoptAPet'!$B:$AE,23,FALSE)="","No", "Yes")</f>
        <v>No</v>
      </c>
      <c r="V28" t="str">
        <f>VLOOKUP(C28,'All - PetPoint'!$B:$Q,4,FALSE)</f>
        <v>Available</v>
      </c>
      <c r="W28" t="str">
        <f>VLOOKUP(C28,'All - PetPoint'!$B:$Q,11,FALSE)</f>
        <v>Black</v>
      </c>
      <c r="X28" t="str">
        <f>VLOOKUP(C28,'All - PetPoint'!$B:$Q,14,FALSE)</f>
        <v>Medical Kennel</v>
      </c>
      <c r="Y28" t="str">
        <f>VLOOKUP(C28,'AnimalInventory - PetPoint'!$D:$AK,9,FALSE)</f>
        <v>Stray/Abandoned</v>
      </c>
      <c r="Z28" s="12">
        <f>VLOOKUP(C28,'AnimalInventory - PetPoint'!$D:$AK,19,FALSE)</f>
        <v>45830.703472222223</v>
      </c>
      <c r="AA28" s="12">
        <f>VLOOKUP(C28,'AnimalInventory - PetPoint'!$D:$AK,21,FALSE)</f>
        <v>45825.703472222223</v>
      </c>
      <c r="AB28">
        <f>VLOOKUP(C28,'AnimalInventory - PetPoint'!$D:$AK,22,FALSE)</f>
        <v>124.8</v>
      </c>
      <c r="AC28">
        <f>VLOOKUP(C28,'AnimalInventory - PetPoint'!$D:$AK,23,FALSE)</f>
        <v>0</v>
      </c>
      <c r="AD28" t="str">
        <f>VLOOKUP(C28,'AnimalInventory - PetPoint'!$D:$AK,25,FALSE)</f>
        <v>48.00 pound</v>
      </c>
      <c r="AE28">
        <f>VLOOKUP(C28,'AnimalInventory - PetPoint'!$D:$AK,28,FALSE)</f>
        <v>3</v>
      </c>
      <c r="AF28" t="str">
        <f>VLOOKUP(C28,'PreTreat DogTraffic'!$B:$I,2,FALSE)</f>
        <v>413</v>
      </c>
      <c r="AG28" t="str">
        <f>VLOOKUP(C28,'PreTreat DogTraffic'!$B:$I,3,FALSE)</f>
        <v>956</v>
      </c>
      <c r="AH28" t="str">
        <f>VLOOKUP(C28,'PreTreat DogTraffic'!$B:$I,4,FALSE)</f>
        <v>1,749</v>
      </c>
      <c r="AI28" t="str">
        <f>VLOOKUP(C28,'PreTreat DogTraffic'!$B:$I,5,FALSE)</f>
        <v>4</v>
      </c>
      <c r="AJ28" t="str">
        <f>VLOOKUP(C28,'PreTreat DogTraffic'!$B:$I,6,FALSE)</f>
        <v>23</v>
      </c>
      <c r="AK28" t="str">
        <f>VLOOKUP(C28,'PreTreat DogTraffic'!$B:$I,7,FALSE)</f>
        <v>118</v>
      </c>
      <c r="AL28" t="str">
        <f>VLOOKUP(C28,'PreTreat DogTraffic'!$B:$I,8,FALSE)</f>
        <v>1.0%</v>
      </c>
    </row>
    <row r="29" spans="1:38" x14ac:dyDescent="0.2">
      <c r="A29" t="str">
        <f>IF(C29="","",IFERROR(VLOOKUP(C29,REMOVED!$A:$D,3,FALSE),"Yes"))</f>
        <v>PreTreat - No</v>
      </c>
      <c r="B29">
        <v>45190195</v>
      </c>
      <c r="C29" t="s">
        <v>241</v>
      </c>
      <c r="D29" t="str">
        <f>VLOOKUP(C29,'All - AdoptAPet'!$B:$AE,2,FALSE)</f>
        <v>Radar</v>
      </c>
      <c r="E29" t="str">
        <f>VLOOKUP(C29,'All - PetPoint'!$B:$Q,7,FALSE)</f>
        <v>Radar</v>
      </c>
      <c r="F29" t="str">
        <f>VLOOKUP(C29,'AnimalInventory - PetPoint'!$D:$AK,2,FALSE)</f>
        <v>Radar</v>
      </c>
      <c r="G29" t="str">
        <f>VLOOKUP(C29,'All - AdoptAPet'!$B:$AE,7,FALSE)</f>
        <v>American Staffordshire Terrier</v>
      </c>
      <c r="H29" t="str">
        <f>VLOOKUP(C29,'All - AdoptAPet'!$B:$AE,8,FALSE)</f>
        <v>Cane Corso</v>
      </c>
      <c r="I29" t="str">
        <f>VLOOKUP(C29,'All - AdoptAPet'!$B:$AE,9,FALSE)</f>
        <v>Black</v>
      </c>
      <c r="J29" t="str">
        <f>VLOOKUP(C29,'All - AdoptAPet'!$B:$AE,10,FALSE)</f>
        <v>male</v>
      </c>
      <c r="K29" t="str">
        <f>VLOOKUP(C29,'All - AdoptAPet'!$B:$AE,11,FALSE)</f>
        <v>adult</v>
      </c>
      <c r="L29" t="str">
        <f>VLOOKUP(C29,'All - AdoptAPet'!$B:$AE,12,FALSE)</f>
        <v>Large 61-100 lbs (28-45 kg)</v>
      </c>
      <c r="M29" t="str">
        <f>VLOOKUP(C29,'All - AdoptAPet'!$B:$AE,14,FALSE)</f>
        <v>Yes</v>
      </c>
      <c r="N29" t="str">
        <f>VLOOKUP(C29,'All - AdoptAPet'!$B:$AE,15,FALSE)</f>
        <v>Yes</v>
      </c>
      <c r="O29" t="str">
        <f>VLOOKUP(C29,'All - AdoptAPet'!$B:$AE,16,FALSE)</f>
        <v>Yes</v>
      </c>
      <c r="P29" t="str">
        <f>VLOOKUP(C29,'All - AdoptAPet'!$B:$AE,17,FALSE)</f>
        <v>No</v>
      </c>
      <c r="Q29" t="str">
        <f>VLOOKUP(C29,'All - AdoptAPet'!$B:$AE,19,FALSE)</f>
        <v>No</v>
      </c>
      <c r="R29" t="str">
        <f>VLOOKUP(C29,'All - AdoptAPet'!$B:$AE,20,FALSE)</f>
        <v>Yes</v>
      </c>
      <c r="S29" t="str">
        <f>VLOOKUP(C29,'All - AdoptAPet'!$B:$AE,21,FALSE)</f>
        <v>Yes</v>
      </c>
      <c r="T29" t="str">
        <f>VLOOKUP(C29,'All - AdoptAPet'!$B:$AE,22,FALSE)</f>
        <v>Unknown</v>
      </c>
      <c r="U29" t="str">
        <f>IF(VLOOKUP(C29,'All - AdoptAPet'!$B:$AE,23,FALSE)="","No", "Yes")</f>
        <v>Yes</v>
      </c>
      <c r="V29" t="str">
        <f>VLOOKUP(C29,'All - PetPoint'!$B:$Q,4,FALSE)</f>
        <v>Available</v>
      </c>
      <c r="W29" t="str">
        <f>VLOOKUP(C29,'All - PetPoint'!$B:$Q,11,FALSE)</f>
        <v>Black</v>
      </c>
      <c r="X29" t="str">
        <f>VLOOKUP(C29,'All - PetPoint'!$B:$Q,14,FALSE)</f>
        <v>Holding Kennel</v>
      </c>
      <c r="Y29" t="str">
        <f>VLOOKUP(C29,'AnimalInventory - PetPoint'!$D:$AK,9,FALSE)</f>
        <v>Stray/Abandoned</v>
      </c>
      <c r="Z29" s="12">
        <f>VLOOKUP(C29,'AnimalInventory - PetPoint'!$D:$AK,19,FALSE)</f>
        <v>45762.524305555555</v>
      </c>
      <c r="AA29" s="12">
        <f>VLOOKUP(C29,'AnimalInventory - PetPoint'!$D:$AK,21,FALSE)</f>
        <v>45757.524305555555</v>
      </c>
      <c r="AB29">
        <f>VLOOKUP(C29,'AnimalInventory - PetPoint'!$D:$AK,22,FALSE)</f>
        <v>193</v>
      </c>
      <c r="AC29">
        <f>VLOOKUP(C29,'AnimalInventory - PetPoint'!$D:$AK,23,FALSE)</f>
        <v>0</v>
      </c>
      <c r="AD29" t="str">
        <f>VLOOKUP(C29,'AnimalInventory - PetPoint'!$D:$AK,25,FALSE)</f>
        <v>60.00 pound</v>
      </c>
      <c r="AE29">
        <f>VLOOKUP(C29,'AnimalInventory - PetPoint'!$D:$AK,28,FALSE)</f>
        <v>3</v>
      </c>
      <c r="AF29" t="str">
        <f>VLOOKUP(C29,'PreTreat DogTraffic'!$B:$I,2,FALSE)</f>
        <v>385</v>
      </c>
      <c r="AG29" t="str">
        <f>VLOOKUP(C29,'PreTreat DogTraffic'!$B:$I,3,FALSE)</f>
        <v>843</v>
      </c>
      <c r="AH29" t="str">
        <f>VLOOKUP(C29,'PreTreat DogTraffic'!$B:$I,4,FALSE)</f>
        <v>1,501</v>
      </c>
      <c r="AI29" t="str">
        <f>VLOOKUP(C29,'PreTreat DogTraffic'!$B:$I,5,FALSE)</f>
        <v>3</v>
      </c>
      <c r="AJ29" t="str">
        <f>VLOOKUP(C29,'PreTreat DogTraffic'!$B:$I,6,FALSE)</f>
        <v>29</v>
      </c>
      <c r="AK29" t="str">
        <f>VLOOKUP(C29,'PreTreat DogTraffic'!$B:$I,7,FALSE)</f>
        <v>84</v>
      </c>
      <c r="AL29" t="str">
        <f>VLOOKUP(C29,'PreTreat DogTraffic'!$B:$I,8,FALSE)</f>
        <v>0.8%</v>
      </c>
    </row>
    <row r="30" spans="1:38" x14ac:dyDescent="0.2">
      <c r="A30" t="str">
        <f>IF(C30="","",IFERROR(VLOOKUP(C30,REMOVED!$A:$D,3,FALSE),"Yes"))</f>
        <v>PreTreat - No</v>
      </c>
      <c r="B30">
        <v>45204856</v>
      </c>
      <c r="C30" t="s">
        <v>247</v>
      </c>
      <c r="D30" t="str">
        <f>VLOOKUP(C30,'All - AdoptAPet'!$B:$AE,2,FALSE)</f>
        <v>Odin [Foster Home]</v>
      </c>
      <c r="E30" t="str">
        <f>VLOOKUP(C30,'All - PetPoint'!$B:$Q,7,FALSE)</f>
        <v>Odin (C. Bucknam)</v>
      </c>
      <c r="F30" t="str">
        <f>VLOOKUP(C30,'AnimalInventory - PetPoint'!$D:$AK,2,FALSE)</f>
        <v>Odin (C. Bucknam)</v>
      </c>
      <c r="G30" t="str">
        <f>VLOOKUP(C30,'All - AdoptAPet'!$B:$AE,7,FALSE)</f>
        <v>Hound (Unknown Type)</v>
      </c>
      <c r="H30">
        <f>VLOOKUP(C30,'All - AdoptAPet'!$B:$AE,8,FALSE)</f>
        <v>0</v>
      </c>
      <c r="I30" t="str">
        <f>VLOOKUP(C30,'All - AdoptAPet'!$B:$AE,9,FALSE)</f>
        <v>Black - with Tan, Yellow or Fawn</v>
      </c>
      <c r="J30" t="str">
        <f>VLOOKUP(C30,'All - AdoptAPet'!$B:$AE,10,FALSE)</f>
        <v>male</v>
      </c>
      <c r="K30" t="str">
        <f>VLOOKUP(C30,'All - AdoptAPet'!$B:$AE,11,FALSE)</f>
        <v>adult</v>
      </c>
      <c r="L30" t="str">
        <f>VLOOKUP(C30,'All - AdoptAPet'!$B:$AE,12,FALSE)</f>
        <v>Med. 26-60 lbs (12-27 kg)</v>
      </c>
      <c r="M30" t="str">
        <f>VLOOKUP(C30,'All - AdoptAPet'!$B:$AE,14,FALSE)</f>
        <v>Yes</v>
      </c>
      <c r="N30" t="str">
        <f>VLOOKUP(C30,'All - AdoptAPet'!$B:$AE,15,FALSE)</f>
        <v>Yes</v>
      </c>
      <c r="O30" t="str">
        <f>VLOOKUP(C30,'All - AdoptAPet'!$B:$AE,16,FALSE)</f>
        <v>Yes</v>
      </c>
      <c r="P30" t="str">
        <f>VLOOKUP(C30,'All - AdoptAPet'!$B:$AE,17,FALSE)</f>
        <v>Yes</v>
      </c>
      <c r="Q30" t="str">
        <f>VLOOKUP(C30,'All - AdoptAPet'!$B:$AE,19,FALSE)</f>
        <v>No</v>
      </c>
      <c r="R30" t="str">
        <f>VLOOKUP(C30,'All - AdoptAPet'!$B:$AE,20,FALSE)</f>
        <v>Yes</v>
      </c>
      <c r="S30" t="str">
        <f>VLOOKUP(C30,'All - AdoptAPet'!$B:$AE,21,FALSE)</f>
        <v>Yes</v>
      </c>
      <c r="T30" t="str">
        <f>VLOOKUP(C30,'All - AdoptAPet'!$B:$AE,22,FALSE)</f>
        <v>Unknown</v>
      </c>
      <c r="U30" t="str">
        <f>IF(VLOOKUP(C30,'All - AdoptAPet'!$B:$AE,23,FALSE)="","No", "Yes")</f>
        <v>Yes</v>
      </c>
      <c r="V30" t="str">
        <f>VLOOKUP(C30,'All - PetPoint'!$B:$Q,4,FALSE)</f>
        <v>Available</v>
      </c>
      <c r="W30" t="str">
        <f>VLOOKUP(C30,'All - PetPoint'!$B:$Q,11,FALSE)</f>
        <v>Tan</v>
      </c>
      <c r="X30" t="str">
        <f>VLOOKUP(C30,'All - PetPoint'!$B:$Q,14,FALSE)</f>
        <v>Foster home</v>
      </c>
      <c r="Y30" t="str">
        <f>VLOOKUP(C30,'AnimalInventory - PetPoint'!$D:$AK,9,FALSE)</f>
        <v>Stray/ACO Pickup / Drop Off</v>
      </c>
      <c r="Z30" s="12">
        <f>VLOOKUP(C30,'AnimalInventory - PetPoint'!$D:$AK,19,FALSE)</f>
        <v>45762.424305555556</v>
      </c>
      <c r="AA30" s="12">
        <f>VLOOKUP(C30,'AnimalInventory - PetPoint'!$D:$AK,21,FALSE)</f>
        <v>45757.424305555556</v>
      </c>
      <c r="AB30">
        <f>VLOOKUP(C30,'AnimalInventory - PetPoint'!$D:$AK,22,FALSE)</f>
        <v>193</v>
      </c>
      <c r="AC30">
        <f>VLOOKUP(C30,'AnimalInventory - PetPoint'!$D:$AK,23,FALSE)</f>
        <v>0</v>
      </c>
      <c r="AD30" t="str">
        <f>VLOOKUP(C30,'AnimalInventory - PetPoint'!$D:$AK,25,FALSE)</f>
        <v>58.00 pound</v>
      </c>
      <c r="AE30">
        <f>VLOOKUP(C30,'AnimalInventory - PetPoint'!$D:$AK,28,FALSE)</f>
        <v>1</v>
      </c>
      <c r="AF30" t="str">
        <f>VLOOKUP(C30,'PreTreat DogTraffic'!$B:$I,2,FALSE)</f>
        <v>232</v>
      </c>
      <c r="AG30" t="str">
        <f>VLOOKUP(C30,'PreTreat DogTraffic'!$B:$I,3,FALSE)</f>
        <v>544</v>
      </c>
      <c r="AH30" t="str">
        <f>VLOOKUP(C30,'PreTreat DogTraffic'!$B:$I,4,FALSE)</f>
        <v>1,163</v>
      </c>
      <c r="AI30" t="str">
        <f>VLOOKUP(C30,'PreTreat DogTraffic'!$B:$I,5,FALSE)</f>
        <v>8</v>
      </c>
      <c r="AJ30" t="str">
        <f>VLOOKUP(C30,'PreTreat DogTraffic'!$B:$I,6,FALSE)</f>
        <v>36</v>
      </c>
      <c r="AK30" t="str">
        <f>VLOOKUP(C30,'PreTreat DogTraffic'!$B:$I,7,FALSE)</f>
        <v>212</v>
      </c>
      <c r="AL30" t="str">
        <f>VLOOKUP(C30,'PreTreat DogTraffic'!$B:$I,8,FALSE)</f>
        <v>3.4%</v>
      </c>
    </row>
    <row r="31" spans="1:38" x14ac:dyDescent="0.2">
      <c r="A31" t="str">
        <f>IF(C31="","",IFERROR(VLOOKUP(C31,REMOVED!$A:$D,3,FALSE),"Yes"))</f>
        <v>PreTreat - No</v>
      </c>
      <c r="B31">
        <v>45345832</v>
      </c>
      <c r="C31" t="s">
        <v>259</v>
      </c>
      <c r="D31" t="str">
        <f>VLOOKUP(C31,'All - AdoptAPet'!$B:$AE,2,FALSE)</f>
        <v>Brownie [Foster Home]</v>
      </c>
      <c r="E31" t="str">
        <f>VLOOKUP(C31,'All - PetPoint'!$B:$Q,7,FALSE)</f>
        <v>Brownie (K. Maurer)</v>
      </c>
      <c r="F31" t="str">
        <f>VLOOKUP(C31,'AnimalInventory - PetPoint'!$D:$AK,2,FALSE)</f>
        <v>Brownie (K. Maurer)</v>
      </c>
      <c r="G31" t="str">
        <f>VLOOKUP(C31,'All - AdoptAPet'!$B:$AE,7,FALSE)</f>
        <v>American Pit Bull Terrier</v>
      </c>
      <c r="H31" t="str">
        <f>VLOOKUP(C31,'All - AdoptAPet'!$B:$AE,8,FALSE)</f>
        <v>Labrador Retriever</v>
      </c>
      <c r="I31" t="str">
        <f>VLOOKUP(C31,'All - AdoptAPet'!$B:$AE,9,FALSE)</f>
        <v>Brown/Chocolate - with White</v>
      </c>
      <c r="J31" t="str">
        <f>VLOOKUP(C31,'All - AdoptAPet'!$B:$AE,10,FALSE)</f>
        <v>female</v>
      </c>
      <c r="K31" t="str">
        <f>VLOOKUP(C31,'All - AdoptAPet'!$B:$AE,11,FALSE)</f>
        <v>young</v>
      </c>
      <c r="L31" t="str">
        <f>VLOOKUP(C31,'All - AdoptAPet'!$B:$AE,12,FALSE)</f>
        <v>Med. 26-60 lbs (12-27 kg)</v>
      </c>
      <c r="M31" t="str">
        <f>VLOOKUP(C31,'All - AdoptAPet'!$B:$AE,14,FALSE)</f>
        <v>Yes</v>
      </c>
      <c r="N31" t="str">
        <f>VLOOKUP(C31,'All - AdoptAPet'!$B:$AE,15,FALSE)</f>
        <v>Yes</v>
      </c>
      <c r="O31" t="str">
        <f>VLOOKUP(C31,'All - AdoptAPet'!$B:$AE,16,FALSE)</f>
        <v>Yes</v>
      </c>
      <c r="P31" t="str">
        <f>VLOOKUP(C31,'All - AdoptAPet'!$B:$AE,17,FALSE)</f>
        <v>No</v>
      </c>
      <c r="Q31" t="str">
        <f>VLOOKUP(C31,'All - AdoptAPet'!$B:$AE,19,FALSE)</f>
        <v>No</v>
      </c>
      <c r="R31" t="str">
        <f>VLOOKUP(C31,'All - AdoptAPet'!$B:$AE,20,FALSE)</f>
        <v>Yes</v>
      </c>
      <c r="S31" t="str">
        <f>VLOOKUP(C31,'All - AdoptAPet'!$B:$AE,21,FALSE)</f>
        <v>Yes</v>
      </c>
      <c r="T31" t="str">
        <f>VLOOKUP(C31,'All - AdoptAPet'!$B:$AE,22,FALSE)</f>
        <v>Unknown</v>
      </c>
      <c r="U31" t="str">
        <f>IF(VLOOKUP(C31,'All - AdoptAPet'!$B:$AE,23,FALSE)="","No", "Yes")</f>
        <v>Yes</v>
      </c>
      <c r="V31" t="str">
        <f>VLOOKUP(C31,'All - PetPoint'!$B:$Q,4,FALSE)</f>
        <v>Available</v>
      </c>
      <c r="W31" t="str">
        <f>VLOOKUP(C31,'All - PetPoint'!$B:$Q,11,FALSE)</f>
        <v>Brown</v>
      </c>
      <c r="X31" t="str">
        <f>VLOOKUP(C31,'All - PetPoint'!$B:$Q,14,FALSE)</f>
        <v>Foster home</v>
      </c>
      <c r="Y31" t="str">
        <f>VLOOKUP(C31,'AnimalInventory - PetPoint'!$D:$AK,9,FALSE)</f>
        <v>Stray/ACO Pickup / Drop Off</v>
      </c>
      <c r="Z31" s="12">
        <f>VLOOKUP(C31,'AnimalInventory - PetPoint'!$D:$AK,19,FALSE)</f>
        <v>45843.615277777775</v>
      </c>
      <c r="AA31" s="12">
        <f>VLOOKUP(C31,'AnimalInventory - PetPoint'!$D:$AK,21,FALSE)</f>
        <v>45838.615277777775</v>
      </c>
      <c r="AB31">
        <f>VLOOKUP(C31,'AnimalInventory - PetPoint'!$D:$AK,22,FALSE)</f>
        <v>111.9</v>
      </c>
      <c r="AC31">
        <f>VLOOKUP(C31,'AnimalInventory - PetPoint'!$D:$AK,23,FALSE)</f>
        <v>0</v>
      </c>
      <c r="AD31" t="str">
        <f>VLOOKUP(C31,'AnimalInventory - PetPoint'!$D:$AK,25,FALSE)</f>
        <v>23.00 pound</v>
      </c>
      <c r="AE31">
        <f>VLOOKUP(C31,'AnimalInventory - PetPoint'!$D:$AK,28,FALSE)</f>
        <v>3</v>
      </c>
      <c r="AF31" t="str">
        <f>VLOOKUP(C31,'PreTreat DogTraffic'!$B:$I,2,FALSE)</f>
        <v>333</v>
      </c>
      <c r="AG31" t="str">
        <f>VLOOKUP(C31,'PreTreat DogTraffic'!$B:$I,3,FALSE)</f>
        <v>863</v>
      </c>
      <c r="AH31" t="str">
        <f>VLOOKUP(C31,'PreTreat DogTraffic'!$B:$I,4,FALSE)</f>
        <v>1,596</v>
      </c>
      <c r="AI31" t="str">
        <f>VLOOKUP(C31,'PreTreat DogTraffic'!$B:$I,5,FALSE)</f>
        <v>4</v>
      </c>
      <c r="AJ31" t="str">
        <f>VLOOKUP(C31,'PreTreat DogTraffic'!$B:$I,6,FALSE)</f>
        <v>27</v>
      </c>
      <c r="AK31" t="str">
        <f>VLOOKUP(C31,'PreTreat DogTraffic'!$B:$I,7,FALSE)</f>
        <v>167</v>
      </c>
      <c r="AL31" t="str">
        <f>VLOOKUP(C31,'PreTreat DogTraffic'!$B:$I,8,FALSE)</f>
        <v>1.2%</v>
      </c>
    </row>
    <row r="32" spans="1:38" x14ac:dyDescent="0.2">
      <c r="A32" t="str">
        <f>IF(C32="","",IFERROR(VLOOKUP(C32,REMOVED!$A:$D,3,FALSE),"Yes"))</f>
        <v>Yes</v>
      </c>
      <c r="B32">
        <v>45346221</v>
      </c>
      <c r="C32" t="s">
        <v>274</v>
      </c>
      <c r="D32" t="str">
        <f>VLOOKUP(C32,'All - AdoptAPet'!$B:$AE,2,FALSE)</f>
        <v>Tanya</v>
      </c>
      <c r="E32" t="str">
        <f>VLOOKUP(C32,'All - PetPoint'!$B:$Q,7,FALSE)</f>
        <v>Tanya</v>
      </c>
      <c r="F32" t="str">
        <f>VLOOKUP(C32,'AnimalInventory - PetPoint'!$D:$AK,2,FALSE)</f>
        <v>Tanya</v>
      </c>
      <c r="G32" t="str">
        <f>VLOOKUP(C32,'All - AdoptAPet'!$B:$AE,7,FALSE)</f>
        <v>Shepherd (Unknown Type)</v>
      </c>
      <c r="H32" t="str">
        <f>VLOOKUP(C32,'All - AdoptAPet'!$B:$AE,8,FALSE)</f>
        <v>Labrador Retriever</v>
      </c>
      <c r="I32" t="str">
        <f>VLOOKUP(C32,'All - AdoptAPet'!$B:$AE,9,FALSE)</f>
        <v>Tan/Yellow/Fawn - with Black</v>
      </c>
      <c r="J32" t="str">
        <f>VLOOKUP(C32,'All - AdoptAPet'!$B:$AE,10,FALSE)</f>
        <v>female</v>
      </c>
      <c r="K32" t="str">
        <f>VLOOKUP(C32,'All - AdoptAPet'!$B:$AE,11,FALSE)</f>
        <v>senior</v>
      </c>
      <c r="L32" t="str">
        <f>VLOOKUP(C32,'All - AdoptAPet'!$B:$AE,12,FALSE)</f>
        <v>Med. 26-60 lbs (12-27 kg)</v>
      </c>
      <c r="M32" t="str">
        <f>VLOOKUP(C32,'All - AdoptAPet'!$B:$AE,14,FALSE)</f>
        <v>Yes</v>
      </c>
      <c r="N32" t="str">
        <f>VLOOKUP(C32,'All - AdoptAPet'!$B:$AE,15,FALSE)</f>
        <v>Yes</v>
      </c>
      <c r="O32" t="str">
        <f>VLOOKUP(C32,'All - AdoptAPet'!$B:$AE,16,FALSE)</f>
        <v>Yes</v>
      </c>
      <c r="P32" t="str">
        <f>VLOOKUP(C32,'All - AdoptAPet'!$B:$AE,17,FALSE)</f>
        <v>No</v>
      </c>
      <c r="Q32" t="str">
        <f>VLOOKUP(C32,'All - AdoptAPet'!$B:$AE,19,FALSE)</f>
        <v>No</v>
      </c>
      <c r="R32" t="str">
        <f>VLOOKUP(C32,'All - AdoptAPet'!$B:$AE,20,FALSE)</f>
        <v>Yes</v>
      </c>
      <c r="S32" t="str">
        <f>VLOOKUP(C32,'All - AdoptAPet'!$B:$AE,21,FALSE)</f>
        <v>Yes</v>
      </c>
      <c r="T32" t="str">
        <f>VLOOKUP(C32,'All - AdoptAPet'!$B:$AE,22,FALSE)</f>
        <v>Unknown</v>
      </c>
      <c r="U32" t="str">
        <f>IF(VLOOKUP(C32,'All - AdoptAPet'!$B:$AE,23,FALSE)="","No", "Yes")</f>
        <v>No</v>
      </c>
      <c r="V32" t="str">
        <f>VLOOKUP(C32,'All - PetPoint'!$B:$Q,4,FALSE)</f>
        <v>Available</v>
      </c>
      <c r="W32" t="str">
        <f>VLOOKUP(C32,'All - PetPoint'!$B:$Q,11,FALSE)</f>
        <v>Tan</v>
      </c>
      <c r="X32" t="str">
        <f>VLOOKUP(C32,'All - PetPoint'!$B:$Q,14,FALSE)</f>
        <v>Adoption Kennels</v>
      </c>
      <c r="Y32" t="str">
        <f>VLOOKUP(C32,'AnimalInventory - PetPoint'!$D:$AK,9,FALSE)</f>
        <v>Seized/Cruelty</v>
      </c>
      <c r="Z32" s="12">
        <f>VLOOKUP(C32,'AnimalInventory - PetPoint'!$D:$AK,19,FALSE)</f>
        <v>0</v>
      </c>
      <c r="AA32" s="12">
        <f>VLOOKUP(C32,'AnimalInventory - PetPoint'!$D:$AK,21,FALSE)</f>
        <v>45830.552777777775</v>
      </c>
      <c r="AB32">
        <f>VLOOKUP(C32,'AnimalInventory - PetPoint'!$D:$AK,22,FALSE)</f>
        <v>119.9</v>
      </c>
      <c r="AC32">
        <f>VLOOKUP(C32,'AnimalInventory - PetPoint'!$D:$AK,23,FALSE)</f>
        <v>0</v>
      </c>
      <c r="AD32" t="str">
        <f>VLOOKUP(C32,'AnimalInventory - PetPoint'!$D:$AK,25,FALSE)</f>
        <v>66.00 pound</v>
      </c>
      <c r="AE32">
        <f>VLOOKUP(C32,'AnimalInventory - PetPoint'!$D:$AK,28,FALSE)</f>
        <v>3</v>
      </c>
      <c r="AF32" t="str">
        <f>VLOOKUP(C32,'PreTreat DogTraffic'!$B:$I,2,FALSE)</f>
        <v>305</v>
      </c>
      <c r="AG32" t="str">
        <f>VLOOKUP(C32,'PreTreat DogTraffic'!$B:$I,3,FALSE)</f>
        <v>708</v>
      </c>
      <c r="AH32" t="str">
        <f>VLOOKUP(C32,'PreTreat DogTraffic'!$B:$I,4,FALSE)</f>
        <v>1,142</v>
      </c>
      <c r="AI32" t="str">
        <f>VLOOKUP(C32,'PreTreat DogTraffic'!$B:$I,5,FALSE)</f>
        <v>9</v>
      </c>
      <c r="AJ32" t="str">
        <f>VLOOKUP(C32,'PreTreat DogTraffic'!$B:$I,6,FALSE)</f>
        <v>33</v>
      </c>
      <c r="AK32" t="str">
        <f>VLOOKUP(C32,'PreTreat DogTraffic'!$B:$I,7,FALSE)</f>
        <v>121</v>
      </c>
      <c r="AL32" t="str">
        <f>VLOOKUP(C32,'PreTreat DogTraffic'!$B:$I,8,FALSE)</f>
        <v>3.0%</v>
      </c>
    </row>
    <row r="33" spans="1:38" x14ac:dyDescent="0.2">
      <c r="A33" t="str">
        <f>IF(C33="","",IFERROR(VLOOKUP(C33,REMOVED!$A:$D,3,FALSE),"Yes"))</f>
        <v>Yes</v>
      </c>
      <c r="B33">
        <v>45472786</v>
      </c>
      <c r="C33" t="s">
        <v>293</v>
      </c>
      <c r="D33" t="str">
        <f>VLOOKUP(C33,'All - AdoptAPet'!$B:$AE,2,FALSE)</f>
        <v>Gretchen</v>
      </c>
      <c r="E33" t="str">
        <f>VLOOKUP(C33,'All - PetPoint'!$B:$Q,7,FALSE)</f>
        <v>Gretchen</v>
      </c>
      <c r="F33" t="str">
        <f>VLOOKUP(C33,'AnimalInventory - PetPoint'!$D:$AK,2,FALSE)</f>
        <v>Gretchen</v>
      </c>
      <c r="G33" t="str">
        <f>VLOOKUP(C33,'All - AdoptAPet'!$B:$AE,7,FALSE)</f>
        <v>American Pit Bull Terrier</v>
      </c>
      <c r="H33" t="str">
        <f>VLOOKUP(C33,'All - AdoptAPet'!$B:$AE,8,FALSE)</f>
        <v>American Staffordshire Terrier</v>
      </c>
      <c r="I33" t="str">
        <f>VLOOKUP(C33,'All - AdoptAPet'!$B:$AE,9,FALSE)</f>
        <v>Gray/Blue/Silver/Salt &amp; Pepper</v>
      </c>
      <c r="J33" t="str">
        <f>VLOOKUP(C33,'All - AdoptAPet'!$B:$AE,10,FALSE)</f>
        <v>female</v>
      </c>
      <c r="K33" t="str">
        <f>VLOOKUP(C33,'All - AdoptAPet'!$B:$AE,11,FALSE)</f>
        <v>young</v>
      </c>
      <c r="L33" t="str">
        <f>VLOOKUP(C33,'All - AdoptAPet'!$B:$AE,12,FALSE)</f>
        <v>Med. 26-60 lbs (12-27 kg)</v>
      </c>
      <c r="M33" t="str">
        <f>VLOOKUP(C33,'All - AdoptAPet'!$B:$AE,14,FALSE)</f>
        <v>Yes</v>
      </c>
      <c r="N33" t="str">
        <f>VLOOKUP(C33,'All - AdoptAPet'!$B:$AE,15,FALSE)</f>
        <v>Yes</v>
      </c>
      <c r="O33" t="str">
        <f>VLOOKUP(C33,'All - AdoptAPet'!$B:$AE,16,FALSE)</f>
        <v>Yes</v>
      </c>
      <c r="P33" t="str">
        <f>VLOOKUP(C33,'All - AdoptAPet'!$B:$AE,17,FALSE)</f>
        <v>No</v>
      </c>
      <c r="Q33" t="str">
        <f>VLOOKUP(C33,'All - AdoptAPet'!$B:$AE,19,FALSE)</f>
        <v>No</v>
      </c>
      <c r="R33" t="str">
        <f>VLOOKUP(C33,'All - AdoptAPet'!$B:$AE,20,FALSE)</f>
        <v>Yes</v>
      </c>
      <c r="S33" t="str">
        <f>VLOOKUP(C33,'All - AdoptAPet'!$B:$AE,21,FALSE)</f>
        <v>Yes</v>
      </c>
      <c r="T33" t="str">
        <f>VLOOKUP(C33,'All - AdoptAPet'!$B:$AE,22,FALSE)</f>
        <v>Unknown</v>
      </c>
      <c r="U33" t="str">
        <f>IF(VLOOKUP(C33,'All - AdoptAPet'!$B:$AE,23,FALSE)="","No", "Yes")</f>
        <v>No</v>
      </c>
      <c r="V33" t="str">
        <f>VLOOKUP(C33,'All - PetPoint'!$B:$Q,4,FALSE)</f>
        <v>Available</v>
      </c>
      <c r="W33" t="str">
        <f>VLOOKUP(C33,'All - PetPoint'!$B:$Q,11,FALSE)</f>
        <v>Grey</v>
      </c>
      <c r="X33" t="str">
        <f>VLOOKUP(C33,'All - PetPoint'!$B:$Q,14,FALSE)</f>
        <v>Holding Kennel</v>
      </c>
      <c r="Y33" t="str">
        <f>VLOOKUP(C33,'AnimalInventory - PetPoint'!$D:$AK,9,FALSE)</f>
        <v>Stray/Public Drop Off</v>
      </c>
      <c r="Z33" s="12">
        <f>VLOOKUP(C33,'AnimalInventory - PetPoint'!$D:$AK,19,FALSE)</f>
        <v>45852.512499999997</v>
      </c>
      <c r="AA33" s="12">
        <f>VLOOKUP(C33,'AnimalInventory - PetPoint'!$D:$AK,21,FALSE)</f>
        <v>45847.512499999997</v>
      </c>
      <c r="AB33">
        <f>VLOOKUP(C33,'AnimalInventory - PetPoint'!$D:$AK,22,FALSE)</f>
        <v>103</v>
      </c>
      <c r="AC33" t="str">
        <f>VLOOKUP(C33,'AnimalInventory - PetPoint'!$D:$AK,23,FALSE)</f>
        <v>Returned foster</v>
      </c>
      <c r="AD33" t="str">
        <f>VLOOKUP(C33,'AnimalInventory - PetPoint'!$D:$AK,25,FALSE)</f>
        <v>43.00 pound</v>
      </c>
      <c r="AE33">
        <f>VLOOKUP(C33,'AnimalInventory - PetPoint'!$D:$AK,28,FALSE)</f>
        <v>1</v>
      </c>
      <c r="AF33" t="str">
        <f>VLOOKUP(C33,'PreTreat DogTraffic'!$B:$I,2,FALSE)</f>
        <v>274</v>
      </c>
      <c r="AG33" t="str">
        <f>VLOOKUP(C33,'PreTreat DogTraffic'!$B:$I,3,FALSE)</f>
        <v>715</v>
      </c>
      <c r="AH33" t="str">
        <f>VLOOKUP(C33,'PreTreat DogTraffic'!$B:$I,4,FALSE)</f>
        <v>1,217</v>
      </c>
      <c r="AI33" t="str">
        <f>VLOOKUP(C33,'PreTreat DogTraffic'!$B:$I,5,FALSE)</f>
        <v>3</v>
      </c>
      <c r="AJ33" t="str">
        <f>VLOOKUP(C33,'PreTreat DogTraffic'!$B:$I,6,FALSE)</f>
        <v>27</v>
      </c>
      <c r="AK33" t="str">
        <f>VLOOKUP(C33,'PreTreat DogTraffic'!$B:$I,7,FALSE)</f>
        <v>134</v>
      </c>
      <c r="AL33" t="str">
        <f>VLOOKUP(C33,'PreTreat DogTraffic'!$B:$I,8,FALSE)</f>
        <v>1.1%</v>
      </c>
    </row>
    <row r="34" spans="1:38" x14ac:dyDescent="0.2">
      <c r="A34" t="str">
        <f>IF(C34="","",IFERROR(VLOOKUP(C34,REMOVED!$A:$D,3,FALSE),"Yes"))</f>
        <v>Yes</v>
      </c>
      <c r="B34">
        <v>45472762</v>
      </c>
      <c r="C34" t="s">
        <v>298</v>
      </c>
      <c r="D34" t="str">
        <f>VLOOKUP(C34,'All - AdoptAPet'!$B:$AE,2,FALSE)</f>
        <v>Journey [Foster Home]</v>
      </c>
      <c r="E34" t="str">
        <f>VLOOKUP(C34,'All - PetPoint'!$B:$Q,7,FALSE)</f>
        <v>Journey (S. Nutter)</v>
      </c>
      <c r="F34" t="str">
        <f>VLOOKUP(C34,'AnimalInventory - PetPoint'!$D:$AK,2,FALSE)</f>
        <v>Journey (S. Nutter)</v>
      </c>
      <c r="G34" t="str">
        <f>VLOOKUP(C34,'All - AdoptAPet'!$B:$AE,7,FALSE)</f>
        <v>Treeing Walker Coonhound</v>
      </c>
      <c r="H34" t="str">
        <f>VLOOKUP(C34,'All - AdoptAPet'!$B:$AE,8,FALSE)</f>
        <v>Foxhound</v>
      </c>
      <c r="I34" t="str">
        <f>VLOOKUP(C34,'All - AdoptAPet'!$B:$AE,9,FALSE)</f>
        <v>Tricolor (Tan/Brown &amp; Black &amp; White)</v>
      </c>
      <c r="J34" t="str">
        <f>VLOOKUP(C34,'All - AdoptAPet'!$B:$AE,10,FALSE)</f>
        <v>male</v>
      </c>
      <c r="K34" t="str">
        <f>VLOOKUP(C34,'All - AdoptAPet'!$B:$AE,11,FALSE)</f>
        <v>adult</v>
      </c>
      <c r="L34" t="str">
        <f>VLOOKUP(C34,'All - AdoptAPet'!$B:$AE,12,FALSE)</f>
        <v>Large 61-100 lbs (28-45 kg)</v>
      </c>
      <c r="M34" t="str">
        <f>VLOOKUP(C34,'All - AdoptAPet'!$B:$AE,14,FALSE)</f>
        <v>Yes</v>
      </c>
      <c r="N34" t="str">
        <f>VLOOKUP(C34,'All - AdoptAPet'!$B:$AE,15,FALSE)</f>
        <v>Yes</v>
      </c>
      <c r="O34" t="str">
        <f>VLOOKUP(C34,'All - AdoptAPet'!$B:$AE,16,FALSE)</f>
        <v>Yes</v>
      </c>
      <c r="P34" t="str">
        <f>VLOOKUP(C34,'All - AdoptAPet'!$B:$AE,17,FALSE)</f>
        <v>No</v>
      </c>
      <c r="Q34" t="str">
        <f>VLOOKUP(C34,'All - AdoptAPet'!$B:$AE,19,FALSE)</f>
        <v>No</v>
      </c>
      <c r="R34" t="str">
        <f>VLOOKUP(C34,'All - AdoptAPet'!$B:$AE,20,FALSE)</f>
        <v>Yes</v>
      </c>
      <c r="S34" t="str">
        <f>VLOOKUP(C34,'All - AdoptAPet'!$B:$AE,21,FALSE)</f>
        <v>Yes</v>
      </c>
      <c r="T34" t="str">
        <f>VLOOKUP(C34,'All - AdoptAPet'!$B:$AE,22,FALSE)</f>
        <v>Yes</v>
      </c>
      <c r="U34" t="str">
        <f>IF(VLOOKUP(C34,'All - AdoptAPet'!$B:$AE,23,FALSE)="","No", "Yes")</f>
        <v>No</v>
      </c>
      <c r="V34" t="str">
        <f>VLOOKUP(C34,'All - PetPoint'!$B:$Q,4,FALSE)</f>
        <v>Available</v>
      </c>
      <c r="W34" t="str">
        <f>VLOOKUP(C34,'All - PetPoint'!$B:$Q,11,FALSE)</f>
        <v>Black</v>
      </c>
      <c r="X34" t="str">
        <f>VLOOKUP(C34,'All - PetPoint'!$B:$Q,14,FALSE)</f>
        <v>Foster home</v>
      </c>
      <c r="Y34" t="str">
        <f>VLOOKUP(C34,'AnimalInventory - PetPoint'!$D:$AK,9,FALSE)</f>
        <v>Stray/Public Drop Off</v>
      </c>
      <c r="Z34" s="12">
        <f>VLOOKUP(C34,'AnimalInventory - PetPoint'!$D:$AK,19,FALSE)</f>
        <v>45853.550694444442</v>
      </c>
      <c r="AA34" s="12">
        <f>VLOOKUP(C34,'AnimalInventory - PetPoint'!$D:$AK,21,FALSE)</f>
        <v>45848.550694444442</v>
      </c>
      <c r="AB34">
        <f>VLOOKUP(C34,'AnimalInventory - PetPoint'!$D:$AK,22,FALSE)</f>
        <v>101.9</v>
      </c>
      <c r="AC34">
        <f>VLOOKUP(C34,'AnimalInventory - PetPoint'!$D:$AK,23,FALSE)</f>
        <v>0</v>
      </c>
      <c r="AD34" t="str">
        <f>VLOOKUP(C34,'AnimalInventory - PetPoint'!$D:$AK,25,FALSE)</f>
        <v>75.60 pound</v>
      </c>
      <c r="AE34">
        <f>VLOOKUP(C34,'AnimalInventory - PetPoint'!$D:$AK,28,FALSE)</f>
        <v>1</v>
      </c>
      <c r="AF34" t="str">
        <f>VLOOKUP(C34,'PreTreat DogTraffic'!$B:$I,2,FALSE)</f>
        <v>394</v>
      </c>
      <c r="AG34" t="str">
        <f>VLOOKUP(C34,'PreTreat DogTraffic'!$B:$I,3,FALSE)</f>
        <v>844</v>
      </c>
      <c r="AH34" t="str">
        <f>VLOOKUP(C34,'PreTreat DogTraffic'!$B:$I,4,FALSE)</f>
        <v>1,228</v>
      </c>
      <c r="AI34" t="str">
        <f>VLOOKUP(C34,'PreTreat DogTraffic'!$B:$I,5,FALSE)</f>
        <v>15</v>
      </c>
      <c r="AJ34" t="str">
        <f>VLOOKUP(C34,'PreTreat DogTraffic'!$B:$I,6,FALSE)</f>
        <v>44</v>
      </c>
      <c r="AK34" t="str">
        <f>VLOOKUP(C34,'PreTreat DogTraffic'!$B:$I,7,FALSE)</f>
        <v>127</v>
      </c>
      <c r="AL34" t="str">
        <f>VLOOKUP(C34,'PreTreat DogTraffic'!$B:$I,8,FALSE)</f>
        <v>3.8%</v>
      </c>
    </row>
    <row r="35" spans="1:38" x14ac:dyDescent="0.2">
      <c r="A35" t="str">
        <f>IF(C35="","",IFERROR(VLOOKUP(C35,REMOVED!$A:$D,3,FALSE),"Yes"))</f>
        <v>Yes</v>
      </c>
      <c r="B35">
        <v>45472546</v>
      </c>
      <c r="C35" t="s">
        <v>306</v>
      </c>
      <c r="D35" t="str">
        <f>VLOOKUP(C35,'All - AdoptAPet'!$B:$AE,2,FALSE)</f>
        <v>Kirby</v>
      </c>
      <c r="E35" t="str">
        <f>VLOOKUP(C35,'All - PetPoint'!$B:$Q,7,FALSE)</f>
        <v>Kirby</v>
      </c>
      <c r="F35" t="str">
        <f>VLOOKUP(C35,'AnimalInventory - PetPoint'!$D:$AK,2,FALSE)</f>
        <v>Kirby</v>
      </c>
      <c r="G35" t="str">
        <f>VLOOKUP(C35,'All - AdoptAPet'!$B:$AE,7,FALSE)</f>
        <v>Rottweiler</v>
      </c>
      <c r="H35" t="str">
        <f>VLOOKUP(C35,'All - AdoptAPet'!$B:$AE,8,FALSE)</f>
        <v>Cane Corso</v>
      </c>
      <c r="I35" t="str">
        <f>VLOOKUP(C35,'All - AdoptAPet'!$B:$AE,9,FALSE)</f>
        <v>Gray/Silver/Salt &amp; Pepper - with White</v>
      </c>
      <c r="J35" t="str">
        <f>VLOOKUP(C35,'All - AdoptAPet'!$B:$AE,10,FALSE)</f>
        <v>male</v>
      </c>
      <c r="K35" t="str">
        <f>VLOOKUP(C35,'All - AdoptAPet'!$B:$AE,11,FALSE)</f>
        <v>adult</v>
      </c>
      <c r="L35" t="str">
        <f>VLOOKUP(C35,'All - AdoptAPet'!$B:$AE,12,FALSE)</f>
        <v>Large 61-100 lbs (28-45 kg)</v>
      </c>
      <c r="M35" t="str">
        <f>VLOOKUP(C35,'All - AdoptAPet'!$B:$AE,14,FALSE)</f>
        <v>Yes</v>
      </c>
      <c r="N35" t="str">
        <f>VLOOKUP(C35,'All - AdoptAPet'!$B:$AE,15,FALSE)</f>
        <v>Yes</v>
      </c>
      <c r="O35" t="str">
        <f>VLOOKUP(C35,'All - AdoptAPet'!$B:$AE,16,FALSE)</f>
        <v>Yes</v>
      </c>
      <c r="P35" t="str">
        <f>VLOOKUP(C35,'All - AdoptAPet'!$B:$AE,17,FALSE)</f>
        <v>No</v>
      </c>
      <c r="Q35" t="str">
        <f>VLOOKUP(C35,'All - AdoptAPet'!$B:$AE,19,FALSE)</f>
        <v>No</v>
      </c>
      <c r="R35" t="str">
        <f>VLOOKUP(C35,'All - AdoptAPet'!$B:$AE,20,FALSE)</f>
        <v>Yes</v>
      </c>
      <c r="S35" t="str">
        <f>VLOOKUP(C35,'All - AdoptAPet'!$B:$AE,21,FALSE)</f>
        <v>Yes</v>
      </c>
      <c r="T35" t="str">
        <f>VLOOKUP(C35,'All - AdoptAPet'!$B:$AE,22,FALSE)</f>
        <v>Unknown</v>
      </c>
      <c r="U35" t="str">
        <f>IF(VLOOKUP(C35,'All - AdoptAPet'!$B:$AE,23,FALSE)="","No", "Yes")</f>
        <v>No</v>
      </c>
      <c r="V35" t="str">
        <f>VLOOKUP(C35,'All - PetPoint'!$B:$Q,4,FALSE)</f>
        <v>Available</v>
      </c>
      <c r="W35" t="str">
        <f>VLOOKUP(C35,'All - PetPoint'!$B:$Q,11,FALSE)</f>
        <v>Grey</v>
      </c>
      <c r="X35" t="str">
        <f>VLOOKUP(C35,'All - PetPoint'!$B:$Q,14,FALSE)</f>
        <v>Adoption Kennels</v>
      </c>
      <c r="Y35" t="str">
        <f>VLOOKUP(C35,'AnimalInventory - PetPoint'!$D:$AK,9,FALSE)</f>
        <v>Seized/Cruelty</v>
      </c>
      <c r="Z35" s="12">
        <f>VLOOKUP(C35,'AnimalInventory - PetPoint'!$D:$AK,19,FALSE)</f>
        <v>0</v>
      </c>
      <c r="AA35" s="12">
        <f>VLOOKUP(C35,'AnimalInventory - PetPoint'!$D:$AK,21,FALSE)</f>
        <v>45830.546527777777</v>
      </c>
      <c r="AB35">
        <f>VLOOKUP(C35,'AnimalInventory - PetPoint'!$D:$AK,22,FALSE)</f>
        <v>119.9</v>
      </c>
      <c r="AC35">
        <f>VLOOKUP(C35,'AnimalInventory - PetPoint'!$D:$AK,23,FALSE)</f>
        <v>0</v>
      </c>
      <c r="AD35" t="str">
        <f>VLOOKUP(C35,'AnimalInventory - PetPoint'!$D:$AK,25,FALSE)</f>
        <v>84.00 pound</v>
      </c>
      <c r="AE35">
        <f>VLOOKUP(C35,'AnimalInventory - PetPoint'!$D:$AK,28,FALSE)</f>
        <v>3</v>
      </c>
      <c r="AF35" t="str">
        <f>VLOOKUP(C35,'PreTreat DogTraffic'!$B:$I,2,FALSE)</f>
        <v>455</v>
      </c>
      <c r="AG35" t="str">
        <f>VLOOKUP(C35,'PreTreat DogTraffic'!$B:$I,3,FALSE)</f>
        <v>1,123</v>
      </c>
      <c r="AH35" t="str">
        <f>VLOOKUP(C35,'PreTreat DogTraffic'!$B:$I,4,FALSE)</f>
        <v>1,625</v>
      </c>
      <c r="AI35" t="str">
        <f>VLOOKUP(C35,'PreTreat DogTraffic'!$B:$I,5,FALSE)</f>
        <v>23</v>
      </c>
      <c r="AJ35" t="str">
        <f>VLOOKUP(C35,'PreTreat DogTraffic'!$B:$I,6,FALSE)</f>
        <v>63</v>
      </c>
      <c r="AK35" t="str">
        <f>VLOOKUP(C35,'PreTreat DogTraffic'!$B:$I,7,FALSE)</f>
        <v>166</v>
      </c>
      <c r="AL35" t="str">
        <f>VLOOKUP(C35,'PreTreat DogTraffic'!$B:$I,8,FALSE)</f>
        <v>5.1%</v>
      </c>
    </row>
    <row r="36" spans="1:38" x14ac:dyDescent="0.2">
      <c r="A36" t="str">
        <f>IF(C36="","",IFERROR(VLOOKUP(C36,REMOVED!$A:$D,3,FALSE),"Yes"))</f>
        <v>Yes</v>
      </c>
      <c r="B36">
        <v>45472971</v>
      </c>
      <c r="C36" t="s">
        <v>311</v>
      </c>
      <c r="D36" t="str">
        <f>VLOOKUP(C36,'All - AdoptAPet'!$B:$AE,2,FALSE)</f>
        <v>Landon</v>
      </c>
      <c r="E36" t="str">
        <f>VLOOKUP(C36,'All - PetPoint'!$B:$Q,7,FALSE)</f>
        <v>Landon</v>
      </c>
      <c r="F36" t="str">
        <f>VLOOKUP(C36,'AnimalInventory - PetPoint'!$D:$AK,2,FALSE)</f>
        <v>Landon</v>
      </c>
      <c r="G36" t="str">
        <f>VLOOKUP(C36,'All - AdoptAPet'!$B:$AE,7,FALSE)</f>
        <v>Boxer</v>
      </c>
      <c r="H36" t="str">
        <f>VLOOKUP(C36,'All - AdoptAPet'!$B:$AE,8,FALSE)</f>
        <v>American Pit Bull Terrier</v>
      </c>
      <c r="I36" t="str">
        <f>VLOOKUP(C36,'All - AdoptAPet'!$B:$AE,9,FALSE)</f>
        <v>Brown/Chocolate - with White</v>
      </c>
      <c r="J36" t="str">
        <f>VLOOKUP(C36,'All - AdoptAPet'!$B:$AE,10,FALSE)</f>
        <v>male</v>
      </c>
      <c r="K36" t="str">
        <f>VLOOKUP(C36,'All - AdoptAPet'!$B:$AE,11,FALSE)</f>
        <v>adult</v>
      </c>
      <c r="L36" t="str">
        <f>VLOOKUP(C36,'All - AdoptAPet'!$B:$AE,12,FALSE)</f>
        <v>Med. 26-60 lbs (12-27 kg)</v>
      </c>
      <c r="M36" t="str">
        <f>VLOOKUP(C36,'All - AdoptAPet'!$B:$AE,14,FALSE)</f>
        <v>Yes</v>
      </c>
      <c r="N36" t="str">
        <f>VLOOKUP(C36,'All - AdoptAPet'!$B:$AE,15,FALSE)</f>
        <v>Yes</v>
      </c>
      <c r="O36" t="str">
        <f>VLOOKUP(C36,'All - AdoptAPet'!$B:$AE,16,FALSE)</f>
        <v>Yes</v>
      </c>
      <c r="P36" t="str">
        <f>VLOOKUP(C36,'All - AdoptAPet'!$B:$AE,17,FALSE)</f>
        <v>No</v>
      </c>
      <c r="Q36" t="str">
        <f>VLOOKUP(C36,'All - AdoptAPet'!$B:$AE,19,FALSE)</f>
        <v>No</v>
      </c>
      <c r="R36" t="str">
        <f>VLOOKUP(C36,'All - AdoptAPet'!$B:$AE,20,FALSE)</f>
        <v>Yes</v>
      </c>
      <c r="S36" t="str">
        <f>VLOOKUP(C36,'All - AdoptAPet'!$B:$AE,21,FALSE)</f>
        <v>Yes</v>
      </c>
      <c r="T36" t="str">
        <f>VLOOKUP(C36,'All - AdoptAPet'!$B:$AE,22,FALSE)</f>
        <v>Unknown</v>
      </c>
      <c r="U36" t="str">
        <f>IF(VLOOKUP(C36,'All - AdoptAPet'!$B:$AE,23,FALSE)="","No", "Yes")</f>
        <v>No</v>
      </c>
      <c r="V36" t="str">
        <f>VLOOKUP(C36,'All - PetPoint'!$B:$Q,4,FALSE)</f>
        <v>Available</v>
      </c>
      <c r="W36" t="str">
        <f>VLOOKUP(C36,'All - PetPoint'!$B:$Q,11,FALSE)</f>
        <v>Bronze</v>
      </c>
      <c r="X36" t="str">
        <f>VLOOKUP(C36,'All - PetPoint'!$B:$Q,14,FALSE)</f>
        <v>Holding Kennel</v>
      </c>
      <c r="Y36" t="str">
        <f>VLOOKUP(C36,'AnimalInventory - PetPoint'!$D:$AK,9,FALSE)</f>
        <v>Stray/ACO Pickup / Drop Off</v>
      </c>
      <c r="Z36" s="12">
        <f>VLOOKUP(C36,'AnimalInventory - PetPoint'!$D:$AK,19,FALSE)</f>
        <v>45859.652083333334</v>
      </c>
      <c r="AA36" s="12">
        <f>VLOOKUP(C36,'AnimalInventory - PetPoint'!$D:$AK,21,FALSE)</f>
        <v>45854.652083333334</v>
      </c>
      <c r="AB36">
        <f>VLOOKUP(C36,'AnimalInventory - PetPoint'!$D:$AK,22,FALSE)</f>
        <v>95.8</v>
      </c>
      <c r="AC36">
        <f>VLOOKUP(C36,'AnimalInventory - PetPoint'!$D:$AK,23,FALSE)</f>
        <v>0</v>
      </c>
      <c r="AD36" t="str">
        <f>VLOOKUP(C36,'AnimalInventory - PetPoint'!$D:$AK,25,FALSE)</f>
        <v>52.00 pound</v>
      </c>
      <c r="AE36">
        <f>VLOOKUP(C36,'AnimalInventory - PetPoint'!$D:$AK,28,FALSE)</f>
        <v>3</v>
      </c>
      <c r="AF36" t="str">
        <f>VLOOKUP(C36,'PreTreat DogTraffic'!$B:$I,2,FALSE)</f>
        <v>270</v>
      </c>
      <c r="AG36" t="str">
        <f>VLOOKUP(C36,'PreTreat DogTraffic'!$B:$I,3,FALSE)</f>
        <v>667</v>
      </c>
      <c r="AH36" t="str">
        <f>VLOOKUP(C36,'PreTreat DogTraffic'!$B:$I,4,FALSE)</f>
        <v>1,085</v>
      </c>
      <c r="AI36" t="str">
        <f>VLOOKUP(C36,'PreTreat DogTraffic'!$B:$I,5,FALSE)</f>
        <v>9</v>
      </c>
      <c r="AJ36" t="str">
        <f>VLOOKUP(C36,'PreTreat DogTraffic'!$B:$I,6,FALSE)</f>
        <v>51</v>
      </c>
      <c r="AK36" t="str">
        <f>VLOOKUP(C36,'PreTreat DogTraffic'!$B:$I,7,FALSE)</f>
        <v>151</v>
      </c>
      <c r="AL36" t="str">
        <f>VLOOKUP(C36,'PreTreat DogTraffic'!$B:$I,8,FALSE)</f>
        <v>3.3%</v>
      </c>
    </row>
    <row r="37" spans="1:38" x14ac:dyDescent="0.2">
      <c r="A37" t="str">
        <f>IF(C37="","",IFERROR(VLOOKUP(C37,REMOVED!$A:$D,3,FALSE),"Yes"))</f>
        <v>Yes</v>
      </c>
      <c r="B37">
        <v>45472996</v>
      </c>
      <c r="C37" t="s">
        <v>317</v>
      </c>
      <c r="D37" t="str">
        <f>VLOOKUP(C37,'All - AdoptAPet'!$B:$AE,2,FALSE)</f>
        <v>Ralph</v>
      </c>
      <c r="E37" t="str">
        <f>VLOOKUP(C37,'All - PetPoint'!$B:$Q,7,FALSE)</f>
        <v>Ralph</v>
      </c>
      <c r="F37" t="str">
        <f>VLOOKUP(C37,'AnimalInventory - PetPoint'!$D:$AK,2,FALSE)</f>
        <v>Ralph</v>
      </c>
      <c r="G37" t="str">
        <f>VLOOKUP(C37,'All - AdoptAPet'!$B:$AE,7,FALSE)</f>
        <v>Pointer</v>
      </c>
      <c r="H37" t="str">
        <f>VLOOKUP(C37,'All - AdoptAPet'!$B:$AE,8,FALSE)</f>
        <v>Labrador Retriever</v>
      </c>
      <c r="I37" t="str">
        <f>VLOOKUP(C37,'All - AdoptAPet'!$B:$AE,9,FALSE)</f>
        <v>White - with Black</v>
      </c>
      <c r="J37" t="str">
        <f>VLOOKUP(C37,'All - AdoptAPet'!$B:$AE,10,FALSE)</f>
        <v>male</v>
      </c>
      <c r="K37" t="str">
        <f>VLOOKUP(C37,'All - AdoptAPet'!$B:$AE,11,FALSE)</f>
        <v>adult</v>
      </c>
      <c r="L37" t="str">
        <f>VLOOKUP(C37,'All - AdoptAPet'!$B:$AE,12,FALSE)</f>
        <v>Med. 26-60 lbs (12-27 kg)</v>
      </c>
      <c r="M37" t="str">
        <f>VLOOKUP(C37,'All - AdoptAPet'!$B:$AE,14,FALSE)</f>
        <v>Yes</v>
      </c>
      <c r="N37" t="str">
        <f>VLOOKUP(C37,'All - AdoptAPet'!$B:$AE,15,FALSE)</f>
        <v>Yes</v>
      </c>
      <c r="O37" t="str">
        <f>VLOOKUP(C37,'All - AdoptAPet'!$B:$AE,16,FALSE)</f>
        <v>Yes</v>
      </c>
      <c r="P37" t="str">
        <f>VLOOKUP(C37,'All - AdoptAPet'!$B:$AE,17,FALSE)</f>
        <v>No</v>
      </c>
      <c r="Q37" t="str">
        <f>VLOOKUP(C37,'All - AdoptAPet'!$B:$AE,19,FALSE)</f>
        <v>No</v>
      </c>
      <c r="R37" t="str">
        <f>VLOOKUP(C37,'All - AdoptAPet'!$B:$AE,20,FALSE)</f>
        <v>Yes</v>
      </c>
      <c r="S37" t="str">
        <f>VLOOKUP(C37,'All - AdoptAPet'!$B:$AE,21,FALSE)</f>
        <v>Yes</v>
      </c>
      <c r="T37" t="str">
        <f>VLOOKUP(C37,'All - AdoptAPet'!$B:$AE,22,FALSE)</f>
        <v>Unknown</v>
      </c>
      <c r="U37" t="str">
        <f>IF(VLOOKUP(C37,'All - AdoptAPet'!$B:$AE,23,FALSE)="","No", "Yes")</f>
        <v>No</v>
      </c>
      <c r="V37" t="str">
        <f>VLOOKUP(C37,'All - PetPoint'!$B:$Q,4,FALSE)</f>
        <v>Available</v>
      </c>
      <c r="W37" t="str">
        <f>VLOOKUP(C37,'All - PetPoint'!$B:$Q,11,FALSE)</f>
        <v>White</v>
      </c>
      <c r="X37" t="str">
        <f>VLOOKUP(C37,'All - PetPoint'!$B:$Q,14,FALSE)</f>
        <v>Adoption Kennels</v>
      </c>
      <c r="Y37" t="str">
        <f>VLOOKUP(C37,'AnimalInventory - PetPoint'!$D:$AK,9,FALSE)</f>
        <v>Stray/ACO Pickup / Drop Off</v>
      </c>
      <c r="Z37" s="12">
        <f>VLOOKUP(C37,'AnimalInventory - PetPoint'!$D:$AK,19,FALSE)</f>
        <v>45860.586805555555</v>
      </c>
      <c r="AA37" s="12">
        <f>VLOOKUP(C37,'AnimalInventory - PetPoint'!$D:$AK,21,FALSE)</f>
        <v>45855.586805555555</v>
      </c>
      <c r="AB37">
        <f>VLOOKUP(C37,'AnimalInventory - PetPoint'!$D:$AK,22,FALSE)</f>
        <v>94.9</v>
      </c>
      <c r="AC37">
        <f>VLOOKUP(C37,'AnimalInventory - PetPoint'!$D:$AK,23,FALSE)</f>
        <v>0</v>
      </c>
      <c r="AD37" t="str">
        <f>VLOOKUP(C37,'AnimalInventory - PetPoint'!$D:$AK,25,FALSE)</f>
        <v>58.00 pound</v>
      </c>
      <c r="AE37">
        <f>VLOOKUP(C37,'AnimalInventory - PetPoint'!$D:$AK,28,FALSE)</f>
        <v>3</v>
      </c>
      <c r="AF37" t="str">
        <f>VLOOKUP(C37,'PreTreat DogTraffic'!$B:$I,2,FALSE)</f>
        <v>1,391</v>
      </c>
      <c r="AG37" t="str">
        <f>VLOOKUP(C37,'PreTreat DogTraffic'!$B:$I,3,FALSE)</f>
        <v>3,553</v>
      </c>
      <c r="AH37" t="str">
        <f>VLOOKUP(C37,'PreTreat DogTraffic'!$B:$I,4,FALSE)</f>
        <v>3,996</v>
      </c>
      <c r="AI37" t="str">
        <f>VLOOKUP(C37,'PreTreat DogTraffic'!$B:$I,5,FALSE)</f>
        <v>30</v>
      </c>
      <c r="AJ37" t="str">
        <f>VLOOKUP(C37,'PreTreat DogTraffic'!$B:$I,6,FALSE)</f>
        <v>83</v>
      </c>
      <c r="AK37" t="str">
        <f>VLOOKUP(C37,'PreTreat DogTraffic'!$B:$I,7,FALSE)</f>
        <v>198</v>
      </c>
      <c r="AL37" t="str">
        <f>VLOOKUP(C37,'PreTreat DogTraffic'!$B:$I,8,FALSE)</f>
        <v>2.2%</v>
      </c>
    </row>
    <row r="38" spans="1:38" x14ac:dyDescent="0.2">
      <c r="A38" t="str">
        <f>IF(C38="","",IFERROR(VLOOKUP(C38,REMOVED!$A:$D,3,FALSE),"Yes"))</f>
        <v>Yes</v>
      </c>
      <c r="B38">
        <v>45472654</v>
      </c>
      <c r="C38" t="s">
        <v>324</v>
      </c>
      <c r="D38" t="str">
        <f>VLOOKUP(C38,'All - AdoptAPet'!$B:$AE,2,FALSE)</f>
        <v>Twister</v>
      </c>
      <c r="E38" t="str">
        <f>VLOOKUP(C38,'All - PetPoint'!$B:$Q,7,FALSE)</f>
        <v>Twister</v>
      </c>
      <c r="F38" t="str">
        <f>VLOOKUP(C38,'AnimalInventory - PetPoint'!$D:$AK,2,FALSE)</f>
        <v>Twister</v>
      </c>
      <c r="G38" t="str">
        <f>VLOOKUP(C38,'All - AdoptAPet'!$B:$AE,7,FALSE)</f>
        <v>Labrador Retriever</v>
      </c>
      <c r="H38">
        <f>VLOOKUP(C38,'All - AdoptAPet'!$B:$AE,8,FALSE)</f>
        <v>0</v>
      </c>
      <c r="I38" t="str">
        <f>VLOOKUP(C38,'All - AdoptAPet'!$B:$AE,9,FALSE)</f>
        <v>Black</v>
      </c>
      <c r="J38" t="str">
        <f>VLOOKUP(C38,'All - AdoptAPet'!$B:$AE,10,FALSE)</f>
        <v>male</v>
      </c>
      <c r="K38" t="str">
        <f>VLOOKUP(C38,'All - AdoptAPet'!$B:$AE,11,FALSE)</f>
        <v>adult</v>
      </c>
      <c r="L38" t="str">
        <f>VLOOKUP(C38,'All - AdoptAPet'!$B:$AE,12,FALSE)</f>
        <v>Large 61-100 lbs (28-45 kg)</v>
      </c>
      <c r="M38" t="str">
        <f>VLOOKUP(C38,'All - AdoptAPet'!$B:$AE,14,FALSE)</f>
        <v>Yes</v>
      </c>
      <c r="N38" t="str">
        <f>VLOOKUP(C38,'All - AdoptAPet'!$B:$AE,15,FALSE)</f>
        <v>Yes</v>
      </c>
      <c r="O38" t="str">
        <f>VLOOKUP(C38,'All - AdoptAPet'!$B:$AE,16,FALSE)</f>
        <v>Yes</v>
      </c>
      <c r="P38" t="str">
        <f>VLOOKUP(C38,'All - AdoptAPet'!$B:$AE,17,FALSE)</f>
        <v>No</v>
      </c>
      <c r="Q38" t="str">
        <f>VLOOKUP(C38,'All - AdoptAPet'!$B:$AE,19,FALSE)</f>
        <v>No</v>
      </c>
      <c r="R38" t="str">
        <f>VLOOKUP(C38,'All - AdoptAPet'!$B:$AE,20,FALSE)</f>
        <v>Yes</v>
      </c>
      <c r="S38" t="str">
        <f>VLOOKUP(C38,'All - AdoptAPet'!$B:$AE,21,FALSE)</f>
        <v>Yes</v>
      </c>
      <c r="T38" t="str">
        <f>VLOOKUP(C38,'All - AdoptAPet'!$B:$AE,22,FALSE)</f>
        <v>Unknown</v>
      </c>
      <c r="U38" t="str">
        <f>IF(VLOOKUP(C38,'All - AdoptAPet'!$B:$AE,23,FALSE)="","No", "Yes")</f>
        <v>No</v>
      </c>
      <c r="V38" t="str">
        <f>VLOOKUP(C38,'All - PetPoint'!$B:$Q,4,FALSE)</f>
        <v>Available</v>
      </c>
      <c r="W38" t="str">
        <f>VLOOKUP(C38,'All - PetPoint'!$B:$Q,11,FALSE)</f>
        <v>Black</v>
      </c>
      <c r="X38" t="str">
        <f>VLOOKUP(C38,'All - PetPoint'!$B:$Q,14,FALSE)</f>
        <v>Adoption Kennels</v>
      </c>
      <c r="Y38" t="str">
        <f>VLOOKUP(C38,'AnimalInventory - PetPoint'!$D:$AK,9,FALSE)</f>
        <v>Seized/Cruelty</v>
      </c>
      <c r="Z38" s="12">
        <f>VLOOKUP(C38,'AnimalInventory - PetPoint'!$D:$AK,19,FALSE)</f>
        <v>0</v>
      </c>
      <c r="AA38" s="12">
        <f>VLOOKUP(C38,'AnimalInventory - PetPoint'!$D:$AK,21,FALSE)</f>
        <v>45830.554861111108</v>
      </c>
      <c r="AB38">
        <f>VLOOKUP(C38,'AnimalInventory - PetPoint'!$D:$AK,22,FALSE)</f>
        <v>119.9</v>
      </c>
      <c r="AC38">
        <f>VLOOKUP(C38,'AnimalInventory - PetPoint'!$D:$AK,23,FALSE)</f>
        <v>0</v>
      </c>
      <c r="AD38" t="str">
        <f>VLOOKUP(C38,'AnimalInventory - PetPoint'!$D:$AK,25,FALSE)</f>
        <v>71.00 pound</v>
      </c>
      <c r="AE38">
        <f>VLOOKUP(C38,'AnimalInventory - PetPoint'!$D:$AK,28,FALSE)</f>
        <v>1</v>
      </c>
      <c r="AF38" t="str">
        <f>VLOOKUP(C38,'PreTreat DogTraffic'!$B:$I,2,FALSE)</f>
        <v>241</v>
      </c>
      <c r="AG38" t="str">
        <f>VLOOKUP(C38,'PreTreat DogTraffic'!$B:$I,3,FALSE)</f>
        <v>572</v>
      </c>
      <c r="AH38" t="str">
        <f>VLOOKUP(C38,'PreTreat DogTraffic'!$B:$I,4,FALSE)</f>
        <v>943</v>
      </c>
      <c r="AI38" t="str">
        <f>VLOOKUP(C38,'PreTreat DogTraffic'!$B:$I,5,FALSE)</f>
        <v>14</v>
      </c>
      <c r="AJ38" t="str">
        <f>VLOOKUP(C38,'PreTreat DogTraffic'!$B:$I,6,FALSE)</f>
        <v>77</v>
      </c>
      <c r="AK38" t="str">
        <f>VLOOKUP(C38,'PreTreat DogTraffic'!$B:$I,7,FALSE)</f>
        <v>193</v>
      </c>
      <c r="AL38" t="str">
        <f>VLOOKUP(C38,'PreTreat DogTraffic'!$B:$I,8,FALSE)</f>
        <v>5.8%</v>
      </c>
    </row>
    <row r="39" spans="1:38" x14ac:dyDescent="0.2">
      <c r="A39" t="str">
        <f>IF(C39="","",IFERROR(VLOOKUP(C39,REMOVED!$A:$D,3,FALSE),"Yes"))</f>
        <v>Yes</v>
      </c>
      <c r="B39">
        <v>45472979</v>
      </c>
      <c r="C39" t="s">
        <v>330</v>
      </c>
      <c r="D39" t="str">
        <f>VLOOKUP(C39,'All - AdoptAPet'!$B:$AE,2,FALSE)</f>
        <v>Yukiko [Foster Home]</v>
      </c>
      <c r="E39" t="str">
        <f>VLOOKUP(C39,'All - PetPoint'!$B:$Q,7,FALSE)</f>
        <v>Yukiko (L. Clark)</v>
      </c>
      <c r="F39" t="str">
        <f>VLOOKUP(C39,'AnimalInventory - PetPoint'!$D:$AK,2,FALSE)</f>
        <v>Yukiko (L. Clark)</v>
      </c>
      <c r="G39" t="str">
        <f>VLOOKUP(C39,'All - AdoptAPet'!$B:$AE,7,FALSE)</f>
        <v>Rottweiler</v>
      </c>
      <c r="H39" t="str">
        <f>VLOOKUP(C39,'All - AdoptAPet'!$B:$AE,8,FALSE)</f>
        <v>Labrador Retriever</v>
      </c>
      <c r="I39" t="str">
        <f>VLOOKUP(C39,'All - AdoptAPet'!$B:$AE,9,FALSE)</f>
        <v>Black - with Tan, Yellow or Fawn</v>
      </c>
      <c r="J39" t="str">
        <f>VLOOKUP(C39,'All - AdoptAPet'!$B:$AE,10,FALSE)</f>
        <v>female</v>
      </c>
      <c r="K39" t="str">
        <f>VLOOKUP(C39,'All - AdoptAPet'!$B:$AE,11,FALSE)</f>
        <v>young</v>
      </c>
      <c r="L39" t="str">
        <f>VLOOKUP(C39,'All - AdoptAPet'!$B:$AE,12,FALSE)</f>
        <v>Med. 26-60 lbs (12-27 kg)</v>
      </c>
      <c r="M39" t="str">
        <f>VLOOKUP(C39,'All - AdoptAPet'!$B:$AE,14,FALSE)</f>
        <v>Yes</v>
      </c>
      <c r="N39" t="str">
        <f>VLOOKUP(C39,'All - AdoptAPet'!$B:$AE,15,FALSE)</f>
        <v>Yes</v>
      </c>
      <c r="O39" t="str">
        <f>VLOOKUP(C39,'All - AdoptAPet'!$B:$AE,16,FALSE)</f>
        <v>Yes</v>
      </c>
      <c r="P39" t="str">
        <f>VLOOKUP(C39,'All - AdoptAPet'!$B:$AE,17,FALSE)</f>
        <v>No</v>
      </c>
      <c r="Q39" t="str">
        <f>VLOOKUP(C39,'All - AdoptAPet'!$B:$AE,19,FALSE)</f>
        <v>No</v>
      </c>
      <c r="R39" t="str">
        <f>VLOOKUP(C39,'All - AdoptAPet'!$B:$AE,20,FALSE)</f>
        <v>Yes</v>
      </c>
      <c r="S39" t="str">
        <f>VLOOKUP(C39,'All - AdoptAPet'!$B:$AE,21,FALSE)</f>
        <v>Yes</v>
      </c>
      <c r="T39" t="str">
        <f>VLOOKUP(C39,'All - AdoptAPet'!$B:$AE,22,FALSE)</f>
        <v>Unknown</v>
      </c>
      <c r="U39" t="str">
        <f>IF(VLOOKUP(C39,'All - AdoptAPet'!$B:$AE,23,FALSE)="","No", "Yes")</f>
        <v>No</v>
      </c>
      <c r="V39" t="str">
        <f>VLOOKUP(C39,'All - PetPoint'!$B:$Q,4,FALSE)</f>
        <v>Available</v>
      </c>
      <c r="W39" t="str">
        <f>VLOOKUP(C39,'All - PetPoint'!$B:$Q,11,FALSE)</f>
        <v>Black</v>
      </c>
      <c r="X39" t="str">
        <f>VLOOKUP(C39,'All - PetPoint'!$B:$Q,14,FALSE)</f>
        <v>Foster home</v>
      </c>
      <c r="Y39" t="str">
        <f>VLOOKUP(C39,'AnimalInventory - PetPoint'!$D:$AK,9,FALSE)</f>
        <v>Stray/ACO Pickup / Drop Off</v>
      </c>
      <c r="Z39" s="12">
        <f>VLOOKUP(C39,'AnimalInventory - PetPoint'!$D:$AK,19,FALSE)</f>
        <v>45857.543749999997</v>
      </c>
      <c r="AA39" s="12">
        <f>VLOOKUP(C39,'AnimalInventory - PetPoint'!$D:$AK,21,FALSE)</f>
        <v>45852.543749999997</v>
      </c>
      <c r="AB39">
        <f>VLOOKUP(C39,'AnimalInventory - PetPoint'!$D:$AK,22,FALSE)</f>
        <v>97.9</v>
      </c>
      <c r="AC39">
        <f>VLOOKUP(C39,'AnimalInventory - PetPoint'!$D:$AK,23,FALSE)</f>
        <v>0</v>
      </c>
      <c r="AD39" t="str">
        <f>VLOOKUP(C39,'AnimalInventory - PetPoint'!$D:$AK,25,FALSE)</f>
        <v>60.00 pound</v>
      </c>
      <c r="AE39">
        <f>VLOOKUP(C39,'AnimalInventory - PetPoint'!$D:$AK,28,FALSE)</f>
        <v>1</v>
      </c>
      <c r="AF39" t="str">
        <f>VLOOKUP(C39,'PreTreat DogTraffic'!$B:$I,2,FALSE)</f>
        <v>1,517</v>
      </c>
      <c r="AG39" t="str">
        <f>VLOOKUP(C39,'PreTreat DogTraffic'!$B:$I,3,FALSE)</f>
        <v>3,938</v>
      </c>
      <c r="AH39" t="str">
        <f>VLOOKUP(C39,'PreTreat DogTraffic'!$B:$I,4,FALSE)</f>
        <v>4,587</v>
      </c>
      <c r="AI39" t="str">
        <f>VLOOKUP(C39,'PreTreat DogTraffic'!$B:$I,5,FALSE)</f>
        <v>10</v>
      </c>
      <c r="AJ39" t="str">
        <f>VLOOKUP(C39,'PreTreat DogTraffic'!$B:$I,6,FALSE)</f>
        <v>54</v>
      </c>
      <c r="AK39" t="str">
        <f>VLOOKUP(C39,'PreTreat DogTraffic'!$B:$I,7,FALSE)</f>
        <v>180</v>
      </c>
      <c r="AL39" t="str">
        <f>VLOOKUP(C39,'PreTreat DogTraffic'!$B:$I,8,FALSE)</f>
        <v>0.7%</v>
      </c>
    </row>
    <row r="40" spans="1:38" x14ac:dyDescent="0.2">
      <c r="A40" t="str">
        <f>IF(C40="","",IFERROR(VLOOKUP(C40,REMOVED!$A:$D,3,FALSE),"Yes"))</f>
        <v>PreTreat - No</v>
      </c>
      <c r="B40">
        <v>45500251</v>
      </c>
      <c r="C40" t="s">
        <v>335</v>
      </c>
      <c r="D40" t="str">
        <f>VLOOKUP(C40,'All - AdoptAPet'!$B:$AE,2,FALSE)</f>
        <v>Peyton [Foster Home]</v>
      </c>
      <c r="E40" t="str">
        <f>VLOOKUP(C40,'All - PetPoint'!$B:$Q,7,FALSE)</f>
        <v>Peyton (R. Gainey)</v>
      </c>
      <c r="F40" t="str">
        <f>VLOOKUP(C40,'AnimalInventory - PetPoint'!$D:$AK,2,FALSE)</f>
        <v>Peyton (R. Gainey)</v>
      </c>
      <c r="G40" t="str">
        <f>VLOOKUP(C40,'All - AdoptAPet'!$B:$AE,7,FALSE)</f>
        <v>American Pit Bull Terrier</v>
      </c>
      <c r="H40" t="str">
        <f>VLOOKUP(C40,'All - AdoptAPet'!$B:$AE,8,FALSE)</f>
        <v>Corgi</v>
      </c>
      <c r="I40" t="str">
        <f>VLOOKUP(C40,'All - AdoptAPet'!$B:$AE,9,FALSE)</f>
        <v>White</v>
      </c>
      <c r="J40" t="str">
        <f>VLOOKUP(C40,'All - AdoptAPet'!$B:$AE,10,FALSE)</f>
        <v>male</v>
      </c>
      <c r="K40" t="str">
        <f>VLOOKUP(C40,'All - AdoptAPet'!$B:$AE,11,FALSE)</f>
        <v>adult</v>
      </c>
      <c r="L40" t="str">
        <f>VLOOKUP(C40,'All - AdoptAPet'!$B:$AE,12,FALSE)</f>
        <v>Med. 26-60 lbs (12-27 kg)</v>
      </c>
      <c r="M40" t="str">
        <f>VLOOKUP(C40,'All - AdoptAPet'!$B:$AE,14,FALSE)</f>
        <v>Yes</v>
      </c>
      <c r="N40" t="str">
        <f>VLOOKUP(C40,'All - AdoptAPet'!$B:$AE,15,FALSE)</f>
        <v>Yes</v>
      </c>
      <c r="O40" t="str">
        <f>VLOOKUP(C40,'All - AdoptAPet'!$B:$AE,16,FALSE)</f>
        <v>Yes</v>
      </c>
      <c r="P40" t="str">
        <f>VLOOKUP(C40,'All - AdoptAPet'!$B:$AE,17,FALSE)</f>
        <v>Yes</v>
      </c>
      <c r="Q40" t="str">
        <f>VLOOKUP(C40,'All - AdoptAPet'!$B:$AE,19,FALSE)</f>
        <v>No</v>
      </c>
      <c r="R40" t="str">
        <f>VLOOKUP(C40,'All - AdoptAPet'!$B:$AE,20,FALSE)</f>
        <v>Yes</v>
      </c>
      <c r="S40" t="str">
        <f>VLOOKUP(C40,'All - AdoptAPet'!$B:$AE,21,FALSE)</f>
        <v>Yes</v>
      </c>
      <c r="T40" t="str">
        <f>VLOOKUP(C40,'All - AdoptAPet'!$B:$AE,22,FALSE)</f>
        <v>Yes</v>
      </c>
      <c r="U40" t="str">
        <f>IF(VLOOKUP(C40,'All - AdoptAPet'!$B:$AE,23,FALSE)="","No", "Yes")</f>
        <v>Yes</v>
      </c>
      <c r="V40" t="str">
        <f>VLOOKUP(C40,'All - PetPoint'!$B:$Q,4,FALSE)</f>
        <v>Available</v>
      </c>
      <c r="W40" t="str">
        <f>VLOOKUP(C40,'All - PetPoint'!$B:$Q,11,FALSE)</f>
        <v>White</v>
      </c>
      <c r="X40" t="str">
        <f>VLOOKUP(C40,'All - PetPoint'!$B:$Q,14,FALSE)</f>
        <v>Foster home</v>
      </c>
      <c r="Y40" t="str">
        <f>VLOOKUP(C40,'AnimalInventory - PetPoint'!$D:$AK,9,FALSE)</f>
        <v>Owner/Guardian Surrender/Surrendered for Adoption</v>
      </c>
      <c r="Z40" s="12">
        <f>VLOOKUP(C40,'AnimalInventory - PetPoint'!$D:$AK,19,FALSE)</f>
        <v>0</v>
      </c>
      <c r="AA40" s="12">
        <f>VLOOKUP(C40,'AnimalInventory - PetPoint'!$D:$AK,21,FALSE)</f>
        <v>45848.702777777777</v>
      </c>
      <c r="AB40">
        <f>VLOOKUP(C40,'AnimalInventory - PetPoint'!$D:$AK,22,FALSE)</f>
        <v>101.8</v>
      </c>
      <c r="AC40">
        <f>VLOOKUP(C40,'AnimalInventory - PetPoint'!$D:$AK,23,FALSE)</f>
        <v>0</v>
      </c>
      <c r="AD40" t="str">
        <f>VLOOKUP(C40,'AnimalInventory - PetPoint'!$D:$AK,25,FALSE)</f>
        <v>21.00 pound</v>
      </c>
      <c r="AE40">
        <f>VLOOKUP(C40,'AnimalInventory - PetPoint'!$D:$AK,28,FALSE)</f>
        <v>2</v>
      </c>
      <c r="AF40" t="str">
        <f>VLOOKUP(C40,'PreTreat DogTraffic'!$B:$I,2,FALSE)</f>
        <v>303</v>
      </c>
      <c r="AG40" t="str">
        <f>VLOOKUP(C40,'PreTreat DogTraffic'!$B:$I,3,FALSE)</f>
        <v>850</v>
      </c>
      <c r="AH40" t="str">
        <f>VLOOKUP(C40,'PreTreat DogTraffic'!$B:$I,4,FALSE)</f>
        <v>1,446</v>
      </c>
      <c r="AI40" t="str">
        <f>VLOOKUP(C40,'PreTreat DogTraffic'!$B:$I,5,FALSE)</f>
        <v>20</v>
      </c>
      <c r="AJ40" t="str">
        <f>VLOOKUP(C40,'PreTreat DogTraffic'!$B:$I,6,FALSE)</f>
        <v>76</v>
      </c>
      <c r="AK40" t="str">
        <f>VLOOKUP(C40,'PreTreat DogTraffic'!$B:$I,7,FALSE)</f>
        <v>242</v>
      </c>
      <c r="AL40" t="str">
        <f>VLOOKUP(C40,'PreTreat DogTraffic'!$B:$I,8,FALSE)</f>
        <v>6.6%</v>
      </c>
    </row>
    <row r="41" spans="1:38" x14ac:dyDescent="0.2">
      <c r="A41" t="str">
        <f>IF(C41="","",IFERROR(VLOOKUP(C41,REMOVED!$A:$D,3,FALSE),"Yes"))</f>
        <v>Yes</v>
      </c>
      <c r="B41">
        <v>45606391</v>
      </c>
      <c r="C41" t="s">
        <v>343</v>
      </c>
      <c r="D41" t="str">
        <f>VLOOKUP(C41,'All - AdoptAPet'!$B:$AE,2,FALSE)</f>
        <v>Auggie</v>
      </c>
      <c r="E41" t="str">
        <f>VLOOKUP(C41,'All - PetPoint'!$B:$Q,7,FALSE)</f>
        <v>Auggie</v>
      </c>
      <c r="F41" t="str">
        <f>VLOOKUP(C41,'AnimalInventory - PetPoint'!$D:$AK,2,FALSE)</f>
        <v>Auggie</v>
      </c>
      <c r="G41" t="str">
        <f>VLOOKUP(C41,'All - AdoptAPet'!$B:$AE,7,FALSE)</f>
        <v>American Staffordshire Terrier</v>
      </c>
      <c r="H41" t="str">
        <f>VLOOKUP(C41,'All - AdoptAPet'!$B:$AE,8,FALSE)</f>
        <v>Weimaraner</v>
      </c>
      <c r="I41" t="str">
        <f>VLOOKUP(C41,'All - AdoptAPet'!$B:$AE,9,FALSE)</f>
        <v>Gray/Silver/Salt &amp; Pepper - with White</v>
      </c>
      <c r="J41" t="str">
        <f>VLOOKUP(C41,'All - AdoptAPet'!$B:$AE,10,FALSE)</f>
        <v>male</v>
      </c>
      <c r="K41" t="str">
        <f>VLOOKUP(C41,'All - AdoptAPet'!$B:$AE,11,FALSE)</f>
        <v>young</v>
      </c>
      <c r="L41" t="str">
        <f>VLOOKUP(C41,'All - AdoptAPet'!$B:$AE,12,FALSE)</f>
        <v>Small 25 lbs (11 kg) or less</v>
      </c>
      <c r="M41" t="str">
        <f>VLOOKUP(C41,'All - AdoptAPet'!$B:$AE,14,FALSE)</f>
        <v>Yes</v>
      </c>
      <c r="N41" t="str">
        <f>VLOOKUP(C41,'All - AdoptAPet'!$B:$AE,15,FALSE)</f>
        <v>Yes</v>
      </c>
      <c r="O41" t="str">
        <f>VLOOKUP(C41,'All - AdoptAPet'!$B:$AE,16,FALSE)</f>
        <v>Yes</v>
      </c>
      <c r="P41" t="str">
        <f>VLOOKUP(C41,'All - AdoptAPet'!$B:$AE,17,FALSE)</f>
        <v>No</v>
      </c>
      <c r="Q41" t="str">
        <f>VLOOKUP(C41,'All - AdoptAPet'!$B:$AE,19,FALSE)</f>
        <v>No</v>
      </c>
      <c r="R41" t="str">
        <f>VLOOKUP(C41,'All - AdoptAPet'!$B:$AE,20,FALSE)</f>
        <v>Yes</v>
      </c>
      <c r="S41" t="str">
        <f>VLOOKUP(C41,'All - AdoptAPet'!$B:$AE,21,FALSE)</f>
        <v>Yes</v>
      </c>
      <c r="T41" t="str">
        <f>VLOOKUP(C41,'All - AdoptAPet'!$B:$AE,22,FALSE)</f>
        <v>Unknown</v>
      </c>
      <c r="U41" t="str">
        <f>IF(VLOOKUP(C41,'All - AdoptAPet'!$B:$AE,23,FALSE)="","No", "Yes")</f>
        <v>No</v>
      </c>
      <c r="V41" t="str">
        <f>VLOOKUP(C41,'All - PetPoint'!$B:$Q,4,FALSE)</f>
        <v>Available</v>
      </c>
      <c r="W41" t="str">
        <f>VLOOKUP(C41,'All - PetPoint'!$B:$Q,11,FALSE)</f>
        <v>Grey</v>
      </c>
      <c r="X41" t="str">
        <f>VLOOKUP(C41,'All - PetPoint'!$B:$Q,14,FALSE)</f>
        <v>Adoption Kennels</v>
      </c>
      <c r="Y41" t="str">
        <f>VLOOKUP(C41,'AnimalInventory - PetPoint'!$D:$AK,9,FALSE)</f>
        <v>Stray/ACO Pickup / Drop Off</v>
      </c>
      <c r="Z41" s="12">
        <f>VLOOKUP(C41,'AnimalInventory - PetPoint'!$D:$AK,19,FALSE)</f>
        <v>45878.51458333333</v>
      </c>
      <c r="AA41" s="12">
        <f>VLOOKUP(C41,'AnimalInventory - PetPoint'!$D:$AK,21,FALSE)</f>
        <v>45873.51458333333</v>
      </c>
      <c r="AB41">
        <f>VLOOKUP(C41,'AnimalInventory - PetPoint'!$D:$AK,22,FALSE)</f>
        <v>77</v>
      </c>
      <c r="AC41">
        <f>VLOOKUP(C41,'AnimalInventory - PetPoint'!$D:$AK,23,FALSE)</f>
        <v>0</v>
      </c>
      <c r="AD41" t="str">
        <f>VLOOKUP(C41,'AnimalInventory - PetPoint'!$D:$AK,25,FALSE)</f>
        <v>25.00 pound</v>
      </c>
      <c r="AE41">
        <f>VLOOKUP(C41,'AnimalInventory - PetPoint'!$D:$AK,28,FALSE)</f>
        <v>3</v>
      </c>
      <c r="AF41" t="str">
        <f>VLOOKUP(C41,'PreTreat DogTraffic'!$B:$I,2,FALSE)</f>
        <v>316</v>
      </c>
      <c r="AG41" t="str">
        <f>VLOOKUP(C41,'PreTreat DogTraffic'!$B:$I,3,FALSE)</f>
        <v>940</v>
      </c>
      <c r="AH41" t="str">
        <f>VLOOKUP(C41,'PreTreat DogTraffic'!$B:$I,4,FALSE)</f>
        <v>1,502</v>
      </c>
      <c r="AI41" t="str">
        <f>VLOOKUP(C41,'PreTreat DogTraffic'!$B:$I,5,FALSE)</f>
        <v>22</v>
      </c>
      <c r="AJ41" t="str">
        <f>VLOOKUP(C41,'PreTreat DogTraffic'!$B:$I,6,FALSE)</f>
        <v>51</v>
      </c>
      <c r="AK41" t="str">
        <f>VLOOKUP(C41,'PreTreat DogTraffic'!$B:$I,7,FALSE)</f>
        <v>124</v>
      </c>
      <c r="AL41" t="str">
        <f>VLOOKUP(C41,'PreTreat DogTraffic'!$B:$I,8,FALSE)</f>
        <v>7.0%</v>
      </c>
    </row>
    <row r="42" spans="1:38" x14ac:dyDescent="0.2">
      <c r="A42" t="str">
        <f>IF(C42="","",IFERROR(VLOOKUP(C42,REMOVED!$A:$D,3,FALSE),"Yes"))</f>
        <v>Yes</v>
      </c>
      <c r="B42">
        <v>45606729</v>
      </c>
      <c r="C42" t="s">
        <v>352</v>
      </c>
      <c r="D42" t="str">
        <f>VLOOKUP(C42,'All - AdoptAPet'!$B:$AE,2,FALSE)</f>
        <v>Lotus [Foster Home]</v>
      </c>
      <c r="E42" t="str">
        <f>VLOOKUP(C42,'All - PetPoint'!$B:$Q,7,FALSE)</f>
        <v>Lotus ( E Campbell)</v>
      </c>
      <c r="F42" t="str">
        <f>VLOOKUP(C42,'AnimalInventory - PetPoint'!$D:$AK,2,FALSE)</f>
        <v>Lotus ( E Campbell)</v>
      </c>
      <c r="G42" t="str">
        <f>VLOOKUP(C42,'All - AdoptAPet'!$B:$AE,7,FALSE)</f>
        <v>American Staffordshire Terrier</v>
      </c>
      <c r="H42">
        <f>VLOOKUP(C42,'All - AdoptAPet'!$B:$AE,8,FALSE)</f>
        <v>0</v>
      </c>
      <c r="I42" t="str">
        <f>VLOOKUP(C42,'All - AdoptAPet'!$B:$AE,9,FALSE)</f>
        <v>Brown/Chocolate</v>
      </c>
      <c r="J42" t="str">
        <f>VLOOKUP(C42,'All - AdoptAPet'!$B:$AE,10,FALSE)</f>
        <v>male</v>
      </c>
      <c r="K42" t="str">
        <f>VLOOKUP(C42,'All - AdoptAPet'!$B:$AE,11,FALSE)</f>
        <v>young</v>
      </c>
      <c r="L42" t="str">
        <f>VLOOKUP(C42,'All - AdoptAPet'!$B:$AE,12,FALSE)</f>
        <v>Med. 26-60 lbs (12-27 kg)</v>
      </c>
      <c r="M42" t="str">
        <f>VLOOKUP(C42,'All - AdoptAPet'!$B:$AE,14,FALSE)</f>
        <v>Yes</v>
      </c>
      <c r="N42" t="str">
        <f>VLOOKUP(C42,'All - AdoptAPet'!$B:$AE,15,FALSE)</f>
        <v>Yes</v>
      </c>
      <c r="O42" t="str">
        <f>VLOOKUP(C42,'All - AdoptAPet'!$B:$AE,16,FALSE)</f>
        <v>Yes</v>
      </c>
      <c r="P42" t="str">
        <f>VLOOKUP(C42,'All - AdoptAPet'!$B:$AE,17,FALSE)</f>
        <v>No</v>
      </c>
      <c r="Q42" t="str">
        <f>VLOOKUP(C42,'All - AdoptAPet'!$B:$AE,19,FALSE)</f>
        <v>No</v>
      </c>
      <c r="R42" t="str">
        <f>VLOOKUP(C42,'All - AdoptAPet'!$B:$AE,20,FALSE)</f>
        <v>Yes</v>
      </c>
      <c r="S42" t="str">
        <f>VLOOKUP(C42,'All - AdoptAPet'!$B:$AE,21,FALSE)</f>
        <v>Yes</v>
      </c>
      <c r="T42" t="str">
        <f>VLOOKUP(C42,'All - AdoptAPet'!$B:$AE,22,FALSE)</f>
        <v>Unknown</v>
      </c>
      <c r="U42" t="str">
        <f>IF(VLOOKUP(C42,'All - AdoptAPet'!$B:$AE,23,FALSE)="","No", "Yes")</f>
        <v>No</v>
      </c>
      <c r="V42" t="str">
        <f>VLOOKUP(C42,'All - PetPoint'!$B:$Q,4,FALSE)</f>
        <v>Available</v>
      </c>
      <c r="W42" t="str">
        <f>VLOOKUP(C42,'All - PetPoint'!$B:$Q,11,FALSE)</f>
        <v>Brown</v>
      </c>
      <c r="X42" t="str">
        <f>VLOOKUP(C42,'All - PetPoint'!$B:$Q,14,FALSE)</f>
        <v>Foster home</v>
      </c>
      <c r="Y42" t="str">
        <f>VLOOKUP(C42,'AnimalInventory - PetPoint'!$D:$AK,9,FALSE)</f>
        <v>Stray/Public Drop Off</v>
      </c>
      <c r="Z42" s="12">
        <f>VLOOKUP(C42,'AnimalInventory - PetPoint'!$D:$AK,19,FALSE)</f>
        <v>45875.531944444447</v>
      </c>
      <c r="AA42" s="12">
        <f>VLOOKUP(C42,'AnimalInventory - PetPoint'!$D:$AK,21,FALSE)</f>
        <v>45870.531944444447</v>
      </c>
      <c r="AB42">
        <f>VLOOKUP(C42,'AnimalInventory - PetPoint'!$D:$AK,22,FALSE)</f>
        <v>80</v>
      </c>
      <c r="AC42">
        <f>VLOOKUP(C42,'AnimalInventory - PetPoint'!$D:$AK,23,FALSE)</f>
        <v>0</v>
      </c>
      <c r="AD42" t="str">
        <f>VLOOKUP(C42,'AnimalInventory - PetPoint'!$D:$AK,25,FALSE)</f>
        <v>46.40 pound</v>
      </c>
      <c r="AE42">
        <f>VLOOKUP(C42,'AnimalInventory - PetPoint'!$D:$AK,28,FALSE)</f>
        <v>3</v>
      </c>
      <c r="AF42" t="str">
        <f>VLOOKUP(C42,'PreTreat DogTraffic'!$B:$I,2,FALSE)</f>
        <v>433</v>
      </c>
      <c r="AG42" t="str">
        <f>VLOOKUP(C42,'PreTreat DogTraffic'!$B:$I,3,FALSE)</f>
        <v>992</v>
      </c>
      <c r="AH42" t="str">
        <f>VLOOKUP(C42,'PreTreat DogTraffic'!$B:$I,4,FALSE)</f>
        <v>1,355</v>
      </c>
      <c r="AI42" t="str">
        <f>VLOOKUP(C42,'PreTreat DogTraffic'!$B:$I,5,FALSE)</f>
        <v>9</v>
      </c>
      <c r="AJ42" t="str">
        <f>VLOOKUP(C42,'PreTreat DogTraffic'!$B:$I,6,FALSE)</f>
        <v>43</v>
      </c>
      <c r="AK42" t="str">
        <f>VLOOKUP(C42,'PreTreat DogTraffic'!$B:$I,7,FALSE)</f>
        <v>92</v>
      </c>
      <c r="AL42" t="str">
        <f>VLOOKUP(C42,'PreTreat DogTraffic'!$B:$I,8,FALSE)</f>
        <v>2.1%</v>
      </c>
    </row>
    <row r="43" spans="1:38" x14ac:dyDescent="0.2">
      <c r="A43" t="str">
        <f>IF(C43="","",IFERROR(VLOOKUP(C43,REMOVED!$A:$D,3,FALSE),"Yes"))</f>
        <v>PreTreat - No</v>
      </c>
      <c r="B43">
        <v>45763878</v>
      </c>
      <c r="C43" t="s">
        <v>365</v>
      </c>
      <c r="D43" t="str">
        <f>VLOOKUP(C43,'All - AdoptAPet'!$B:$AE,2,FALSE)</f>
        <v>Artemis</v>
      </c>
      <c r="E43" t="str">
        <f>VLOOKUP(C43,'All - PetPoint'!$B:$Q,7,FALSE)</f>
        <v>Artemis</v>
      </c>
      <c r="F43" t="str">
        <f>VLOOKUP(C43,'AnimalInventory - PetPoint'!$D:$AK,2,FALSE)</f>
        <v>Artemis</v>
      </c>
      <c r="G43" t="str">
        <f>VLOOKUP(C43,'All - AdoptAPet'!$B:$AE,7,FALSE)</f>
        <v>American Staffordshire Terrier</v>
      </c>
      <c r="H43" t="str">
        <f>VLOOKUP(C43,'All - AdoptAPet'!$B:$AE,8,FALSE)</f>
        <v>American Bulldog</v>
      </c>
      <c r="I43" t="str">
        <f>VLOOKUP(C43,'All - AdoptAPet'!$B:$AE,9,FALSE)</f>
        <v>White - with Gray or Silver</v>
      </c>
      <c r="J43" t="str">
        <f>VLOOKUP(C43,'All - AdoptAPet'!$B:$AE,10,FALSE)</f>
        <v>female</v>
      </c>
      <c r="K43" t="str">
        <f>VLOOKUP(C43,'All - AdoptAPet'!$B:$AE,11,FALSE)</f>
        <v>adult</v>
      </c>
      <c r="L43" t="str">
        <f>VLOOKUP(C43,'All - AdoptAPet'!$B:$AE,12,FALSE)</f>
        <v>Large 61-100 lbs (28-45 kg)</v>
      </c>
      <c r="M43" t="str">
        <f>VLOOKUP(C43,'All - AdoptAPet'!$B:$AE,14,FALSE)</f>
        <v>Yes</v>
      </c>
      <c r="N43" t="str">
        <f>VLOOKUP(C43,'All - AdoptAPet'!$B:$AE,15,FALSE)</f>
        <v>Yes</v>
      </c>
      <c r="O43" t="str">
        <f>VLOOKUP(C43,'All - AdoptAPet'!$B:$AE,16,FALSE)</f>
        <v>Yes</v>
      </c>
      <c r="P43" t="str">
        <f>VLOOKUP(C43,'All - AdoptAPet'!$B:$AE,17,FALSE)</f>
        <v>Yes</v>
      </c>
      <c r="Q43" t="str">
        <f>VLOOKUP(C43,'All - AdoptAPet'!$B:$AE,19,FALSE)</f>
        <v>No</v>
      </c>
      <c r="R43" t="str">
        <f>VLOOKUP(C43,'All - AdoptAPet'!$B:$AE,20,FALSE)</f>
        <v>Yes</v>
      </c>
      <c r="S43" t="str">
        <f>VLOOKUP(C43,'All - AdoptAPet'!$B:$AE,21,FALSE)</f>
        <v>Yes</v>
      </c>
      <c r="T43" t="str">
        <f>VLOOKUP(C43,'All - AdoptAPet'!$B:$AE,22,FALSE)</f>
        <v>Yes</v>
      </c>
      <c r="U43" t="str">
        <f>IF(VLOOKUP(C43,'All - AdoptAPet'!$B:$AE,23,FALSE)="","No", "Yes")</f>
        <v>Yes</v>
      </c>
      <c r="V43" t="str">
        <f>VLOOKUP(C43,'All - PetPoint'!$B:$Q,4,FALSE)</f>
        <v>Available</v>
      </c>
      <c r="W43" t="str">
        <f>VLOOKUP(C43,'All - PetPoint'!$B:$Q,11,FALSE)</f>
        <v>Blue</v>
      </c>
      <c r="X43" t="str">
        <f>VLOOKUP(C43,'All - PetPoint'!$B:$Q,14,FALSE)</f>
        <v>Adoption Kennels</v>
      </c>
      <c r="Y43" t="str">
        <f>VLOOKUP(C43,'AnimalInventory - PetPoint'!$D:$AK,9,FALSE)</f>
        <v>Owner/Guardian Surrender/Euthanasia Request</v>
      </c>
      <c r="Z43" s="12">
        <f>VLOOKUP(C43,'AnimalInventory - PetPoint'!$D:$AK,19,FALSE)</f>
        <v>0</v>
      </c>
      <c r="AA43" s="12">
        <f>VLOOKUP(C43,'AnimalInventory - PetPoint'!$D:$AK,21,FALSE)</f>
        <v>45887.629166666666</v>
      </c>
      <c r="AB43">
        <f>VLOOKUP(C43,'AnimalInventory - PetPoint'!$D:$AK,22,FALSE)</f>
        <v>62.8</v>
      </c>
      <c r="AC43">
        <f>VLOOKUP(C43,'AnimalInventory - PetPoint'!$D:$AK,23,FALSE)</f>
        <v>0</v>
      </c>
      <c r="AD43" t="str">
        <f>VLOOKUP(C43,'AnimalInventory - PetPoint'!$D:$AK,25,FALSE)</f>
        <v>61.00 pound</v>
      </c>
      <c r="AE43">
        <f>VLOOKUP(C43,'AnimalInventory - PetPoint'!$D:$AK,28,FALSE)</f>
        <v>3</v>
      </c>
      <c r="AF43" t="str">
        <f>VLOOKUP(C43,'PreTreat DogTraffic'!$B:$I,2,FALSE)</f>
        <v>290</v>
      </c>
      <c r="AG43" t="str">
        <f>VLOOKUP(C43,'PreTreat DogTraffic'!$B:$I,3,FALSE)</f>
        <v>707</v>
      </c>
      <c r="AH43" t="str">
        <f>VLOOKUP(C43,'PreTreat DogTraffic'!$B:$I,4,FALSE)</f>
        <v>788</v>
      </c>
      <c r="AI43" t="str">
        <f>VLOOKUP(C43,'PreTreat DogTraffic'!$B:$I,5,FALSE)</f>
        <v>14</v>
      </c>
      <c r="AJ43" t="str">
        <f>VLOOKUP(C43,'PreTreat DogTraffic'!$B:$I,6,FALSE)</f>
        <v>27</v>
      </c>
      <c r="AK43" t="str">
        <f>VLOOKUP(C43,'PreTreat DogTraffic'!$B:$I,7,FALSE)</f>
        <v>67</v>
      </c>
      <c r="AL43" t="str">
        <f>VLOOKUP(C43,'PreTreat DogTraffic'!$B:$I,8,FALSE)</f>
        <v>4.8%</v>
      </c>
    </row>
    <row r="44" spans="1:38" x14ac:dyDescent="0.2">
      <c r="A44" t="str">
        <f>IF(C44="","",IFERROR(VLOOKUP(C44,REMOVED!$A:$D,3,FALSE),"Yes"))</f>
        <v>Yes</v>
      </c>
      <c r="B44">
        <v>45763896</v>
      </c>
      <c r="C44" t="s">
        <v>371</v>
      </c>
      <c r="D44" t="str">
        <f>VLOOKUP(C44,'All - AdoptAPet'!$B:$AE,2,FALSE)</f>
        <v>Craig</v>
      </c>
      <c r="E44" t="str">
        <f>VLOOKUP(C44,'All - PetPoint'!$B:$Q,7,FALSE)</f>
        <v>Craig</v>
      </c>
      <c r="F44" t="str">
        <f>VLOOKUP(C44,'AnimalInventory - PetPoint'!$D:$AK,2,FALSE)</f>
        <v>Craig</v>
      </c>
      <c r="G44" t="str">
        <f>VLOOKUP(C44,'All - AdoptAPet'!$B:$AE,7,FALSE)</f>
        <v>Boxer</v>
      </c>
      <c r="H44" t="str">
        <f>VLOOKUP(C44,'All - AdoptAPet'!$B:$AE,8,FALSE)</f>
        <v>American Bulldog</v>
      </c>
      <c r="I44" t="str">
        <f>VLOOKUP(C44,'All - AdoptAPet'!$B:$AE,9,FALSE)</f>
        <v>Black</v>
      </c>
      <c r="J44" t="str">
        <f>VLOOKUP(C44,'All - AdoptAPet'!$B:$AE,10,FALSE)</f>
        <v>male</v>
      </c>
      <c r="K44" t="str">
        <f>VLOOKUP(C44,'All - AdoptAPet'!$B:$AE,11,FALSE)</f>
        <v>adult</v>
      </c>
      <c r="L44" t="str">
        <f>VLOOKUP(C44,'All - AdoptAPet'!$B:$AE,12,FALSE)</f>
        <v>Med. 26-60 lbs (12-27 kg)</v>
      </c>
      <c r="M44" t="str">
        <f>VLOOKUP(C44,'All - AdoptAPet'!$B:$AE,14,FALSE)</f>
        <v>Yes</v>
      </c>
      <c r="N44" t="str">
        <f>VLOOKUP(C44,'All - AdoptAPet'!$B:$AE,15,FALSE)</f>
        <v>Yes</v>
      </c>
      <c r="O44" t="str">
        <f>VLOOKUP(C44,'All - AdoptAPet'!$B:$AE,16,FALSE)</f>
        <v>Yes</v>
      </c>
      <c r="P44" t="str">
        <f>VLOOKUP(C44,'All - AdoptAPet'!$B:$AE,17,FALSE)</f>
        <v>No</v>
      </c>
      <c r="Q44" t="str">
        <f>VLOOKUP(C44,'All - AdoptAPet'!$B:$AE,19,FALSE)</f>
        <v>No</v>
      </c>
      <c r="R44" t="str">
        <f>VLOOKUP(C44,'All - AdoptAPet'!$B:$AE,20,FALSE)</f>
        <v>Yes</v>
      </c>
      <c r="S44" t="str">
        <f>VLOOKUP(C44,'All - AdoptAPet'!$B:$AE,21,FALSE)</f>
        <v>Yes</v>
      </c>
      <c r="T44" t="str">
        <f>VLOOKUP(C44,'All - AdoptAPet'!$B:$AE,22,FALSE)</f>
        <v>Unknown</v>
      </c>
      <c r="U44" t="str">
        <f>IF(VLOOKUP(C44,'All - AdoptAPet'!$B:$AE,23,FALSE)="","No", "Yes")</f>
        <v>No</v>
      </c>
      <c r="V44" t="str">
        <f>VLOOKUP(C44,'All - PetPoint'!$B:$Q,4,FALSE)</f>
        <v>Available</v>
      </c>
      <c r="W44" t="str">
        <f>VLOOKUP(C44,'All - PetPoint'!$B:$Q,11,FALSE)</f>
        <v>Black</v>
      </c>
      <c r="X44" t="str">
        <f>VLOOKUP(C44,'All - PetPoint'!$B:$Q,14,FALSE)</f>
        <v>Holding Kennel</v>
      </c>
      <c r="Y44" t="str">
        <f>VLOOKUP(C44,'AnimalInventory - PetPoint'!$D:$AK,9,FALSE)</f>
        <v>Stray/ACO Pickup / Drop Off</v>
      </c>
      <c r="Z44" s="12">
        <f>VLOOKUP(C44,'AnimalInventory - PetPoint'!$D:$AK,19,FALSE)</f>
        <v>45874.686805555553</v>
      </c>
      <c r="AA44" s="12">
        <f>VLOOKUP(C44,'AnimalInventory - PetPoint'!$D:$AK,21,FALSE)</f>
        <v>45869.686805555553</v>
      </c>
      <c r="AB44">
        <f>VLOOKUP(C44,'AnimalInventory - PetPoint'!$D:$AK,22,FALSE)</f>
        <v>80.8</v>
      </c>
      <c r="AC44">
        <f>VLOOKUP(C44,'AnimalInventory - PetPoint'!$D:$AK,23,FALSE)</f>
        <v>0</v>
      </c>
      <c r="AD44" t="str">
        <f>VLOOKUP(C44,'AnimalInventory - PetPoint'!$D:$AK,25,FALSE)</f>
        <v>48.20 pound</v>
      </c>
      <c r="AE44">
        <f>VLOOKUP(C44,'AnimalInventory - PetPoint'!$D:$AK,28,FALSE)</f>
        <v>3</v>
      </c>
      <c r="AF44" t="str">
        <f>VLOOKUP(C44,'PreTreat DogTraffic'!$B:$I,2,FALSE)</f>
        <v>1,414</v>
      </c>
      <c r="AG44" t="str">
        <f>VLOOKUP(C44,'PreTreat DogTraffic'!$B:$I,3,FALSE)</f>
        <v>3,037</v>
      </c>
      <c r="AH44" t="str">
        <f>VLOOKUP(C44,'PreTreat DogTraffic'!$B:$I,4,FALSE)</f>
        <v>3,152</v>
      </c>
      <c r="AI44" t="str">
        <f>VLOOKUP(C44,'PreTreat DogTraffic'!$B:$I,5,FALSE)</f>
        <v>7</v>
      </c>
      <c r="AJ44" t="str">
        <f>VLOOKUP(C44,'PreTreat DogTraffic'!$B:$I,6,FALSE)</f>
        <v>27</v>
      </c>
      <c r="AK44" t="str">
        <f>VLOOKUP(C44,'PreTreat DogTraffic'!$B:$I,7,FALSE)</f>
        <v>64</v>
      </c>
      <c r="AL44" t="str">
        <f>VLOOKUP(C44,'PreTreat DogTraffic'!$B:$I,8,FALSE)</f>
        <v>0.5%</v>
      </c>
    </row>
    <row r="45" spans="1:38" x14ac:dyDescent="0.2">
      <c r="A45" t="str">
        <f>IF(C45="","",IFERROR(VLOOKUP(C45,REMOVED!$A:$D,3,FALSE),"Yes"))</f>
        <v>Yes</v>
      </c>
      <c r="B45">
        <v>45763997</v>
      </c>
      <c r="C45" t="s">
        <v>376</v>
      </c>
      <c r="D45" t="str">
        <f>VLOOKUP(C45,'All - AdoptAPet'!$B:$AE,2,FALSE)</f>
        <v>Dingo [Foster Home]</v>
      </c>
      <c r="E45" t="str">
        <f>VLOOKUP(C45,'All - PetPoint'!$B:$Q,7,FALSE)</f>
        <v>Dingo (A. Cox)</v>
      </c>
      <c r="F45" t="str">
        <f>VLOOKUP(C45,'AnimalInventory - PetPoint'!$D:$AK,2,FALSE)</f>
        <v>Dingo (A. Cox)</v>
      </c>
      <c r="G45" t="str">
        <f>VLOOKUP(C45,'All - AdoptAPet'!$B:$AE,7,FALSE)</f>
        <v>Hound (Unknown Type)</v>
      </c>
      <c r="H45" t="str">
        <f>VLOOKUP(C45,'All - AdoptAPet'!$B:$AE,8,FALSE)</f>
        <v>American Eskimo Dog</v>
      </c>
      <c r="I45" t="str">
        <f>VLOOKUP(C45,'All - AdoptAPet'!$B:$AE,9,FALSE)</f>
        <v>Tan/Yellow/Fawn - with White</v>
      </c>
      <c r="J45" t="str">
        <f>VLOOKUP(C45,'All - AdoptAPet'!$B:$AE,10,FALSE)</f>
        <v>male</v>
      </c>
      <c r="K45" t="str">
        <f>VLOOKUP(C45,'All - AdoptAPet'!$B:$AE,11,FALSE)</f>
        <v>young</v>
      </c>
      <c r="L45" t="str">
        <f>VLOOKUP(C45,'All - AdoptAPet'!$B:$AE,12,FALSE)</f>
        <v>Med. 26-60 lbs (12-27 kg)</v>
      </c>
      <c r="M45" t="str">
        <f>VLOOKUP(C45,'All - AdoptAPet'!$B:$AE,14,FALSE)</f>
        <v>Yes</v>
      </c>
      <c r="N45" t="str">
        <f>VLOOKUP(C45,'All - AdoptAPet'!$B:$AE,15,FALSE)</f>
        <v>Yes</v>
      </c>
      <c r="O45" t="str">
        <f>VLOOKUP(C45,'All - AdoptAPet'!$B:$AE,16,FALSE)</f>
        <v>Yes</v>
      </c>
      <c r="P45" t="str">
        <f>VLOOKUP(C45,'All - AdoptAPet'!$B:$AE,17,FALSE)</f>
        <v>No</v>
      </c>
      <c r="Q45" t="str">
        <f>VLOOKUP(C45,'All - AdoptAPet'!$B:$AE,19,FALSE)</f>
        <v>No</v>
      </c>
      <c r="R45" t="str">
        <f>VLOOKUP(C45,'All - AdoptAPet'!$B:$AE,20,FALSE)</f>
        <v>Yes</v>
      </c>
      <c r="S45" t="str">
        <f>VLOOKUP(C45,'All - AdoptAPet'!$B:$AE,21,FALSE)</f>
        <v>Yes</v>
      </c>
      <c r="T45" t="str">
        <f>VLOOKUP(C45,'All - AdoptAPet'!$B:$AE,22,FALSE)</f>
        <v>Unknown</v>
      </c>
      <c r="U45" t="str">
        <f>IF(VLOOKUP(C45,'All - AdoptAPet'!$B:$AE,23,FALSE)="","No", "Yes")</f>
        <v>No</v>
      </c>
      <c r="V45" t="str">
        <f>VLOOKUP(C45,'All - PetPoint'!$B:$Q,4,FALSE)</f>
        <v>Available</v>
      </c>
      <c r="W45" t="str">
        <f>VLOOKUP(C45,'All - PetPoint'!$B:$Q,11,FALSE)</f>
        <v>Brown</v>
      </c>
      <c r="X45" t="str">
        <f>VLOOKUP(C45,'All - PetPoint'!$B:$Q,14,FALSE)</f>
        <v>Foster home</v>
      </c>
      <c r="Y45" t="str">
        <f>VLOOKUP(C45,'AnimalInventory - PetPoint'!$D:$AK,9,FALSE)</f>
        <v>Stray/ACO Pickup / Drop Off</v>
      </c>
      <c r="Z45" s="12">
        <f>VLOOKUP(C45,'AnimalInventory - PetPoint'!$D:$AK,19,FALSE)</f>
        <v>45876.414583333331</v>
      </c>
      <c r="AA45" s="12">
        <f>VLOOKUP(C45,'AnimalInventory - PetPoint'!$D:$AK,21,FALSE)</f>
        <v>45871.414583333331</v>
      </c>
      <c r="AB45">
        <f>VLOOKUP(C45,'AnimalInventory - PetPoint'!$D:$AK,22,FALSE)</f>
        <v>79.099999999999994</v>
      </c>
      <c r="AC45">
        <f>VLOOKUP(C45,'AnimalInventory - PetPoint'!$D:$AK,23,FALSE)</f>
        <v>0</v>
      </c>
      <c r="AD45" t="str">
        <f>VLOOKUP(C45,'AnimalInventory - PetPoint'!$D:$AK,25,FALSE)</f>
        <v>37.00 pound</v>
      </c>
      <c r="AE45">
        <f>VLOOKUP(C45,'AnimalInventory - PetPoint'!$D:$AK,28,FALSE)</f>
        <v>3</v>
      </c>
      <c r="AF45" t="str">
        <f>VLOOKUP(C45,'PreTreat DogTraffic'!$B:$I,2,FALSE)</f>
        <v>432</v>
      </c>
      <c r="AG45" t="str">
        <f>VLOOKUP(C45,'PreTreat DogTraffic'!$B:$I,3,FALSE)</f>
        <v>970</v>
      </c>
      <c r="AH45" t="str">
        <f>VLOOKUP(C45,'PreTreat DogTraffic'!$B:$I,4,FALSE)</f>
        <v>1,109</v>
      </c>
      <c r="AI45" t="str">
        <f>VLOOKUP(C45,'PreTreat DogTraffic'!$B:$I,5,FALSE)</f>
        <v>7</v>
      </c>
      <c r="AJ45" t="str">
        <f>VLOOKUP(C45,'PreTreat DogTraffic'!$B:$I,6,FALSE)</f>
        <v>38</v>
      </c>
      <c r="AK45" t="str">
        <f>VLOOKUP(C45,'PreTreat DogTraffic'!$B:$I,7,FALSE)</f>
        <v>73</v>
      </c>
      <c r="AL45" t="str">
        <f>VLOOKUP(C45,'PreTreat DogTraffic'!$B:$I,8,FALSE)</f>
        <v>1.6%</v>
      </c>
    </row>
    <row r="46" spans="1:38" x14ac:dyDescent="0.2">
      <c r="A46" t="str">
        <f>IF(C46="","",IFERROR(VLOOKUP(C46,REMOVED!$A:$D,3,FALSE),"Yes"))</f>
        <v>Yes</v>
      </c>
      <c r="B46">
        <v>45764004</v>
      </c>
      <c r="C46" t="s">
        <v>381</v>
      </c>
      <c r="D46" t="str">
        <f>VLOOKUP(C46,'All - AdoptAPet'!$B:$AE,2,FALSE)</f>
        <v>Elliott</v>
      </c>
      <c r="E46" t="str">
        <f>VLOOKUP(C46,'All - PetPoint'!$B:$Q,7,FALSE)</f>
        <v>Elliott</v>
      </c>
      <c r="F46" t="str">
        <f>VLOOKUP(C46,'AnimalInventory - PetPoint'!$D:$AK,2,FALSE)</f>
        <v>Elliott</v>
      </c>
      <c r="G46" t="str">
        <f>VLOOKUP(C46,'All - AdoptAPet'!$B:$AE,7,FALSE)</f>
        <v>American Staffordshire Terrier</v>
      </c>
      <c r="H46" t="str">
        <f>VLOOKUP(C46,'All - AdoptAPet'!$B:$AE,8,FALSE)</f>
        <v>American Pit Bull Terrier</v>
      </c>
      <c r="I46" t="str">
        <f>VLOOKUP(C46,'All - AdoptAPet'!$B:$AE,9,FALSE)</f>
        <v>Brown/Chocolate - with White</v>
      </c>
      <c r="J46" t="str">
        <f>VLOOKUP(C46,'All - AdoptAPet'!$B:$AE,10,FALSE)</f>
        <v>male</v>
      </c>
      <c r="K46" t="str">
        <f>VLOOKUP(C46,'All - AdoptAPet'!$B:$AE,11,FALSE)</f>
        <v>adult</v>
      </c>
      <c r="L46" t="str">
        <f>VLOOKUP(C46,'All - AdoptAPet'!$B:$AE,12,FALSE)</f>
        <v>Med. 26-60 lbs (12-27 kg)</v>
      </c>
      <c r="M46" t="str">
        <f>VLOOKUP(C46,'All - AdoptAPet'!$B:$AE,14,FALSE)</f>
        <v>Yes</v>
      </c>
      <c r="N46" t="str">
        <f>VLOOKUP(C46,'All - AdoptAPet'!$B:$AE,15,FALSE)</f>
        <v>Yes</v>
      </c>
      <c r="O46" t="str">
        <f>VLOOKUP(C46,'All - AdoptAPet'!$B:$AE,16,FALSE)</f>
        <v>Yes</v>
      </c>
      <c r="P46" t="str">
        <f>VLOOKUP(C46,'All - AdoptAPet'!$B:$AE,17,FALSE)</f>
        <v>No</v>
      </c>
      <c r="Q46" t="str">
        <f>VLOOKUP(C46,'All - AdoptAPet'!$B:$AE,19,FALSE)</f>
        <v>No</v>
      </c>
      <c r="R46" t="str">
        <f>VLOOKUP(C46,'All - AdoptAPet'!$B:$AE,20,FALSE)</f>
        <v>Yes</v>
      </c>
      <c r="S46" t="str">
        <f>VLOOKUP(C46,'All - AdoptAPet'!$B:$AE,21,FALSE)</f>
        <v>Yes</v>
      </c>
      <c r="T46" t="str">
        <f>VLOOKUP(C46,'All - AdoptAPet'!$B:$AE,22,FALSE)</f>
        <v>Yes</v>
      </c>
      <c r="U46" t="str">
        <f>IF(VLOOKUP(C46,'All - AdoptAPet'!$B:$AE,23,FALSE)="","No", "Yes")</f>
        <v>No</v>
      </c>
      <c r="V46" t="str">
        <f>VLOOKUP(C46,'All - PetPoint'!$B:$Q,4,FALSE)</f>
        <v>Available</v>
      </c>
      <c r="W46" t="str">
        <f>VLOOKUP(C46,'All - PetPoint'!$B:$Q,11,FALSE)</f>
        <v>Brown</v>
      </c>
      <c r="X46" t="str">
        <f>VLOOKUP(C46,'All - PetPoint'!$B:$Q,14,FALSE)</f>
        <v>Holding Kennel</v>
      </c>
      <c r="Y46" t="str">
        <f>VLOOKUP(C46,'AnimalInventory - PetPoint'!$D:$AK,9,FALSE)</f>
        <v>Stray/ACO Pickup / Drop Off</v>
      </c>
      <c r="Z46" s="12">
        <f>VLOOKUP(C46,'AnimalInventory - PetPoint'!$D:$AK,19,FALSE)</f>
        <v>45880.637499999997</v>
      </c>
      <c r="AA46" s="12">
        <f>VLOOKUP(C46,'AnimalInventory - PetPoint'!$D:$AK,21,FALSE)</f>
        <v>45875.637499999997</v>
      </c>
      <c r="AB46">
        <f>VLOOKUP(C46,'AnimalInventory - PetPoint'!$D:$AK,22,FALSE)</f>
        <v>74.8</v>
      </c>
      <c r="AC46">
        <f>VLOOKUP(C46,'AnimalInventory - PetPoint'!$D:$AK,23,FALSE)</f>
        <v>0</v>
      </c>
      <c r="AD46" t="str">
        <f>VLOOKUP(C46,'AnimalInventory - PetPoint'!$D:$AK,25,FALSE)</f>
        <v>56.00 pound</v>
      </c>
      <c r="AE46">
        <f>VLOOKUP(C46,'AnimalInventory - PetPoint'!$D:$AK,28,FALSE)</f>
        <v>3</v>
      </c>
      <c r="AF46" t="str">
        <f>VLOOKUP(C46,'PreTreat DogTraffic'!$B:$I,2,FALSE)</f>
        <v>233</v>
      </c>
      <c r="AG46" t="str">
        <f>VLOOKUP(C46,'PreTreat DogTraffic'!$B:$I,3,FALSE)</f>
        <v>584</v>
      </c>
      <c r="AH46" t="str">
        <f>VLOOKUP(C46,'PreTreat DogTraffic'!$B:$I,4,FALSE)</f>
        <v>714</v>
      </c>
      <c r="AI46" t="str">
        <f>VLOOKUP(C46,'PreTreat DogTraffic'!$B:$I,5,FALSE)</f>
        <v>7</v>
      </c>
      <c r="AJ46" t="str">
        <f>VLOOKUP(C46,'PreTreat DogTraffic'!$B:$I,6,FALSE)</f>
        <v>37</v>
      </c>
      <c r="AK46" t="str">
        <f>VLOOKUP(C46,'PreTreat DogTraffic'!$B:$I,7,FALSE)</f>
        <v>55</v>
      </c>
      <c r="AL46" t="str">
        <f>VLOOKUP(C46,'PreTreat DogTraffic'!$B:$I,8,FALSE)</f>
        <v>3.0%</v>
      </c>
    </row>
    <row r="47" spans="1:38" x14ac:dyDescent="0.2">
      <c r="A47" t="str">
        <f>IF(C47="","",IFERROR(VLOOKUP(C47,REMOVED!$A:$D,3,FALSE),"Yes"))</f>
        <v>Yes</v>
      </c>
      <c r="B47">
        <v>45764020</v>
      </c>
      <c r="C47" t="s">
        <v>387</v>
      </c>
      <c r="D47" t="str">
        <f>VLOOKUP(C47,'All - AdoptAPet'!$B:$AE,2,FALSE)</f>
        <v>Emmett</v>
      </c>
      <c r="E47" t="str">
        <f>VLOOKUP(C47,'All - PetPoint'!$B:$Q,7,FALSE)</f>
        <v>Emmett</v>
      </c>
      <c r="F47" t="str">
        <f>VLOOKUP(C47,'AnimalInventory - PetPoint'!$D:$AK,2,FALSE)</f>
        <v>Emmett</v>
      </c>
      <c r="G47" t="str">
        <f>VLOOKUP(C47,'All - AdoptAPet'!$B:$AE,7,FALSE)</f>
        <v>Foxhound</v>
      </c>
      <c r="H47" t="str">
        <f>VLOOKUP(C47,'All - AdoptAPet'!$B:$AE,8,FALSE)</f>
        <v>Treeing Walker Coonhound</v>
      </c>
      <c r="I47" t="str">
        <f>VLOOKUP(C47,'All - AdoptAPet'!$B:$AE,9,FALSE)</f>
        <v>Tricolor (Tan/Brown &amp; Black &amp; White)</v>
      </c>
      <c r="J47" t="str">
        <f>VLOOKUP(C47,'All - AdoptAPet'!$B:$AE,10,FALSE)</f>
        <v>male</v>
      </c>
      <c r="K47" t="str">
        <f>VLOOKUP(C47,'All - AdoptAPet'!$B:$AE,11,FALSE)</f>
        <v>adult</v>
      </c>
      <c r="L47" t="str">
        <f>VLOOKUP(C47,'All - AdoptAPet'!$B:$AE,12,FALSE)</f>
        <v>Med. 26-60 lbs (12-27 kg)</v>
      </c>
      <c r="M47" t="str">
        <f>VLOOKUP(C47,'All - AdoptAPet'!$B:$AE,14,FALSE)</f>
        <v>Yes</v>
      </c>
      <c r="N47" t="str">
        <f>VLOOKUP(C47,'All - AdoptAPet'!$B:$AE,15,FALSE)</f>
        <v>Yes</v>
      </c>
      <c r="O47" t="str">
        <f>VLOOKUP(C47,'All - AdoptAPet'!$B:$AE,16,FALSE)</f>
        <v>Yes</v>
      </c>
      <c r="P47" t="str">
        <f>VLOOKUP(C47,'All - AdoptAPet'!$B:$AE,17,FALSE)</f>
        <v>No</v>
      </c>
      <c r="Q47" t="str">
        <f>VLOOKUP(C47,'All - AdoptAPet'!$B:$AE,19,FALSE)</f>
        <v>No</v>
      </c>
      <c r="R47" t="str">
        <f>VLOOKUP(C47,'All - AdoptAPet'!$B:$AE,20,FALSE)</f>
        <v>Yes</v>
      </c>
      <c r="S47" t="str">
        <f>VLOOKUP(C47,'All - AdoptAPet'!$B:$AE,21,FALSE)</f>
        <v>Yes</v>
      </c>
      <c r="T47" t="str">
        <f>VLOOKUP(C47,'All - AdoptAPet'!$B:$AE,22,FALSE)</f>
        <v>Unknown</v>
      </c>
      <c r="U47" t="str">
        <f>IF(VLOOKUP(C47,'All - AdoptAPet'!$B:$AE,23,FALSE)="","No", "Yes")</f>
        <v>No</v>
      </c>
      <c r="V47" t="str">
        <f>VLOOKUP(C47,'All - PetPoint'!$B:$Q,4,FALSE)</f>
        <v>Available</v>
      </c>
      <c r="W47" t="str">
        <f>VLOOKUP(C47,'All - PetPoint'!$B:$Q,11,FALSE)</f>
        <v>Black</v>
      </c>
      <c r="X47" t="str">
        <f>VLOOKUP(C47,'All - PetPoint'!$B:$Q,14,FALSE)</f>
        <v>Holding Kennel</v>
      </c>
      <c r="Y47" t="str">
        <f>VLOOKUP(C47,'AnimalInventory - PetPoint'!$D:$AK,9,FALSE)</f>
        <v>Stray/ACO Pickup / Drop Off</v>
      </c>
      <c r="Z47" s="12">
        <f>VLOOKUP(C47,'AnimalInventory - PetPoint'!$D:$AK,19,FALSE)</f>
        <v>45893.589583333334</v>
      </c>
      <c r="AA47" s="12">
        <f>VLOOKUP(C47,'AnimalInventory - PetPoint'!$D:$AK,21,FALSE)</f>
        <v>45888.589583333334</v>
      </c>
      <c r="AB47">
        <f>VLOOKUP(C47,'AnimalInventory - PetPoint'!$D:$AK,22,FALSE)</f>
        <v>61.9</v>
      </c>
      <c r="AC47">
        <f>VLOOKUP(C47,'AnimalInventory - PetPoint'!$D:$AK,23,FALSE)</f>
        <v>0</v>
      </c>
      <c r="AD47" t="str">
        <f>VLOOKUP(C47,'AnimalInventory - PetPoint'!$D:$AK,25,FALSE)</f>
        <v>44.80 pound</v>
      </c>
      <c r="AE47">
        <f>VLOOKUP(C47,'AnimalInventory - PetPoint'!$D:$AK,28,FALSE)</f>
        <v>3</v>
      </c>
      <c r="AF47" t="str">
        <f>VLOOKUP(C47,'PreTreat DogTraffic'!$B:$I,2,FALSE)</f>
        <v>226</v>
      </c>
      <c r="AG47" t="str">
        <f>VLOOKUP(C47,'PreTreat DogTraffic'!$B:$I,3,FALSE)</f>
        <v>531</v>
      </c>
      <c r="AH47" t="str">
        <f>VLOOKUP(C47,'PreTreat DogTraffic'!$B:$I,4,FALSE)</f>
        <v>600</v>
      </c>
      <c r="AI47" t="str">
        <f>VLOOKUP(C47,'PreTreat DogTraffic'!$B:$I,5,FALSE)</f>
        <v>21</v>
      </c>
      <c r="AJ47" t="str">
        <f>VLOOKUP(C47,'PreTreat DogTraffic'!$B:$I,6,FALSE)</f>
        <v>73</v>
      </c>
      <c r="AK47" t="str">
        <f>VLOOKUP(C47,'PreTreat DogTraffic'!$B:$I,7,FALSE)</f>
        <v>118</v>
      </c>
      <c r="AL47" t="str">
        <f>VLOOKUP(C47,'PreTreat DogTraffic'!$B:$I,8,FALSE)</f>
        <v>9.3%</v>
      </c>
    </row>
    <row r="48" spans="1:38" x14ac:dyDescent="0.2">
      <c r="A48" t="str">
        <f>IF(C48="","",IFERROR(VLOOKUP(C48,REMOVED!$A:$D,3,FALSE),"Yes"))</f>
        <v>Yes</v>
      </c>
      <c r="B48">
        <v>45764028</v>
      </c>
      <c r="C48" t="s">
        <v>393</v>
      </c>
      <c r="D48" t="str">
        <f>VLOOKUP(C48,'All - AdoptAPet'!$B:$AE,2,FALSE)</f>
        <v>Feta</v>
      </c>
      <c r="E48" t="str">
        <f>VLOOKUP(C48,'All - PetPoint'!$B:$Q,7,FALSE)</f>
        <v>Feta</v>
      </c>
      <c r="F48" t="str">
        <f>VLOOKUP(C48,'AnimalInventory - PetPoint'!$D:$AK,2,FALSE)</f>
        <v>Feta</v>
      </c>
      <c r="G48" t="str">
        <f>VLOOKUP(C48,'All - AdoptAPet'!$B:$AE,7,FALSE)</f>
        <v>Bull Terrier</v>
      </c>
      <c r="H48" t="str">
        <f>VLOOKUP(C48,'All - AdoptAPet'!$B:$AE,8,FALSE)</f>
        <v>Carolina Dog</v>
      </c>
      <c r="I48" t="str">
        <f>VLOOKUP(C48,'All - AdoptAPet'!$B:$AE,9,FALSE)</f>
        <v>White - with Tan, Yellow or Fawn</v>
      </c>
      <c r="J48" t="str">
        <f>VLOOKUP(C48,'All - AdoptAPet'!$B:$AE,10,FALSE)</f>
        <v>male</v>
      </c>
      <c r="K48" t="str">
        <f>VLOOKUP(C48,'All - AdoptAPet'!$B:$AE,11,FALSE)</f>
        <v>adult</v>
      </c>
      <c r="L48" t="str">
        <f>VLOOKUP(C48,'All - AdoptAPet'!$B:$AE,12,FALSE)</f>
        <v>Med. 26-60 lbs (12-27 kg)</v>
      </c>
      <c r="M48" t="str">
        <f>VLOOKUP(C48,'All - AdoptAPet'!$B:$AE,14,FALSE)</f>
        <v>Yes</v>
      </c>
      <c r="N48" t="str">
        <f>VLOOKUP(C48,'All - AdoptAPet'!$B:$AE,15,FALSE)</f>
        <v>Yes</v>
      </c>
      <c r="O48" t="str">
        <f>VLOOKUP(C48,'All - AdoptAPet'!$B:$AE,16,FALSE)</f>
        <v>Yes</v>
      </c>
      <c r="P48" t="str">
        <f>VLOOKUP(C48,'All - AdoptAPet'!$B:$AE,17,FALSE)</f>
        <v>No</v>
      </c>
      <c r="Q48" t="str">
        <f>VLOOKUP(C48,'All - AdoptAPet'!$B:$AE,19,FALSE)</f>
        <v>No</v>
      </c>
      <c r="R48" t="str">
        <f>VLOOKUP(C48,'All - AdoptAPet'!$B:$AE,20,FALSE)</f>
        <v>Yes</v>
      </c>
      <c r="S48" t="str">
        <f>VLOOKUP(C48,'All - AdoptAPet'!$B:$AE,21,FALSE)</f>
        <v>Yes</v>
      </c>
      <c r="T48" t="str">
        <f>VLOOKUP(C48,'All - AdoptAPet'!$B:$AE,22,FALSE)</f>
        <v>Unknown</v>
      </c>
      <c r="U48" t="str">
        <f>IF(VLOOKUP(C48,'All - AdoptAPet'!$B:$AE,23,FALSE)="","No", "Yes")</f>
        <v>No</v>
      </c>
      <c r="V48" t="str">
        <f>VLOOKUP(C48,'All - PetPoint'!$B:$Q,4,FALSE)</f>
        <v>Available</v>
      </c>
      <c r="W48" t="str">
        <f>VLOOKUP(C48,'All - PetPoint'!$B:$Q,11,FALSE)</f>
        <v>Yellow</v>
      </c>
      <c r="X48" t="str">
        <f>VLOOKUP(C48,'All - PetPoint'!$B:$Q,14,FALSE)</f>
        <v>Holding Kennel</v>
      </c>
      <c r="Y48" t="str">
        <f>VLOOKUP(C48,'AnimalInventory - PetPoint'!$D:$AK,9,FALSE)</f>
        <v>Stray/Public Drop Off</v>
      </c>
      <c r="Z48" s="12">
        <f>VLOOKUP(C48,'AnimalInventory - PetPoint'!$D:$AK,19,FALSE)</f>
        <v>45896.468055555553</v>
      </c>
      <c r="AA48" s="12">
        <f>VLOOKUP(C48,'AnimalInventory - PetPoint'!$D:$AK,21,FALSE)</f>
        <v>45891.468055555553</v>
      </c>
      <c r="AB48">
        <f>VLOOKUP(C48,'AnimalInventory - PetPoint'!$D:$AK,22,FALSE)</f>
        <v>59</v>
      </c>
      <c r="AC48">
        <f>VLOOKUP(C48,'AnimalInventory - PetPoint'!$D:$AK,23,FALSE)</f>
        <v>0</v>
      </c>
      <c r="AD48" t="str">
        <f>VLOOKUP(C48,'AnimalInventory - PetPoint'!$D:$AK,25,FALSE)</f>
        <v>44.00 pound</v>
      </c>
      <c r="AE48">
        <f>VLOOKUP(C48,'AnimalInventory - PetPoint'!$D:$AK,28,FALSE)</f>
        <v>3</v>
      </c>
      <c r="AF48" t="str">
        <f>VLOOKUP(C48,'PreTreat DogTraffic'!$B:$I,2,FALSE)</f>
        <v>409</v>
      </c>
      <c r="AG48" t="str">
        <f>VLOOKUP(C48,'PreTreat DogTraffic'!$B:$I,3,FALSE)</f>
        <v>942</v>
      </c>
      <c r="AH48" t="str">
        <f>VLOOKUP(C48,'PreTreat DogTraffic'!$B:$I,4,FALSE)</f>
        <v>1,061</v>
      </c>
      <c r="AI48" t="str">
        <f>VLOOKUP(C48,'PreTreat DogTraffic'!$B:$I,5,FALSE)</f>
        <v>10</v>
      </c>
      <c r="AJ48" t="str">
        <f>VLOOKUP(C48,'PreTreat DogTraffic'!$B:$I,6,FALSE)</f>
        <v>52</v>
      </c>
      <c r="AK48" t="str">
        <f>VLOOKUP(C48,'PreTreat DogTraffic'!$B:$I,7,FALSE)</f>
        <v>110</v>
      </c>
      <c r="AL48" t="str">
        <f>VLOOKUP(C48,'PreTreat DogTraffic'!$B:$I,8,FALSE)</f>
        <v>2.4%</v>
      </c>
    </row>
    <row r="49" spans="1:38" x14ac:dyDescent="0.2">
      <c r="A49" t="str">
        <f>IF(C49="","",IFERROR(VLOOKUP(C49,REMOVED!$A:$D,3,FALSE),"Yes"))</f>
        <v>Yes</v>
      </c>
      <c r="B49">
        <v>45764063</v>
      </c>
      <c r="C49" t="s">
        <v>411</v>
      </c>
      <c r="D49" t="str">
        <f>VLOOKUP(C49,'All - AdoptAPet'!$B:$AE,2,FALSE)</f>
        <v>Pocahontas [Foster To Adopt]</v>
      </c>
      <c r="E49" t="str">
        <f>VLOOKUP(C49,'All - PetPoint'!$B:$Q,7,FALSE)</f>
        <v>Pocahontas (M. Kniffen)</v>
      </c>
      <c r="F49" t="str">
        <f>VLOOKUP(C49,'AnimalInventory - PetPoint'!$D:$AK,2,FALSE)</f>
        <v>Pocahontas (M. Kniffen)</v>
      </c>
      <c r="G49" t="str">
        <f>VLOOKUP(C49,'All - AdoptAPet'!$B:$AE,7,FALSE)</f>
        <v>Labrador Retriever</v>
      </c>
      <c r="H49" t="str">
        <f>VLOOKUP(C49,'All - AdoptAPet'!$B:$AE,8,FALSE)</f>
        <v>Hound (Unknown Type)</v>
      </c>
      <c r="I49" t="str">
        <f>VLOOKUP(C49,'All - AdoptAPet'!$B:$AE,9,FALSE)</f>
        <v>Tan/Yellow/Fawn - with White</v>
      </c>
      <c r="J49" t="str">
        <f>VLOOKUP(C49,'All - AdoptAPet'!$B:$AE,10,FALSE)</f>
        <v>female</v>
      </c>
      <c r="K49" t="str">
        <f>VLOOKUP(C49,'All - AdoptAPet'!$B:$AE,11,FALSE)</f>
        <v>adult</v>
      </c>
      <c r="L49" t="str">
        <f>VLOOKUP(C49,'All - AdoptAPet'!$B:$AE,12,FALSE)</f>
        <v>Large 61-100 lbs (28-45 kg)</v>
      </c>
      <c r="M49" t="str">
        <f>VLOOKUP(C49,'All - AdoptAPet'!$B:$AE,14,FALSE)</f>
        <v>Yes</v>
      </c>
      <c r="N49" t="str">
        <f>VLOOKUP(C49,'All - AdoptAPet'!$B:$AE,15,FALSE)</f>
        <v>Yes</v>
      </c>
      <c r="O49" t="str">
        <f>VLOOKUP(C49,'All - AdoptAPet'!$B:$AE,16,FALSE)</f>
        <v>Yes</v>
      </c>
      <c r="P49" t="str">
        <f>VLOOKUP(C49,'All - AdoptAPet'!$B:$AE,17,FALSE)</f>
        <v>No</v>
      </c>
      <c r="Q49" t="str">
        <f>VLOOKUP(C49,'All - AdoptAPet'!$B:$AE,19,FALSE)</f>
        <v>No</v>
      </c>
      <c r="R49" t="str">
        <f>VLOOKUP(C49,'All - AdoptAPet'!$B:$AE,20,FALSE)</f>
        <v>Yes</v>
      </c>
      <c r="S49" t="str">
        <f>VLOOKUP(C49,'All - AdoptAPet'!$B:$AE,21,FALSE)</f>
        <v>Yes</v>
      </c>
      <c r="T49" t="str">
        <f>VLOOKUP(C49,'All - AdoptAPet'!$B:$AE,22,FALSE)</f>
        <v>Unknown</v>
      </c>
      <c r="U49" t="str">
        <f>IF(VLOOKUP(C49,'All - AdoptAPet'!$B:$AE,23,FALSE)="","No", "Yes")</f>
        <v>No</v>
      </c>
      <c r="V49" t="str">
        <f>VLOOKUP(C49,'All - PetPoint'!$B:$Q,4,FALSE)</f>
        <v>Available</v>
      </c>
      <c r="W49" t="str">
        <f>VLOOKUP(C49,'All - PetPoint'!$B:$Q,11,FALSE)</f>
        <v>Brown</v>
      </c>
      <c r="X49" t="str">
        <f>VLOOKUP(C49,'All - PetPoint'!$B:$Q,14,FALSE)</f>
        <v>Foster home</v>
      </c>
      <c r="Y49" t="str">
        <f>VLOOKUP(C49,'AnimalInventory - PetPoint'!$D:$AK,9,FALSE)</f>
        <v>Stray/Public Drop Off</v>
      </c>
      <c r="Z49" s="12">
        <f>VLOOKUP(C49,'AnimalInventory - PetPoint'!$D:$AK,19,FALSE)</f>
        <v>45895.481944444444</v>
      </c>
      <c r="AA49" s="12">
        <f>VLOOKUP(C49,'AnimalInventory - PetPoint'!$D:$AK,21,FALSE)</f>
        <v>45890.481944444444</v>
      </c>
      <c r="AB49">
        <f>VLOOKUP(C49,'AnimalInventory - PetPoint'!$D:$AK,22,FALSE)</f>
        <v>60</v>
      </c>
      <c r="AC49">
        <f>VLOOKUP(C49,'AnimalInventory - PetPoint'!$D:$AK,23,FALSE)</f>
        <v>0</v>
      </c>
      <c r="AD49" t="str">
        <f>VLOOKUP(C49,'AnimalInventory - PetPoint'!$D:$AK,25,FALSE)</f>
        <v>78.00 pound</v>
      </c>
      <c r="AE49">
        <f>VLOOKUP(C49,'AnimalInventory - PetPoint'!$D:$AK,28,FALSE)</f>
        <v>2</v>
      </c>
      <c r="AF49" t="str">
        <f>VLOOKUP(C49,'PreTreat DogTraffic'!$B:$I,2,FALSE)</f>
        <v>257</v>
      </c>
      <c r="AG49" t="str">
        <f>VLOOKUP(C49,'PreTreat DogTraffic'!$B:$I,3,FALSE)</f>
        <v>620</v>
      </c>
      <c r="AH49" t="str">
        <f>VLOOKUP(C49,'PreTreat DogTraffic'!$B:$I,4,FALSE)</f>
        <v>700</v>
      </c>
      <c r="AI49" t="str">
        <f>VLOOKUP(C49,'PreTreat DogTraffic'!$B:$I,5,FALSE)</f>
        <v>19</v>
      </c>
      <c r="AJ49" t="str">
        <f>VLOOKUP(C49,'PreTreat DogTraffic'!$B:$I,6,FALSE)</f>
        <v>94</v>
      </c>
      <c r="AK49" t="str">
        <f>VLOOKUP(C49,'PreTreat DogTraffic'!$B:$I,7,FALSE)</f>
        <v>133</v>
      </c>
      <c r="AL49" t="str">
        <f>VLOOKUP(C49,'PreTreat DogTraffic'!$B:$I,8,FALSE)</f>
        <v>7.4%</v>
      </c>
    </row>
    <row r="50" spans="1:38" x14ac:dyDescent="0.2">
      <c r="A50" t="str">
        <f>IF(C50="","",IFERROR(VLOOKUP(C50,REMOVED!$A:$D,3,FALSE),"Yes"))</f>
        <v>Yes</v>
      </c>
      <c r="B50">
        <v>45764075</v>
      </c>
      <c r="C50" t="s">
        <v>417</v>
      </c>
      <c r="D50" t="str">
        <f>VLOOKUP(C50,'All - AdoptAPet'!$B:$AE,2,FALSE)</f>
        <v>Roux</v>
      </c>
      <c r="E50" t="str">
        <f>VLOOKUP(C50,'All - PetPoint'!$B:$Q,7,FALSE)</f>
        <v>Roux</v>
      </c>
      <c r="F50" t="str">
        <f>VLOOKUP(C50,'AnimalInventory - PetPoint'!$D:$AK,2,FALSE)</f>
        <v>Roux</v>
      </c>
      <c r="G50" t="str">
        <f>VLOOKUP(C50,'All - AdoptAPet'!$B:$AE,7,FALSE)</f>
        <v>American Staffordshire Terrier</v>
      </c>
      <c r="H50" t="str">
        <f>VLOOKUP(C50,'All - AdoptAPet'!$B:$AE,8,FALSE)</f>
        <v>American Pit Bull Terrier</v>
      </c>
      <c r="I50" t="str">
        <f>VLOOKUP(C50,'All - AdoptAPet'!$B:$AE,9,FALSE)</f>
        <v>White - with Gray or Silver</v>
      </c>
      <c r="J50" t="str">
        <f>VLOOKUP(C50,'All - AdoptAPet'!$B:$AE,10,FALSE)</f>
        <v>female</v>
      </c>
      <c r="K50" t="str">
        <f>VLOOKUP(C50,'All - AdoptAPet'!$B:$AE,11,FALSE)</f>
        <v>adult</v>
      </c>
      <c r="L50" t="str">
        <f>VLOOKUP(C50,'All - AdoptAPet'!$B:$AE,12,FALSE)</f>
        <v>Med. 26-60 lbs (12-27 kg)</v>
      </c>
      <c r="M50" t="str">
        <f>VLOOKUP(C50,'All - AdoptAPet'!$B:$AE,14,FALSE)</f>
        <v>Yes</v>
      </c>
      <c r="N50" t="str">
        <f>VLOOKUP(C50,'All - AdoptAPet'!$B:$AE,15,FALSE)</f>
        <v>No</v>
      </c>
      <c r="O50" t="str">
        <f>VLOOKUP(C50,'All - AdoptAPet'!$B:$AE,16,FALSE)</f>
        <v>Yes</v>
      </c>
      <c r="P50" t="str">
        <f>VLOOKUP(C50,'All - AdoptAPet'!$B:$AE,17,FALSE)</f>
        <v>No</v>
      </c>
      <c r="Q50" t="str">
        <f>VLOOKUP(C50,'All - AdoptAPet'!$B:$AE,19,FALSE)</f>
        <v>No</v>
      </c>
      <c r="R50" t="str">
        <f>VLOOKUP(C50,'All - AdoptAPet'!$B:$AE,20,FALSE)</f>
        <v>Yes</v>
      </c>
      <c r="S50" t="str">
        <f>VLOOKUP(C50,'All - AdoptAPet'!$B:$AE,21,FALSE)</f>
        <v>Yes</v>
      </c>
      <c r="T50" t="str">
        <f>VLOOKUP(C50,'All - AdoptAPet'!$B:$AE,22,FALSE)</f>
        <v>Unknown</v>
      </c>
      <c r="U50" t="str">
        <f>IF(VLOOKUP(C50,'All - AdoptAPet'!$B:$AE,23,FALSE)="","No", "Yes")</f>
        <v>No</v>
      </c>
      <c r="V50" t="str">
        <f>VLOOKUP(C50,'All - PetPoint'!$B:$Q,4,FALSE)</f>
        <v>Available</v>
      </c>
      <c r="W50" t="str">
        <f>VLOOKUP(C50,'All - PetPoint'!$B:$Q,11,FALSE)</f>
        <v>White</v>
      </c>
      <c r="X50" t="str">
        <f>VLOOKUP(C50,'All - PetPoint'!$B:$Q,14,FALSE)</f>
        <v>Adoption Kennels</v>
      </c>
      <c r="Y50" t="str">
        <f>VLOOKUP(C50,'AnimalInventory - PetPoint'!$D:$AK,9,FALSE)</f>
        <v>Stray/ACO Pickup / Drop Off</v>
      </c>
      <c r="Z50" s="12">
        <f>VLOOKUP(C50,'AnimalInventory - PetPoint'!$D:$AK,19,FALSE)</f>
        <v>45893.593055555553</v>
      </c>
      <c r="AA50" s="12">
        <f>VLOOKUP(C50,'AnimalInventory - PetPoint'!$D:$AK,21,FALSE)</f>
        <v>45888.593055555553</v>
      </c>
      <c r="AB50">
        <f>VLOOKUP(C50,'AnimalInventory - PetPoint'!$D:$AK,22,FALSE)</f>
        <v>61.9</v>
      </c>
      <c r="AC50">
        <f>VLOOKUP(C50,'AnimalInventory - PetPoint'!$D:$AK,23,FALSE)</f>
        <v>0</v>
      </c>
      <c r="AD50" t="str">
        <f>VLOOKUP(C50,'AnimalInventory - PetPoint'!$D:$AK,25,FALSE)</f>
        <v>52.20 pound</v>
      </c>
      <c r="AE50">
        <f>VLOOKUP(C50,'AnimalInventory - PetPoint'!$D:$AK,28,FALSE)</f>
        <v>2</v>
      </c>
      <c r="AF50" t="str">
        <f>VLOOKUP(C50,'PreTreat DogTraffic'!$B:$I,2,FALSE)</f>
        <v>390</v>
      </c>
      <c r="AG50" t="str">
        <f>VLOOKUP(C50,'PreTreat DogTraffic'!$B:$I,3,FALSE)</f>
        <v>888</v>
      </c>
      <c r="AH50" t="str">
        <f>VLOOKUP(C50,'PreTreat DogTraffic'!$B:$I,4,FALSE)</f>
        <v>983</v>
      </c>
      <c r="AI50" t="str">
        <f>VLOOKUP(C50,'PreTreat DogTraffic'!$B:$I,5,FALSE)</f>
        <v>3</v>
      </c>
      <c r="AJ50" t="str">
        <f>VLOOKUP(C50,'PreTreat DogTraffic'!$B:$I,6,FALSE)</f>
        <v>36</v>
      </c>
      <c r="AK50" t="str">
        <f>VLOOKUP(C50,'PreTreat DogTraffic'!$B:$I,7,FALSE)</f>
        <v>81</v>
      </c>
      <c r="AL50" t="str">
        <f>VLOOKUP(C50,'PreTreat DogTraffic'!$B:$I,8,FALSE)</f>
        <v>0.8%</v>
      </c>
    </row>
    <row r="51" spans="1:38" x14ac:dyDescent="0.2">
      <c r="A51" t="str">
        <f>IF(C51="","",IFERROR(VLOOKUP(C51,REMOVED!$A:$D,3,FALSE),"Yes"))</f>
        <v>Yes</v>
      </c>
      <c r="B51">
        <v>45764080</v>
      </c>
      <c r="C51" t="s">
        <v>422</v>
      </c>
      <c r="D51" t="str">
        <f>VLOOKUP(C51,'All - AdoptAPet'!$B:$AE,2,FALSE)</f>
        <v>Royal</v>
      </c>
      <c r="E51" t="str">
        <f>VLOOKUP(C51,'All - PetPoint'!$B:$Q,7,FALSE)</f>
        <v>Royal</v>
      </c>
      <c r="F51" t="str">
        <f>VLOOKUP(C51,'AnimalInventory - PetPoint'!$D:$AK,2,FALSE)</f>
        <v>Royal</v>
      </c>
      <c r="G51" t="str">
        <f>VLOOKUP(C51,'All - AdoptAPet'!$B:$AE,7,FALSE)</f>
        <v>American Pit Bull Terrier</v>
      </c>
      <c r="H51" t="str">
        <f>VLOOKUP(C51,'All - AdoptAPet'!$B:$AE,8,FALSE)</f>
        <v>American Staffordshire Terrier</v>
      </c>
      <c r="I51" t="str">
        <f>VLOOKUP(C51,'All - AdoptAPet'!$B:$AE,9,FALSE)</f>
        <v>Red/Golden/Orange/Chestnut - with White</v>
      </c>
      <c r="J51" t="str">
        <f>VLOOKUP(C51,'All - AdoptAPet'!$B:$AE,10,FALSE)</f>
        <v>female</v>
      </c>
      <c r="K51" t="str">
        <f>VLOOKUP(C51,'All - AdoptAPet'!$B:$AE,11,FALSE)</f>
        <v>adult</v>
      </c>
      <c r="L51" t="str">
        <f>VLOOKUP(C51,'All - AdoptAPet'!$B:$AE,12,FALSE)</f>
        <v>Med. 26-60 lbs (12-27 kg)</v>
      </c>
      <c r="M51" t="str">
        <f>VLOOKUP(C51,'All - AdoptAPet'!$B:$AE,14,FALSE)</f>
        <v>Yes</v>
      </c>
      <c r="N51" t="str">
        <f>VLOOKUP(C51,'All - AdoptAPet'!$B:$AE,15,FALSE)</f>
        <v>Yes</v>
      </c>
      <c r="O51" t="str">
        <f>VLOOKUP(C51,'All - AdoptAPet'!$B:$AE,16,FALSE)</f>
        <v>Yes</v>
      </c>
      <c r="P51" t="str">
        <f>VLOOKUP(C51,'All - AdoptAPet'!$B:$AE,17,FALSE)</f>
        <v>No</v>
      </c>
      <c r="Q51" t="str">
        <f>VLOOKUP(C51,'All - AdoptAPet'!$B:$AE,19,FALSE)</f>
        <v>No</v>
      </c>
      <c r="R51" t="str">
        <f>VLOOKUP(C51,'All - AdoptAPet'!$B:$AE,20,FALSE)</f>
        <v>Yes</v>
      </c>
      <c r="S51" t="str">
        <f>VLOOKUP(C51,'All - AdoptAPet'!$B:$AE,21,FALSE)</f>
        <v>Yes</v>
      </c>
      <c r="T51" t="str">
        <f>VLOOKUP(C51,'All - AdoptAPet'!$B:$AE,22,FALSE)</f>
        <v>Unknown</v>
      </c>
      <c r="U51" t="str">
        <f>IF(VLOOKUP(C51,'All - AdoptAPet'!$B:$AE,23,FALSE)="","No", "Yes")</f>
        <v>No</v>
      </c>
      <c r="V51" t="str">
        <f>VLOOKUP(C51,'All - PetPoint'!$B:$Q,4,FALSE)</f>
        <v>Available</v>
      </c>
      <c r="W51" t="str">
        <f>VLOOKUP(C51,'All - PetPoint'!$B:$Q,11,FALSE)</f>
        <v>Tan</v>
      </c>
      <c r="X51" t="str">
        <f>VLOOKUP(C51,'All - PetPoint'!$B:$Q,14,FALSE)</f>
        <v>Adoption Kennels</v>
      </c>
      <c r="Y51" t="str">
        <f>VLOOKUP(C51,'AnimalInventory - PetPoint'!$D:$AK,9,FALSE)</f>
        <v>Stray/Public Drop Off</v>
      </c>
      <c r="Z51" s="12">
        <f>VLOOKUP(C51,'AnimalInventory - PetPoint'!$D:$AK,19,FALSE)</f>
        <v>45882.565972222219</v>
      </c>
      <c r="AA51" s="12">
        <f>VLOOKUP(C51,'AnimalInventory - PetPoint'!$D:$AK,21,FALSE)</f>
        <v>45877.565972222219</v>
      </c>
      <c r="AB51">
        <f>VLOOKUP(C51,'AnimalInventory - PetPoint'!$D:$AK,22,FALSE)</f>
        <v>72.900000000000006</v>
      </c>
      <c r="AC51">
        <f>VLOOKUP(C51,'AnimalInventory - PetPoint'!$D:$AK,23,FALSE)</f>
        <v>0</v>
      </c>
      <c r="AD51" t="str">
        <f>VLOOKUP(C51,'AnimalInventory - PetPoint'!$D:$AK,25,FALSE)</f>
        <v>51.00 pound</v>
      </c>
      <c r="AE51">
        <f>VLOOKUP(C51,'AnimalInventory - PetPoint'!$D:$AK,28,FALSE)</f>
        <v>3</v>
      </c>
      <c r="AF51" t="str">
        <f>VLOOKUP(C51,'PreTreat DogTraffic'!$B:$I,2,FALSE)</f>
        <v>233</v>
      </c>
      <c r="AG51" t="str">
        <f>VLOOKUP(C51,'PreTreat DogTraffic'!$B:$I,3,FALSE)</f>
        <v>589</v>
      </c>
      <c r="AH51" t="str">
        <f>VLOOKUP(C51,'PreTreat DogTraffic'!$B:$I,4,FALSE)</f>
        <v>684</v>
      </c>
      <c r="AI51" t="str">
        <f>VLOOKUP(C51,'PreTreat DogTraffic'!$B:$I,5,FALSE)</f>
        <v>3</v>
      </c>
      <c r="AJ51" t="str">
        <f>VLOOKUP(C51,'PreTreat DogTraffic'!$B:$I,6,FALSE)</f>
        <v>18</v>
      </c>
      <c r="AK51" t="str">
        <f>VLOOKUP(C51,'PreTreat DogTraffic'!$B:$I,7,FALSE)</f>
        <v>44</v>
      </c>
      <c r="AL51" t="str">
        <f>VLOOKUP(C51,'PreTreat DogTraffic'!$B:$I,8,FALSE)</f>
        <v>1.3%</v>
      </c>
    </row>
    <row r="52" spans="1:38" x14ac:dyDescent="0.2">
      <c r="A52" t="str">
        <f>IF(C52="","",IFERROR(VLOOKUP(C52,REMOVED!$A:$D,3,FALSE),"Yes"))</f>
        <v>Yes</v>
      </c>
      <c r="B52">
        <v>45793976</v>
      </c>
      <c r="C52" t="s">
        <v>428</v>
      </c>
      <c r="D52" t="str">
        <f>VLOOKUP(C52,'All - AdoptAPet'!$B:$AE,2,FALSE)</f>
        <v>Deebo</v>
      </c>
      <c r="E52" t="str">
        <f>VLOOKUP(C52,'All - PetPoint'!$B:$Q,7,FALSE)</f>
        <v>Deebo</v>
      </c>
      <c r="F52" t="str">
        <f>VLOOKUP(C52,'AnimalInventory - PetPoint'!$D:$AK,2,FALSE)</f>
        <v>Deebo</v>
      </c>
      <c r="G52" t="str">
        <f>VLOOKUP(C52,'All - AdoptAPet'!$B:$AE,7,FALSE)</f>
        <v>American Pit Bull Terrier</v>
      </c>
      <c r="H52" t="str">
        <f>VLOOKUP(C52,'All - AdoptAPet'!$B:$AE,8,FALSE)</f>
        <v>Plott Hound</v>
      </c>
      <c r="I52" t="str">
        <f>VLOOKUP(C52,'All - AdoptAPet'!$B:$AE,9,FALSE)</f>
        <v>Brindle</v>
      </c>
      <c r="J52" t="str">
        <f>VLOOKUP(C52,'All - AdoptAPet'!$B:$AE,10,FALSE)</f>
        <v>male</v>
      </c>
      <c r="K52" t="str">
        <f>VLOOKUP(C52,'All - AdoptAPet'!$B:$AE,11,FALSE)</f>
        <v>young</v>
      </c>
      <c r="L52" t="str">
        <f>VLOOKUP(C52,'All - AdoptAPet'!$B:$AE,12,FALSE)</f>
        <v>Med. 26-60 lbs (12-27 kg)</v>
      </c>
      <c r="M52" t="str">
        <f>VLOOKUP(C52,'All - AdoptAPet'!$B:$AE,14,FALSE)</f>
        <v>Yes</v>
      </c>
      <c r="N52" t="str">
        <f>VLOOKUP(C52,'All - AdoptAPet'!$B:$AE,15,FALSE)</f>
        <v>Yes</v>
      </c>
      <c r="O52" t="str">
        <f>VLOOKUP(C52,'All - AdoptAPet'!$B:$AE,16,FALSE)</f>
        <v>Yes</v>
      </c>
      <c r="P52" t="str">
        <f>VLOOKUP(C52,'All - AdoptAPet'!$B:$AE,17,FALSE)</f>
        <v>No</v>
      </c>
      <c r="Q52" t="str">
        <f>VLOOKUP(C52,'All - AdoptAPet'!$B:$AE,19,FALSE)</f>
        <v>No</v>
      </c>
      <c r="R52" t="str">
        <f>VLOOKUP(C52,'All - AdoptAPet'!$B:$AE,20,FALSE)</f>
        <v>Yes</v>
      </c>
      <c r="S52" t="str">
        <f>VLOOKUP(C52,'All - AdoptAPet'!$B:$AE,21,FALSE)</f>
        <v>Yes</v>
      </c>
      <c r="T52" t="str">
        <f>VLOOKUP(C52,'All - AdoptAPet'!$B:$AE,22,FALSE)</f>
        <v>Unknown</v>
      </c>
      <c r="U52" t="str">
        <f>IF(VLOOKUP(C52,'All - AdoptAPet'!$B:$AE,23,FALSE)="","No", "Yes")</f>
        <v>No</v>
      </c>
      <c r="V52" t="str">
        <f>VLOOKUP(C52,'All - PetPoint'!$B:$Q,4,FALSE)</f>
        <v>Available</v>
      </c>
      <c r="W52" t="str">
        <f>VLOOKUP(C52,'All - PetPoint'!$B:$Q,11,FALSE)</f>
        <v>Brindle</v>
      </c>
      <c r="X52" t="str">
        <f>VLOOKUP(C52,'All - PetPoint'!$B:$Q,14,FALSE)</f>
        <v>Holding Kennel</v>
      </c>
      <c r="Y52" t="str">
        <f>VLOOKUP(C52,'AnimalInventory - PetPoint'!$D:$AK,9,FALSE)</f>
        <v>Stray/ACO Pickup / Drop Off</v>
      </c>
      <c r="Z52" s="12">
        <f>VLOOKUP(C52,'AnimalInventory - PetPoint'!$D:$AK,19,FALSE)</f>
        <v>45878.518750000003</v>
      </c>
      <c r="AA52" s="12">
        <f>VLOOKUP(C52,'AnimalInventory - PetPoint'!$D:$AK,21,FALSE)</f>
        <v>45873.518750000003</v>
      </c>
      <c r="AB52">
        <f>VLOOKUP(C52,'AnimalInventory - PetPoint'!$D:$AK,22,FALSE)</f>
        <v>77</v>
      </c>
      <c r="AC52">
        <f>VLOOKUP(C52,'AnimalInventory - PetPoint'!$D:$AK,23,FALSE)</f>
        <v>0</v>
      </c>
      <c r="AD52" t="str">
        <f>VLOOKUP(C52,'AnimalInventory - PetPoint'!$D:$AK,25,FALSE)</f>
        <v>44.20 pound</v>
      </c>
      <c r="AE52">
        <f>VLOOKUP(C52,'AnimalInventory - PetPoint'!$D:$AK,28,FALSE)</f>
        <v>3</v>
      </c>
      <c r="AF52" t="str">
        <f>VLOOKUP(C52,'PreTreat DogTraffic'!$B:$I,2,FALSE)</f>
        <v>261</v>
      </c>
      <c r="AG52" t="str">
        <f>VLOOKUP(C52,'PreTreat DogTraffic'!$B:$I,3,FALSE)</f>
        <v>659</v>
      </c>
      <c r="AH52" t="str">
        <f>VLOOKUP(C52,'PreTreat DogTraffic'!$B:$I,4,FALSE)</f>
        <v>738</v>
      </c>
      <c r="AI52" t="str">
        <f>VLOOKUP(C52,'PreTreat DogTraffic'!$B:$I,5,FALSE)</f>
        <v>16</v>
      </c>
      <c r="AJ52" t="str">
        <f>VLOOKUP(C52,'PreTreat DogTraffic'!$B:$I,6,FALSE)</f>
        <v>72</v>
      </c>
      <c r="AK52" t="str">
        <f>VLOOKUP(C52,'PreTreat DogTraffic'!$B:$I,7,FALSE)</f>
        <v>141</v>
      </c>
      <c r="AL52" t="str">
        <f>VLOOKUP(C52,'PreTreat DogTraffic'!$B:$I,8,FALSE)</f>
        <v>6.1%</v>
      </c>
    </row>
    <row r="53" spans="1:38" x14ac:dyDescent="0.2">
      <c r="A53" t="str">
        <f>IF(C53="","",IFERROR(VLOOKUP(C53,REMOVED!$A:$D,3,FALSE),"Yes"))</f>
        <v>Yes</v>
      </c>
      <c r="B53">
        <v>45968241</v>
      </c>
      <c r="C53" t="s">
        <v>438</v>
      </c>
      <c r="D53" t="str">
        <f>VLOOKUP(C53,'All - AdoptAPet'!$B:$AE,2,FALSE)</f>
        <v>Captain Crunch [Foster Home]</v>
      </c>
      <c r="E53" t="str">
        <f>VLOOKUP(C53,'All - PetPoint'!$B:$Q,7,FALSE)</f>
        <v>Captain Crunch (M. Fichera)</v>
      </c>
      <c r="F53" t="str">
        <f>VLOOKUP(C53,'AnimalInventory - PetPoint'!$D:$AK,2,FALSE)</f>
        <v>Captain Crunch (M. Fichera)</v>
      </c>
      <c r="G53" t="str">
        <f>VLOOKUP(C53,'All - AdoptAPet'!$B:$AE,7,FALSE)</f>
        <v>Australian Shepherd</v>
      </c>
      <c r="H53" t="str">
        <f>VLOOKUP(C53,'All - AdoptAPet'!$B:$AE,8,FALSE)</f>
        <v>Golden Retriever</v>
      </c>
      <c r="I53" t="str">
        <f>VLOOKUP(C53,'All - AdoptAPet'!$B:$AE,9,FALSE)</f>
        <v>Tan/Yellow/Fawn</v>
      </c>
      <c r="J53" t="str">
        <f>VLOOKUP(C53,'All - AdoptAPet'!$B:$AE,10,FALSE)</f>
        <v>male</v>
      </c>
      <c r="K53" t="str">
        <f>VLOOKUP(C53,'All - AdoptAPet'!$B:$AE,11,FALSE)</f>
        <v>young</v>
      </c>
      <c r="L53" t="str">
        <f>VLOOKUP(C53,'All - AdoptAPet'!$B:$AE,12,FALSE)</f>
        <v>Med. 26-60 lbs (12-27 kg)</v>
      </c>
      <c r="M53" t="str">
        <f>VLOOKUP(C53,'All - AdoptAPet'!$B:$AE,14,FALSE)</f>
        <v>Yes</v>
      </c>
      <c r="N53" t="str">
        <f>VLOOKUP(C53,'All - AdoptAPet'!$B:$AE,15,FALSE)</f>
        <v>Yes</v>
      </c>
      <c r="O53" t="str">
        <f>VLOOKUP(C53,'All - AdoptAPet'!$B:$AE,16,FALSE)</f>
        <v>Yes</v>
      </c>
      <c r="P53" t="str">
        <f>VLOOKUP(C53,'All - AdoptAPet'!$B:$AE,17,FALSE)</f>
        <v>No</v>
      </c>
      <c r="Q53" t="str">
        <f>VLOOKUP(C53,'All - AdoptAPet'!$B:$AE,19,FALSE)</f>
        <v>No</v>
      </c>
      <c r="R53" t="str">
        <f>VLOOKUP(C53,'All - AdoptAPet'!$B:$AE,20,FALSE)</f>
        <v>Yes</v>
      </c>
      <c r="S53" t="str">
        <f>VLOOKUP(C53,'All - AdoptAPet'!$B:$AE,21,FALSE)</f>
        <v>Yes</v>
      </c>
      <c r="T53" t="str">
        <f>VLOOKUP(C53,'All - AdoptAPet'!$B:$AE,22,FALSE)</f>
        <v>Unknown</v>
      </c>
      <c r="U53" t="str">
        <f>IF(VLOOKUP(C53,'All - AdoptAPet'!$B:$AE,23,FALSE)="","No", "Yes")</f>
        <v>No</v>
      </c>
      <c r="V53" t="str">
        <f>VLOOKUP(C53,'All - PetPoint'!$B:$Q,4,FALSE)</f>
        <v>Available</v>
      </c>
      <c r="W53" t="str">
        <f>VLOOKUP(C53,'All - PetPoint'!$B:$Q,11,FALSE)</f>
        <v>Golden</v>
      </c>
      <c r="X53" t="str">
        <f>VLOOKUP(C53,'All - PetPoint'!$B:$Q,14,FALSE)</f>
        <v>Foster home</v>
      </c>
      <c r="Y53" t="str">
        <f>VLOOKUP(C53,'AnimalInventory - PetPoint'!$D:$AK,9,FALSE)</f>
        <v>Stray/Public Drop Off</v>
      </c>
      <c r="Z53" s="12">
        <f>VLOOKUP(C53,'AnimalInventory - PetPoint'!$D:$AK,19,FALSE)</f>
        <v>45899.490277777775</v>
      </c>
      <c r="AA53" s="12">
        <f>VLOOKUP(C53,'AnimalInventory - PetPoint'!$D:$AK,21,FALSE)</f>
        <v>45894.490277777775</v>
      </c>
      <c r="AB53">
        <f>VLOOKUP(C53,'AnimalInventory - PetPoint'!$D:$AK,22,FALSE)</f>
        <v>56</v>
      </c>
      <c r="AC53">
        <f>VLOOKUP(C53,'AnimalInventory - PetPoint'!$D:$AK,23,FALSE)</f>
        <v>0</v>
      </c>
      <c r="AD53" t="str">
        <f>VLOOKUP(C53,'AnimalInventory - PetPoint'!$D:$AK,25,FALSE)</f>
        <v>45.00 pound</v>
      </c>
      <c r="AE53">
        <f>VLOOKUP(C53,'AnimalInventory - PetPoint'!$D:$AK,28,FALSE)</f>
        <v>3</v>
      </c>
      <c r="AF53" t="str">
        <f>VLOOKUP(C53,'PreTreat DogTraffic'!$B:$I,2,FALSE)</f>
        <v>458</v>
      </c>
      <c r="AG53" t="str">
        <f>VLOOKUP(C53,'PreTreat DogTraffic'!$B:$I,3,FALSE)</f>
        <v>1,109</v>
      </c>
      <c r="AH53" t="str">
        <f>VLOOKUP(C53,'PreTreat DogTraffic'!$B:$I,4,FALSE)</f>
        <v>1,109</v>
      </c>
      <c r="AI53" t="str">
        <f>VLOOKUP(C53,'PreTreat DogTraffic'!$B:$I,5,FALSE)</f>
        <v>72</v>
      </c>
      <c r="AJ53" t="str">
        <f>VLOOKUP(C53,'PreTreat DogTraffic'!$B:$I,6,FALSE)</f>
        <v>341</v>
      </c>
      <c r="AK53" t="str">
        <f>VLOOKUP(C53,'PreTreat DogTraffic'!$B:$I,7,FALSE)</f>
        <v>341</v>
      </c>
      <c r="AL53" t="str">
        <f>VLOOKUP(C53,'PreTreat DogTraffic'!$B:$I,8,FALSE)</f>
        <v>15.7%</v>
      </c>
    </row>
    <row r="54" spans="1:38" x14ac:dyDescent="0.2">
      <c r="A54" t="str">
        <f>IF(C54="","",IFERROR(VLOOKUP(C54,REMOVED!$A:$D,3,FALSE),"Yes"))</f>
        <v>Yes</v>
      </c>
      <c r="B54">
        <v>45970439</v>
      </c>
      <c r="C54" t="s">
        <v>444</v>
      </c>
      <c r="D54" t="str">
        <f>VLOOKUP(C54,'All - AdoptAPet'!$B:$AE,2,FALSE)</f>
        <v>Cheech</v>
      </c>
      <c r="E54" t="str">
        <f>VLOOKUP(C54,'All - PetPoint'!$B:$Q,7,FALSE)</f>
        <v>Cheech</v>
      </c>
      <c r="F54" t="str">
        <f>VLOOKUP(C54,'AnimalInventory - PetPoint'!$D:$AK,2,FALSE)</f>
        <v>Cheech</v>
      </c>
      <c r="G54" t="str">
        <f>VLOOKUP(C54,'All - AdoptAPet'!$B:$AE,7,FALSE)</f>
        <v>Black Mouth Cur</v>
      </c>
      <c r="H54" t="str">
        <f>VLOOKUP(C54,'All - AdoptAPet'!$B:$AE,8,FALSE)</f>
        <v>American Staffordshire Terrier</v>
      </c>
      <c r="I54" t="str">
        <f>VLOOKUP(C54,'All - AdoptAPet'!$B:$AE,9,FALSE)</f>
        <v>Tan/Yellow/Fawn - with Black</v>
      </c>
      <c r="J54" t="str">
        <f>VLOOKUP(C54,'All - AdoptAPet'!$B:$AE,10,FALSE)</f>
        <v>male</v>
      </c>
      <c r="K54" t="str">
        <f>VLOOKUP(C54,'All - AdoptAPet'!$B:$AE,11,FALSE)</f>
        <v>young</v>
      </c>
      <c r="L54" t="str">
        <f>VLOOKUP(C54,'All - AdoptAPet'!$B:$AE,12,FALSE)</f>
        <v>Med. 26-60 lbs (12-27 kg)</v>
      </c>
      <c r="M54" t="str">
        <f>VLOOKUP(C54,'All - AdoptAPet'!$B:$AE,14,FALSE)</f>
        <v>Yes</v>
      </c>
      <c r="N54" t="str">
        <f>VLOOKUP(C54,'All - AdoptAPet'!$B:$AE,15,FALSE)</f>
        <v>Yes</v>
      </c>
      <c r="O54" t="str">
        <f>VLOOKUP(C54,'All - AdoptAPet'!$B:$AE,16,FALSE)</f>
        <v>Yes</v>
      </c>
      <c r="P54" t="str">
        <f>VLOOKUP(C54,'All - AdoptAPet'!$B:$AE,17,FALSE)</f>
        <v>No</v>
      </c>
      <c r="Q54" t="str">
        <f>VLOOKUP(C54,'All - AdoptAPet'!$B:$AE,19,FALSE)</f>
        <v>No</v>
      </c>
      <c r="R54" t="str">
        <f>VLOOKUP(C54,'All - AdoptAPet'!$B:$AE,20,FALSE)</f>
        <v>Yes</v>
      </c>
      <c r="S54" t="str">
        <f>VLOOKUP(C54,'All - AdoptAPet'!$B:$AE,21,FALSE)</f>
        <v>Yes</v>
      </c>
      <c r="T54" t="str">
        <f>VLOOKUP(C54,'All - AdoptAPet'!$B:$AE,22,FALSE)</f>
        <v>Unknown</v>
      </c>
      <c r="U54" t="str">
        <f>IF(VLOOKUP(C54,'All - AdoptAPet'!$B:$AE,23,FALSE)="","No", "Yes")</f>
        <v>No</v>
      </c>
      <c r="V54" t="str">
        <f>VLOOKUP(C54,'All - PetPoint'!$B:$Q,4,FALSE)</f>
        <v>Available</v>
      </c>
      <c r="W54" t="str">
        <f>VLOOKUP(C54,'All - PetPoint'!$B:$Q,11,FALSE)</f>
        <v>Tan</v>
      </c>
      <c r="X54" t="str">
        <f>VLOOKUP(C54,'All - PetPoint'!$B:$Q,14,FALSE)</f>
        <v>Medical Lobby Cages</v>
      </c>
      <c r="Y54" t="str">
        <f>VLOOKUP(C54,'AnimalInventory - PetPoint'!$D:$AK,9,FALSE)</f>
        <v>Stray/ACO Pickup / Drop Off</v>
      </c>
      <c r="Z54" s="12">
        <f>VLOOKUP(C54,'AnimalInventory - PetPoint'!$D:$AK,19,FALSE)</f>
        <v>45900.475694444445</v>
      </c>
      <c r="AA54" s="12">
        <f>VLOOKUP(C54,'AnimalInventory - PetPoint'!$D:$AK,21,FALSE)</f>
        <v>45895.475694444445</v>
      </c>
      <c r="AB54">
        <f>VLOOKUP(C54,'AnimalInventory - PetPoint'!$D:$AK,22,FALSE)</f>
        <v>55</v>
      </c>
      <c r="AC54">
        <f>VLOOKUP(C54,'AnimalInventory - PetPoint'!$D:$AK,23,FALSE)</f>
        <v>0</v>
      </c>
      <c r="AD54" t="str">
        <f>VLOOKUP(C54,'AnimalInventory - PetPoint'!$D:$AK,25,FALSE)</f>
        <v>44.00 pound</v>
      </c>
      <c r="AE54">
        <f>VLOOKUP(C54,'AnimalInventory - PetPoint'!$D:$AK,28,FALSE)</f>
        <v>3</v>
      </c>
      <c r="AF54" t="str">
        <f>VLOOKUP(C54,'PreTreat DogTraffic'!$B:$I,2,FALSE)</f>
        <v>284</v>
      </c>
      <c r="AG54" t="str">
        <f>VLOOKUP(C54,'PreTreat DogTraffic'!$B:$I,3,FALSE)</f>
        <v>630</v>
      </c>
      <c r="AH54" t="str">
        <f>VLOOKUP(C54,'PreTreat DogTraffic'!$B:$I,4,FALSE)</f>
        <v>630</v>
      </c>
      <c r="AI54" t="str">
        <f>VLOOKUP(C54,'PreTreat DogTraffic'!$B:$I,5,FALSE)</f>
        <v>15</v>
      </c>
      <c r="AJ54" t="str">
        <f>VLOOKUP(C54,'PreTreat DogTraffic'!$B:$I,6,FALSE)</f>
        <v>60</v>
      </c>
      <c r="AK54" t="str">
        <f>VLOOKUP(C54,'PreTreat DogTraffic'!$B:$I,7,FALSE)</f>
        <v>60</v>
      </c>
      <c r="AL54" t="str">
        <f>VLOOKUP(C54,'PreTreat DogTraffic'!$B:$I,8,FALSE)</f>
        <v>5.3%</v>
      </c>
    </row>
    <row r="55" spans="1:38" x14ac:dyDescent="0.2">
      <c r="A55" t="str">
        <f>IF(C55="","",IFERROR(VLOOKUP(C55,REMOVED!$A:$D,3,FALSE),"Yes"))</f>
        <v>Yes</v>
      </c>
      <c r="B55">
        <v>45968065</v>
      </c>
      <c r="C55" t="s">
        <v>451</v>
      </c>
      <c r="D55" t="str">
        <f>VLOOKUP(C55,'All - AdoptAPet'!$B:$AE,2,FALSE)</f>
        <v>Claudia</v>
      </c>
      <c r="E55" t="str">
        <f>VLOOKUP(C55,'All - PetPoint'!$B:$Q,7,FALSE)</f>
        <v>Claudia</v>
      </c>
      <c r="F55" t="str">
        <f>VLOOKUP(C55,'AnimalInventory - PetPoint'!$D:$AK,2,FALSE)</f>
        <v>Claudia</v>
      </c>
      <c r="G55" t="str">
        <f>VLOOKUP(C55,'All - AdoptAPet'!$B:$AE,7,FALSE)</f>
        <v>American Pit Bull Terrier</v>
      </c>
      <c r="H55" t="str">
        <f>VLOOKUP(C55,'All - AdoptAPet'!$B:$AE,8,FALSE)</f>
        <v>Labrador Retriever</v>
      </c>
      <c r="I55" t="str">
        <f>VLOOKUP(C55,'All - AdoptAPet'!$B:$AE,9,FALSE)</f>
        <v>White - with Tan, Yellow or Fawn</v>
      </c>
      <c r="J55" t="str">
        <f>VLOOKUP(C55,'All - AdoptAPet'!$B:$AE,10,FALSE)</f>
        <v>female</v>
      </c>
      <c r="K55" t="str">
        <f>VLOOKUP(C55,'All - AdoptAPet'!$B:$AE,11,FALSE)</f>
        <v>young</v>
      </c>
      <c r="L55" t="str">
        <f>VLOOKUP(C55,'All - AdoptAPet'!$B:$AE,12,FALSE)</f>
        <v>Med. 26-60 lbs (12-27 kg)</v>
      </c>
      <c r="M55" t="str">
        <f>VLOOKUP(C55,'All - AdoptAPet'!$B:$AE,14,FALSE)</f>
        <v>Yes</v>
      </c>
      <c r="N55" t="str">
        <f>VLOOKUP(C55,'All - AdoptAPet'!$B:$AE,15,FALSE)</f>
        <v>Yes</v>
      </c>
      <c r="O55" t="str">
        <f>VLOOKUP(C55,'All - AdoptAPet'!$B:$AE,16,FALSE)</f>
        <v>Yes</v>
      </c>
      <c r="P55" t="str">
        <f>VLOOKUP(C55,'All - AdoptAPet'!$B:$AE,17,FALSE)</f>
        <v>No</v>
      </c>
      <c r="Q55" t="str">
        <f>VLOOKUP(C55,'All - AdoptAPet'!$B:$AE,19,FALSE)</f>
        <v>No</v>
      </c>
      <c r="R55" t="str">
        <f>VLOOKUP(C55,'All - AdoptAPet'!$B:$AE,20,FALSE)</f>
        <v>Yes</v>
      </c>
      <c r="S55" t="str">
        <f>VLOOKUP(C55,'All - AdoptAPet'!$B:$AE,21,FALSE)</f>
        <v>Yes</v>
      </c>
      <c r="T55" t="str">
        <f>VLOOKUP(C55,'All - AdoptAPet'!$B:$AE,22,FALSE)</f>
        <v>Unknown</v>
      </c>
      <c r="U55" t="str">
        <f>IF(VLOOKUP(C55,'All - AdoptAPet'!$B:$AE,23,FALSE)="","No", "Yes")</f>
        <v>No</v>
      </c>
      <c r="V55" t="str">
        <f>VLOOKUP(C55,'All - PetPoint'!$B:$Q,4,FALSE)</f>
        <v>Available</v>
      </c>
      <c r="W55" t="str">
        <f>VLOOKUP(C55,'All - PetPoint'!$B:$Q,11,FALSE)</f>
        <v>Brown</v>
      </c>
      <c r="X55" t="str">
        <f>VLOOKUP(C55,'All - PetPoint'!$B:$Q,14,FALSE)</f>
        <v>Medical Kennel</v>
      </c>
      <c r="Y55" t="str">
        <f>VLOOKUP(C55,'AnimalInventory - PetPoint'!$D:$AK,9,FALSE)</f>
        <v>Stray/ACO Pickup / Drop Off</v>
      </c>
      <c r="Z55" s="12">
        <f>VLOOKUP(C55,'AnimalInventory - PetPoint'!$D:$AK,19,FALSE)</f>
        <v>45893.373611111114</v>
      </c>
      <c r="AA55" s="12">
        <f>VLOOKUP(C55,'AnimalInventory - PetPoint'!$D:$AK,21,FALSE)</f>
        <v>45888.373611111114</v>
      </c>
      <c r="AB55">
        <f>VLOOKUP(C55,'AnimalInventory - PetPoint'!$D:$AK,22,FALSE)</f>
        <v>62.1</v>
      </c>
      <c r="AC55">
        <f>VLOOKUP(C55,'AnimalInventory - PetPoint'!$D:$AK,23,FALSE)</f>
        <v>0</v>
      </c>
      <c r="AD55" t="str">
        <f>VLOOKUP(C55,'AnimalInventory - PetPoint'!$D:$AK,25,FALSE)</f>
        <v>45.00 pound</v>
      </c>
      <c r="AE55">
        <f>VLOOKUP(C55,'AnimalInventory - PetPoint'!$D:$AK,28,FALSE)</f>
        <v>3</v>
      </c>
      <c r="AF55" t="str">
        <f>VLOOKUP(C55,'PreTreat DogTraffic'!$B:$I,2,FALSE)</f>
        <v>432</v>
      </c>
      <c r="AG55" t="str">
        <f>VLOOKUP(C55,'PreTreat DogTraffic'!$B:$I,3,FALSE)</f>
        <v>972</v>
      </c>
      <c r="AH55" t="str">
        <f>VLOOKUP(C55,'PreTreat DogTraffic'!$B:$I,4,FALSE)</f>
        <v>972</v>
      </c>
      <c r="AI55" t="str">
        <f>VLOOKUP(C55,'PreTreat DogTraffic'!$B:$I,5,FALSE)</f>
        <v>6</v>
      </c>
      <c r="AJ55" t="str">
        <f>VLOOKUP(C55,'PreTreat DogTraffic'!$B:$I,6,FALSE)</f>
        <v>64</v>
      </c>
      <c r="AK55" t="str">
        <f>VLOOKUP(C55,'PreTreat DogTraffic'!$B:$I,7,FALSE)</f>
        <v>64</v>
      </c>
      <c r="AL55" t="str">
        <f>VLOOKUP(C55,'PreTreat DogTraffic'!$B:$I,8,FALSE)</f>
        <v>1.4%</v>
      </c>
    </row>
    <row r="56" spans="1:38" x14ac:dyDescent="0.2">
      <c r="A56" t="str">
        <f>IF(C56="","",IFERROR(VLOOKUP(C56,REMOVED!$A:$D,3,FALSE),"Yes"))</f>
        <v>Yes</v>
      </c>
      <c r="B56">
        <v>45970275</v>
      </c>
      <c r="C56" t="s">
        <v>457</v>
      </c>
      <c r="D56" t="str">
        <f>VLOOKUP(C56,'All - AdoptAPet'!$B:$AE,2,FALSE)</f>
        <v>Homer</v>
      </c>
      <c r="E56" t="str">
        <f>VLOOKUP(C56,'All - PetPoint'!$B:$Q,7,FALSE)</f>
        <v>Homer</v>
      </c>
      <c r="F56" t="str">
        <f>VLOOKUP(C56,'AnimalInventory - PetPoint'!$D:$AK,2,FALSE)</f>
        <v>Homer</v>
      </c>
      <c r="G56" t="str">
        <f>VLOOKUP(C56,'All - AdoptAPet'!$B:$AE,7,FALSE)</f>
        <v>Black Mouth Cur</v>
      </c>
      <c r="H56" t="str">
        <f>VLOOKUP(C56,'All - AdoptAPet'!$B:$AE,8,FALSE)</f>
        <v>Rhodesian Ridgeback</v>
      </c>
      <c r="I56" t="str">
        <f>VLOOKUP(C56,'All - AdoptAPet'!$B:$AE,9,FALSE)</f>
        <v>Tan/Yellow/Fawn - with Black</v>
      </c>
      <c r="J56" t="str">
        <f>VLOOKUP(C56,'All - AdoptAPet'!$B:$AE,10,FALSE)</f>
        <v>male</v>
      </c>
      <c r="K56" t="str">
        <f>VLOOKUP(C56,'All - AdoptAPet'!$B:$AE,11,FALSE)</f>
        <v>puppy</v>
      </c>
      <c r="L56" t="str">
        <f>VLOOKUP(C56,'All - AdoptAPet'!$B:$AE,12,FALSE)</f>
        <v>Med. 26-60 lbs (12-27 kg)</v>
      </c>
      <c r="M56" t="str">
        <f>VLOOKUP(C56,'All - AdoptAPet'!$B:$AE,14,FALSE)</f>
        <v>Yes</v>
      </c>
      <c r="N56" t="str">
        <f>VLOOKUP(C56,'All - AdoptAPet'!$B:$AE,15,FALSE)</f>
        <v>Yes</v>
      </c>
      <c r="O56" t="str">
        <f>VLOOKUP(C56,'All - AdoptAPet'!$B:$AE,16,FALSE)</f>
        <v>Yes</v>
      </c>
      <c r="P56" t="str">
        <f>VLOOKUP(C56,'All - AdoptAPet'!$B:$AE,17,FALSE)</f>
        <v>No</v>
      </c>
      <c r="Q56" t="str">
        <f>VLOOKUP(C56,'All - AdoptAPet'!$B:$AE,19,FALSE)</f>
        <v>No</v>
      </c>
      <c r="R56" t="str">
        <f>VLOOKUP(C56,'All - AdoptAPet'!$B:$AE,20,FALSE)</f>
        <v>Yes</v>
      </c>
      <c r="S56" t="str">
        <f>VLOOKUP(C56,'All - AdoptAPet'!$B:$AE,21,FALSE)</f>
        <v>Yes</v>
      </c>
      <c r="T56" t="str">
        <f>VLOOKUP(C56,'All - AdoptAPet'!$B:$AE,22,FALSE)</f>
        <v>Yes</v>
      </c>
      <c r="U56" t="str">
        <f>IF(VLOOKUP(C56,'All - AdoptAPet'!$B:$AE,23,FALSE)="","No", "Yes")</f>
        <v>No</v>
      </c>
      <c r="V56" t="str">
        <f>VLOOKUP(C56,'All - PetPoint'!$B:$Q,4,FALSE)</f>
        <v>Available</v>
      </c>
      <c r="W56" t="str">
        <f>VLOOKUP(C56,'All - PetPoint'!$B:$Q,11,FALSE)</f>
        <v>Brown</v>
      </c>
      <c r="X56" t="str">
        <f>VLOOKUP(C56,'All - PetPoint'!$B:$Q,14,FALSE)</f>
        <v>Medical Kennel</v>
      </c>
      <c r="Y56" t="str">
        <f>VLOOKUP(C56,'AnimalInventory - PetPoint'!$D:$AK,9,FALSE)</f>
        <v>Stray/ACO Pickup / Drop Off</v>
      </c>
      <c r="Z56" s="12">
        <f>VLOOKUP(C56,'AnimalInventory - PetPoint'!$D:$AK,19,FALSE)</f>
        <v>45917.61041666667</v>
      </c>
      <c r="AA56" s="12">
        <f>VLOOKUP(C56,'AnimalInventory - PetPoint'!$D:$AK,21,FALSE)</f>
        <v>45912.61041666667</v>
      </c>
      <c r="AB56">
        <f>VLOOKUP(C56,'AnimalInventory - PetPoint'!$D:$AK,22,FALSE)</f>
        <v>37.9</v>
      </c>
      <c r="AC56">
        <f>VLOOKUP(C56,'AnimalInventory - PetPoint'!$D:$AK,23,FALSE)</f>
        <v>0</v>
      </c>
      <c r="AD56" t="str">
        <f>VLOOKUP(C56,'AnimalInventory - PetPoint'!$D:$AK,25,FALSE)</f>
        <v>49.00 pound</v>
      </c>
      <c r="AE56">
        <f>VLOOKUP(C56,'AnimalInventory - PetPoint'!$D:$AK,28,FALSE)</f>
        <v>3</v>
      </c>
      <c r="AF56" t="str">
        <f>VLOOKUP(C56,'PreTreat DogTraffic'!$B:$I,2,FALSE)</f>
        <v>500</v>
      </c>
      <c r="AG56" t="str">
        <f>VLOOKUP(C56,'PreTreat DogTraffic'!$B:$I,3,FALSE)</f>
        <v>1,100</v>
      </c>
      <c r="AH56" t="str">
        <f>VLOOKUP(C56,'PreTreat DogTraffic'!$B:$I,4,FALSE)</f>
        <v>1,100</v>
      </c>
      <c r="AI56" t="str">
        <f>VLOOKUP(C56,'PreTreat DogTraffic'!$B:$I,5,FALSE)</f>
        <v>25</v>
      </c>
      <c r="AJ56" t="str">
        <f>VLOOKUP(C56,'PreTreat DogTraffic'!$B:$I,6,FALSE)</f>
        <v>154</v>
      </c>
      <c r="AK56" t="str">
        <f>VLOOKUP(C56,'PreTreat DogTraffic'!$B:$I,7,FALSE)</f>
        <v>154</v>
      </c>
      <c r="AL56" t="str">
        <f>VLOOKUP(C56,'PreTreat DogTraffic'!$B:$I,8,FALSE)</f>
        <v>5.0%</v>
      </c>
    </row>
    <row r="57" spans="1:38" x14ac:dyDescent="0.2">
      <c r="A57" t="str">
        <f>IF(C57="","",IFERROR(VLOOKUP(C57,REMOVED!$A:$D,3,FALSE),"Yes"))</f>
        <v>Yes</v>
      </c>
      <c r="B57">
        <v>45968028</v>
      </c>
      <c r="C57" t="s">
        <v>465</v>
      </c>
      <c r="D57" t="str">
        <f>VLOOKUP(C57,'All - AdoptAPet'!$B:$AE,2,FALSE)</f>
        <v>Jovi</v>
      </c>
      <c r="E57" t="str">
        <f>VLOOKUP(C57,'All - PetPoint'!$B:$Q,7,FALSE)</f>
        <v>Jovi</v>
      </c>
      <c r="F57" t="str">
        <f>VLOOKUP(C57,'AnimalInventory - PetPoint'!$D:$AK,2,FALSE)</f>
        <v>Jovi</v>
      </c>
      <c r="G57" t="str">
        <f>VLOOKUP(C57,'All - AdoptAPet'!$B:$AE,7,FALSE)</f>
        <v>Shepherd (Unknown Type)</v>
      </c>
      <c r="H57">
        <f>VLOOKUP(C57,'All - AdoptAPet'!$B:$AE,8,FALSE)</f>
        <v>0</v>
      </c>
      <c r="I57" t="str">
        <f>VLOOKUP(C57,'All - AdoptAPet'!$B:$AE,9,FALSE)</f>
        <v>Black - with Tan, Yellow or Fawn</v>
      </c>
      <c r="J57" t="str">
        <f>VLOOKUP(C57,'All - AdoptAPet'!$B:$AE,10,FALSE)</f>
        <v>female</v>
      </c>
      <c r="K57" t="str">
        <f>VLOOKUP(C57,'All - AdoptAPet'!$B:$AE,11,FALSE)</f>
        <v>adult</v>
      </c>
      <c r="L57" t="str">
        <f>VLOOKUP(C57,'All - AdoptAPet'!$B:$AE,12,FALSE)</f>
        <v>Med. 26-60 lbs (12-27 kg)</v>
      </c>
      <c r="M57" t="str">
        <f>VLOOKUP(C57,'All - AdoptAPet'!$B:$AE,14,FALSE)</f>
        <v>Yes</v>
      </c>
      <c r="N57" t="str">
        <f>VLOOKUP(C57,'All - AdoptAPet'!$B:$AE,15,FALSE)</f>
        <v>No</v>
      </c>
      <c r="O57" t="str">
        <f>VLOOKUP(C57,'All - AdoptAPet'!$B:$AE,16,FALSE)</f>
        <v>Yes</v>
      </c>
      <c r="P57" t="str">
        <f>VLOOKUP(C57,'All - AdoptAPet'!$B:$AE,17,FALSE)</f>
        <v>No</v>
      </c>
      <c r="Q57" t="str">
        <f>VLOOKUP(C57,'All - AdoptAPet'!$B:$AE,19,FALSE)</f>
        <v>No</v>
      </c>
      <c r="R57" t="str">
        <f>VLOOKUP(C57,'All - AdoptAPet'!$B:$AE,20,FALSE)</f>
        <v>Yes</v>
      </c>
      <c r="S57" t="str">
        <f>VLOOKUP(C57,'All - AdoptAPet'!$B:$AE,21,FALSE)</f>
        <v>Yes</v>
      </c>
      <c r="T57" t="str">
        <f>VLOOKUP(C57,'All - AdoptAPet'!$B:$AE,22,FALSE)</f>
        <v>Unknown</v>
      </c>
      <c r="U57" t="str">
        <f>IF(VLOOKUP(C57,'All - AdoptAPet'!$B:$AE,23,FALSE)="","No", "Yes")</f>
        <v>No</v>
      </c>
      <c r="V57" t="str">
        <f>VLOOKUP(C57,'All - PetPoint'!$B:$Q,4,FALSE)</f>
        <v>Pending Surgery</v>
      </c>
      <c r="W57" t="str">
        <f>VLOOKUP(C57,'All - PetPoint'!$B:$Q,11,FALSE)</f>
        <v>Black</v>
      </c>
      <c r="X57" t="str">
        <f>VLOOKUP(C57,'All - PetPoint'!$B:$Q,14,FALSE)</f>
        <v>Pit Pens</v>
      </c>
      <c r="Y57" t="str">
        <f>VLOOKUP(C57,'AnimalInventory - PetPoint'!$D:$AK,9,FALSE)</f>
        <v>Stray/ACO Pickup / Drop Off</v>
      </c>
      <c r="Z57" s="12">
        <f>VLOOKUP(C57,'AnimalInventory - PetPoint'!$D:$AK,19,FALSE)</f>
        <v>45860.586805555555</v>
      </c>
      <c r="AA57" s="12">
        <f>VLOOKUP(C57,'AnimalInventory - PetPoint'!$D:$AK,21,FALSE)</f>
        <v>45855.586805555555</v>
      </c>
      <c r="AB57">
        <f>VLOOKUP(C57,'AnimalInventory - PetPoint'!$D:$AK,22,FALSE)</f>
        <v>94.9</v>
      </c>
      <c r="AC57">
        <f>VLOOKUP(C57,'AnimalInventory - PetPoint'!$D:$AK,23,FALSE)</f>
        <v>0</v>
      </c>
      <c r="AD57" t="str">
        <f>VLOOKUP(C57,'AnimalInventory - PetPoint'!$D:$AK,25,FALSE)</f>
        <v>60.00 pound</v>
      </c>
      <c r="AE57">
        <f>VLOOKUP(C57,'AnimalInventory - PetPoint'!$D:$AK,28,FALSE)</f>
        <v>1</v>
      </c>
      <c r="AF57" t="str">
        <f>VLOOKUP(C57,'PreTreat DogTraffic'!$B:$I,2,FALSE)</f>
        <v>230</v>
      </c>
      <c r="AG57" t="str">
        <f>VLOOKUP(C57,'PreTreat DogTraffic'!$B:$I,3,FALSE)</f>
        <v>478</v>
      </c>
      <c r="AH57" t="str">
        <f>VLOOKUP(C57,'PreTreat DogTraffic'!$B:$I,4,FALSE)</f>
        <v>478</v>
      </c>
      <c r="AI57" t="str">
        <f>VLOOKUP(C57,'PreTreat DogTraffic'!$B:$I,5,FALSE)</f>
        <v>2</v>
      </c>
      <c r="AJ57" t="str">
        <f>VLOOKUP(C57,'PreTreat DogTraffic'!$B:$I,6,FALSE)</f>
        <v>24</v>
      </c>
      <c r="AK57" t="str">
        <f>VLOOKUP(C57,'PreTreat DogTraffic'!$B:$I,7,FALSE)</f>
        <v>24</v>
      </c>
      <c r="AL57" t="str">
        <f>VLOOKUP(C57,'PreTreat DogTraffic'!$B:$I,8,FALSE)</f>
        <v>0.9%</v>
      </c>
    </row>
    <row r="58" spans="1:38" x14ac:dyDescent="0.2">
      <c r="A58" t="str">
        <f>IF(C58="","",IFERROR(VLOOKUP(C58,REMOVED!$A:$D,3,FALSE),"Yes"))</f>
        <v>Yes</v>
      </c>
      <c r="B58">
        <v>45969286</v>
      </c>
      <c r="C58" t="s">
        <v>473</v>
      </c>
      <c r="D58" t="str">
        <f>VLOOKUP(C58,'All - AdoptAPet'!$B:$AE,2,FALSE)</f>
        <v>Luca [Foster Home]</v>
      </c>
      <c r="E58" t="str">
        <f>VLOOKUP(C58,'All - PetPoint'!$B:$Q,7,FALSE)</f>
        <v>Luca (J. Bowers)</v>
      </c>
      <c r="F58" t="str">
        <f>VLOOKUP(C58,'AnimalInventory - PetPoint'!$D:$AK,2,FALSE)</f>
        <v>Luca (J. Bowers)</v>
      </c>
      <c r="G58" t="str">
        <f>VLOOKUP(C58,'All - AdoptAPet'!$B:$AE,7,FALSE)</f>
        <v>Australian Cattle Dog</v>
      </c>
      <c r="H58" t="str">
        <f>VLOOKUP(C58,'All - AdoptAPet'!$B:$AE,8,FALSE)</f>
        <v>Blue Heeler</v>
      </c>
      <c r="I58" t="str">
        <f>VLOOKUP(C58,'All - AdoptAPet'!$B:$AE,9,FALSE)</f>
        <v>Red/Golden/Orange/Chestnut - with White</v>
      </c>
      <c r="J58" t="str">
        <f>VLOOKUP(C58,'All - AdoptAPet'!$B:$AE,10,FALSE)</f>
        <v>male</v>
      </c>
      <c r="K58" t="str">
        <f>VLOOKUP(C58,'All - AdoptAPet'!$B:$AE,11,FALSE)</f>
        <v>adult</v>
      </c>
      <c r="L58" t="str">
        <f>VLOOKUP(C58,'All - AdoptAPet'!$B:$AE,12,FALSE)</f>
        <v>Med. 26-60 lbs (12-27 kg)</v>
      </c>
      <c r="M58" t="str">
        <f>VLOOKUP(C58,'All - AdoptAPet'!$B:$AE,14,FALSE)</f>
        <v>Yes</v>
      </c>
      <c r="N58" t="str">
        <f>VLOOKUP(C58,'All - AdoptAPet'!$B:$AE,15,FALSE)</f>
        <v>Yes</v>
      </c>
      <c r="O58" t="str">
        <f>VLOOKUP(C58,'All - AdoptAPet'!$B:$AE,16,FALSE)</f>
        <v>Yes</v>
      </c>
      <c r="P58" t="str">
        <f>VLOOKUP(C58,'All - AdoptAPet'!$B:$AE,17,FALSE)</f>
        <v>No</v>
      </c>
      <c r="Q58" t="str">
        <f>VLOOKUP(C58,'All - AdoptAPet'!$B:$AE,19,FALSE)</f>
        <v>No</v>
      </c>
      <c r="R58" t="str">
        <f>VLOOKUP(C58,'All - AdoptAPet'!$B:$AE,20,FALSE)</f>
        <v>Yes</v>
      </c>
      <c r="S58" t="str">
        <f>VLOOKUP(C58,'All - AdoptAPet'!$B:$AE,21,FALSE)</f>
        <v>Yes</v>
      </c>
      <c r="T58" t="str">
        <f>VLOOKUP(C58,'All - AdoptAPet'!$B:$AE,22,FALSE)</f>
        <v>Unknown</v>
      </c>
      <c r="U58" t="str">
        <f>IF(VLOOKUP(C58,'All - AdoptAPet'!$B:$AE,23,FALSE)="","No", "Yes")</f>
        <v>No</v>
      </c>
      <c r="V58" t="str">
        <f>VLOOKUP(C58,'All - PetPoint'!$B:$Q,4,FALSE)</f>
        <v>Available</v>
      </c>
      <c r="W58" t="str">
        <f>VLOOKUP(C58,'All - PetPoint'!$B:$Q,11,FALSE)</f>
        <v>Red</v>
      </c>
      <c r="X58" t="str">
        <f>VLOOKUP(C58,'All - PetPoint'!$B:$Q,14,FALSE)</f>
        <v>Foster home</v>
      </c>
      <c r="Y58" t="str">
        <f>VLOOKUP(C58,'AnimalInventory - PetPoint'!$D:$AK,9,FALSE)</f>
        <v>Transfer In/Coalition Partner</v>
      </c>
      <c r="Z58" s="12">
        <f>VLOOKUP(C58,'AnimalInventory - PetPoint'!$D:$AK,19,FALSE)</f>
        <v>0</v>
      </c>
      <c r="AA58" s="12">
        <f>VLOOKUP(C58,'AnimalInventory - PetPoint'!$D:$AK,21,FALSE)</f>
        <v>45923.441666666666</v>
      </c>
      <c r="AB58">
        <f>VLOOKUP(C58,'AnimalInventory - PetPoint'!$D:$AK,22,FALSE)</f>
        <v>27</v>
      </c>
      <c r="AC58">
        <f>VLOOKUP(C58,'AnimalInventory - PetPoint'!$D:$AK,23,FALSE)</f>
        <v>0</v>
      </c>
      <c r="AD58" t="str">
        <f>VLOOKUP(C58,'AnimalInventory - PetPoint'!$D:$AK,25,FALSE)</f>
        <v>46.00 pound</v>
      </c>
      <c r="AE58">
        <f>VLOOKUP(C58,'AnimalInventory - PetPoint'!$D:$AK,28,FALSE)</f>
        <v>2</v>
      </c>
      <c r="AF58" t="str">
        <f>VLOOKUP(C58,'PreTreat DogTraffic'!$B:$I,2,FALSE)</f>
        <v>247</v>
      </c>
      <c r="AG58" t="str">
        <f>VLOOKUP(C58,'PreTreat DogTraffic'!$B:$I,3,FALSE)</f>
        <v>521</v>
      </c>
      <c r="AH58" t="str">
        <f>VLOOKUP(C58,'PreTreat DogTraffic'!$B:$I,4,FALSE)</f>
        <v>521</v>
      </c>
      <c r="AI58" t="str">
        <f>VLOOKUP(C58,'PreTreat DogTraffic'!$B:$I,5,FALSE)</f>
        <v>12</v>
      </c>
      <c r="AJ58" t="str">
        <f>VLOOKUP(C58,'PreTreat DogTraffic'!$B:$I,6,FALSE)</f>
        <v>101</v>
      </c>
      <c r="AK58" t="str">
        <f>VLOOKUP(C58,'PreTreat DogTraffic'!$B:$I,7,FALSE)</f>
        <v>101</v>
      </c>
      <c r="AL58" t="str">
        <f>VLOOKUP(C58,'PreTreat DogTraffic'!$B:$I,8,FALSE)</f>
        <v>4.9%</v>
      </c>
    </row>
    <row r="59" spans="1:38" x14ac:dyDescent="0.2">
      <c r="A59" t="str">
        <f>IF(C59="","",IFERROR(VLOOKUP(C59,REMOVED!$A:$D,3,FALSE),"Yes"))</f>
        <v>Yes</v>
      </c>
      <c r="B59">
        <v>45969536</v>
      </c>
      <c r="C59" t="s">
        <v>480</v>
      </c>
      <c r="D59" t="str">
        <f>VLOOKUP(C59,'All - AdoptAPet'!$B:$AE,2,FALSE)</f>
        <v>Madre [Foster Home]</v>
      </c>
      <c r="E59" t="str">
        <f>VLOOKUP(C59,'All - PetPoint'!$B:$Q,7,FALSE)</f>
        <v>Madre (K. Czupek)</v>
      </c>
      <c r="F59" t="str">
        <f>VLOOKUP(C59,'AnimalInventory - PetPoint'!$D:$AK,2,FALSE)</f>
        <v>Madre (K. Czupek)</v>
      </c>
      <c r="G59" t="str">
        <f>VLOOKUP(C59,'All - AdoptAPet'!$B:$AE,7,FALSE)</f>
        <v>American Bulldog</v>
      </c>
      <c r="H59" t="str">
        <f>VLOOKUP(C59,'All - AdoptAPet'!$B:$AE,8,FALSE)</f>
        <v>American Staffordshire Terrier</v>
      </c>
      <c r="I59" t="str">
        <f>VLOOKUP(C59,'All - AdoptAPet'!$B:$AE,9,FALSE)</f>
        <v>Black - with White</v>
      </c>
      <c r="J59" t="str">
        <f>VLOOKUP(C59,'All - AdoptAPet'!$B:$AE,10,FALSE)</f>
        <v>female</v>
      </c>
      <c r="K59" t="str">
        <f>VLOOKUP(C59,'All - AdoptAPet'!$B:$AE,11,FALSE)</f>
        <v>adult</v>
      </c>
      <c r="L59" t="str">
        <f>VLOOKUP(C59,'All - AdoptAPet'!$B:$AE,12,FALSE)</f>
        <v>Med. 26-60 lbs (12-27 kg)</v>
      </c>
      <c r="M59" t="str">
        <f>VLOOKUP(C59,'All - AdoptAPet'!$B:$AE,14,FALSE)</f>
        <v>Yes</v>
      </c>
      <c r="N59" t="str">
        <f>VLOOKUP(C59,'All - AdoptAPet'!$B:$AE,15,FALSE)</f>
        <v>No</v>
      </c>
      <c r="O59" t="str">
        <f>VLOOKUP(C59,'All - AdoptAPet'!$B:$AE,16,FALSE)</f>
        <v>Yes</v>
      </c>
      <c r="P59" t="str">
        <f>VLOOKUP(C59,'All - AdoptAPet'!$B:$AE,17,FALSE)</f>
        <v>No</v>
      </c>
      <c r="Q59" t="str">
        <f>VLOOKUP(C59,'All - AdoptAPet'!$B:$AE,19,FALSE)</f>
        <v>No</v>
      </c>
      <c r="R59" t="str">
        <f>VLOOKUP(C59,'All - AdoptAPet'!$B:$AE,20,FALSE)</f>
        <v>Yes</v>
      </c>
      <c r="S59" t="str">
        <f>VLOOKUP(C59,'All - AdoptAPet'!$B:$AE,21,FALSE)</f>
        <v>Yes</v>
      </c>
      <c r="T59" t="str">
        <f>VLOOKUP(C59,'All - AdoptAPet'!$B:$AE,22,FALSE)</f>
        <v>Unknown</v>
      </c>
      <c r="U59" t="str">
        <f>IF(VLOOKUP(C59,'All - AdoptAPet'!$B:$AE,23,FALSE)="","No", "Yes")</f>
        <v>No</v>
      </c>
      <c r="V59" t="str">
        <f>VLOOKUP(C59,'All - PetPoint'!$B:$Q,4,FALSE)</f>
        <v>Pending Surgery</v>
      </c>
      <c r="W59" t="str">
        <f>VLOOKUP(C59,'All - PetPoint'!$B:$Q,11,FALSE)</f>
        <v>Black</v>
      </c>
      <c r="X59" t="str">
        <f>VLOOKUP(C59,'All - PetPoint'!$B:$Q,14,FALSE)</f>
        <v>Foster home</v>
      </c>
      <c r="Y59" t="str">
        <f>VLOOKUP(C59,'AnimalInventory - PetPoint'!$D:$AK,9,FALSE)</f>
        <v>Stray/ACO Pickup / Drop Off</v>
      </c>
      <c r="Z59" s="12">
        <f>VLOOKUP(C59,'AnimalInventory - PetPoint'!$D:$AK,19,FALSE)</f>
        <v>45903.352777777778</v>
      </c>
      <c r="AA59" s="12">
        <f>VLOOKUP(C59,'AnimalInventory - PetPoint'!$D:$AK,21,FALSE)</f>
        <v>45898.352777777778</v>
      </c>
      <c r="AB59">
        <f>VLOOKUP(C59,'AnimalInventory - PetPoint'!$D:$AK,22,FALSE)</f>
        <v>52.1</v>
      </c>
      <c r="AC59">
        <f>VLOOKUP(C59,'AnimalInventory - PetPoint'!$D:$AK,23,FALSE)</f>
        <v>0</v>
      </c>
      <c r="AD59" t="str">
        <f>VLOOKUP(C59,'AnimalInventory - PetPoint'!$D:$AK,25,FALSE)</f>
        <v>58.00 pound</v>
      </c>
      <c r="AE59">
        <f>VLOOKUP(C59,'AnimalInventory - PetPoint'!$D:$AK,28,FALSE)</f>
        <v>1</v>
      </c>
      <c r="AF59" t="str">
        <f>VLOOKUP(C59,'PreTreat DogTraffic'!$B:$I,2,FALSE)</f>
        <v>240</v>
      </c>
      <c r="AG59" t="str">
        <f>VLOOKUP(C59,'PreTreat DogTraffic'!$B:$I,3,FALSE)</f>
        <v>533</v>
      </c>
      <c r="AH59" t="str">
        <f>VLOOKUP(C59,'PreTreat DogTraffic'!$B:$I,4,FALSE)</f>
        <v>533</v>
      </c>
      <c r="AI59" t="str">
        <f>VLOOKUP(C59,'PreTreat DogTraffic'!$B:$I,5,FALSE)</f>
        <v>5</v>
      </c>
      <c r="AJ59" t="str">
        <f>VLOOKUP(C59,'PreTreat DogTraffic'!$B:$I,6,FALSE)</f>
        <v>55</v>
      </c>
      <c r="AK59" t="str">
        <f>VLOOKUP(C59,'PreTreat DogTraffic'!$B:$I,7,FALSE)</f>
        <v>55</v>
      </c>
      <c r="AL59" t="str">
        <f>VLOOKUP(C59,'PreTreat DogTraffic'!$B:$I,8,FALSE)</f>
        <v>2.1%</v>
      </c>
    </row>
    <row r="60" spans="1:38" x14ac:dyDescent="0.2">
      <c r="A60" t="str">
        <f>IF(C60="","",IFERROR(VLOOKUP(C60,REMOVED!$A:$D,3,FALSE),"Yes"))</f>
        <v>Yes</v>
      </c>
      <c r="B60">
        <v>45970242</v>
      </c>
      <c r="C60" t="s">
        <v>485</v>
      </c>
      <c r="D60" t="str">
        <f>VLOOKUP(C60,'All - AdoptAPet'!$B:$AE,2,FALSE)</f>
        <v>Marge</v>
      </c>
      <c r="E60" t="str">
        <f>VLOOKUP(C60,'All - PetPoint'!$B:$Q,7,FALSE)</f>
        <v>Marge</v>
      </c>
      <c r="F60" t="str">
        <f>VLOOKUP(C60,'AnimalInventory - PetPoint'!$D:$AK,2,FALSE)</f>
        <v>Marge</v>
      </c>
      <c r="G60" t="str">
        <f>VLOOKUP(C60,'All - AdoptAPet'!$B:$AE,7,FALSE)</f>
        <v>Black Mouth Cur</v>
      </c>
      <c r="H60" t="str">
        <f>VLOOKUP(C60,'All - AdoptAPet'!$B:$AE,8,FALSE)</f>
        <v>Rhodesian Ridgeback</v>
      </c>
      <c r="I60" t="str">
        <f>VLOOKUP(C60,'All - AdoptAPet'!$B:$AE,9,FALSE)</f>
        <v>Tan/Yellow/Fawn - with Black</v>
      </c>
      <c r="J60" t="str">
        <f>VLOOKUP(C60,'All - AdoptAPet'!$B:$AE,10,FALSE)</f>
        <v>male</v>
      </c>
      <c r="K60" t="str">
        <f>VLOOKUP(C60,'All - AdoptAPet'!$B:$AE,11,FALSE)</f>
        <v>puppy</v>
      </c>
      <c r="L60" t="str">
        <f>VLOOKUP(C60,'All - AdoptAPet'!$B:$AE,12,FALSE)</f>
        <v>Med. 26-60 lbs (12-27 kg)</v>
      </c>
      <c r="M60" t="str">
        <f>VLOOKUP(C60,'All - AdoptAPet'!$B:$AE,14,FALSE)</f>
        <v>Yes</v>
      </c>
      <c r="N60" t="str">
        <f>VLOOKUP(C60,'All - AdoptAPet'!$B:$AE,15,FALSE)</f>
        <v>Yes</v>
      </c>
      <c r="O60" t="str">
        <f>VLOOKUP(C60,'All - AdoptAPet'!$B:$AE,16,FALSE)</f>
        <v>Yes</v>
      </c>
      <c r="P60" t="str">
        <f>VLOOKUP(C60,'All - AdoptAPet'!$B:$AE,17,FALSE)</f>
        <v>No</v>
      </c>
      <c r="Q60" t="str">
        <f>VLOOKUP(C60,'All - AdoptAPet'!$B:$AE,19,FALSE)</f>
        <v>No</v>
      </c>
      <c r="R60" t="str">
        <f>VLOOKUP(C60,'All - AdoptAPet'!$B:$AE,20,FALSE)</f>
        <v>Yes</v>
      </c>
      <c r="S60" t="str">
        <f>VLOOKUP(C60,'All - AdoptAPet'!$B:$AE,21,FALSE)</f>
        <v>Yes</v>
      </c>
      <c r="T60" t="str">
        <f>VLOOKUP(C60,'All - AdoptAPet'!$B:$AE,22,FALSE)</f>
        <v>Yes</v>
      </c>
      <c r="U60" t="str">
        <f>IF(VLOOKUP(C60,'All - AdoptAPet'!$B:$AE,23,FALSE)="","No", "Yes")</f>
        <v>No</v>
      </c>
      <c r="V60" t="str">
        <f>VLOOKUP(C60,'All - PetPoint'!$B:$Q,4,FALSE)</f>
        <v>Available</v>
      </c>
      <c r="W60" t="str">
        <f>VLOOKUP(C60,'All - PetPoint'!$B:$Q,11,FALSE)</f>
        <v>Brown</v>
      </c>
      <c r="X60" t="str">
        <f>VLOOKUP(C60,'All - PetPoint'!$B:$Q,14,FALSE)</f>
        <v>Medical Kennel</v>
      </c>
      <c r="Y60" t="str">
        <f>VLOOKUP(C60,'AnimalInventory - PetPoint'!$D:$AK,9,FALSE)</f>
        <v>Stray/ACO Pickup / Drop Off</v>
      </c>
      <c r="Z60" s="12">
        <f>VLOOKUP(C60,'AnimalInventory - PetPoint'!$D:$AK,19,FALSE)</f>
        <v>45917.61041666667</v>
      </c>
      <c r="AA60" s="12">
        <f>VLOOKUP(C60,'AnimalInventory - PetPoint'!$D:$AK,21,FALSE)</f>
        <v>45912.61041666667</v>
      </c>
      <c r="AB60">
        <f>VLOOKUP(C60,'AnimalInventory - PetPoint'!$D:$AK,22,FALSE)</f>
        <v>37.9</v>
      </c>
      <c r="AC60">
        <f>VLOOKUP(C60,'AnimalInventory - PetPoint'!$D:$AK,23,FALSE)</f>
        <v>0</v>
      </c>
      <c r="AD60" t="str">
        <f>VLOOKUP(C60,'AnimalInventory - PetPoint'!$D:$AK,25,FALSE)</f>
        <v>33.00 pound</v>
      </c>
      <c r="AE60">
        <f>VLOOKUP(C60,'AnimalInventory - PetPoint'!$D:$AK,28,FALSE)</f>
        <v>3</v>
      </c>
      <c r="AF60" t="str">
        <f>VLOOKUP(C60,'PreTreat DogTraffic'!$B:$I,2,FALSE)</f>
        <v>500</v>
      </c>
      <c r="AG60" t="str">
        <f>VLOOKUP(C60,'PreTreat DogTraffic'!$B:$I,3,FALSE)</f>
        <v>1,094</v>
      </c>
      <c r="AH60" t="str">
        <f>VLOOKUP(C60,'PreTreat DogTraffic'!$B:$I,4,FALSE)</f>
        <v>1,094</v>
      </c>
      <c r="AI60" t="str">
        <f>VLOOKUP(C60,'PreTreat DogTraffic'!$B:$I,5,FALSE)</f>
        <v>13</v>
      </c>
      <c r="AJ60" t="str">
        <f>VLOOKUP(C60,'PreTreat DogTraffic'!$B:$I,6,FALSE)</f>
        <v>101</v>
      </c>
      <c r="AK60" t="str">
        <f>VLOOKUP(C60,'PreTreat DogTraffic'!$B:$I,7,FALSE)</f>
        <v>101</v>
      </c>
      <c r="AL60" t="str">
        <f>VLOOKUP(C60,'PreTreat DogTraffic'!$B:$I,8,FALSE)</f>
        <v>2.6%</v>
      </c>
    </row>
    <row r="61" spans="1:38" x14ac:dyDescent="0.2">
      <c r="A61" t="str">
        <f>IF(C61="","",IFERROR(VLOOKUP(C61,REMOVED!$A:$D,3,FALSE),"Yes"))</f>
        <v>Yes</v>
      </c>
      <c r="B61">
        <v>45969485</v>
      </c>
      <c r="C61" t="s">
        <v>491</v>
      </c>
      <c r="D61" t="str">
        <f>VLOOKUP(C61,'All - AdoptAPet'!$B:$AE,2,FALSE)</f>
        <v>Mary [Foster Home]</v>
      </c>
      <c r="E61" t="str">
        <f>VLOOKUP(C61,'All - PetPoint'!$B:$Q,7,FALSE)</f>
        <v>Mary (V. Rosenberger)</v>
      </c>
      <c r="F61" t="str">
        <f>VLOOKUP(C61,'AnimalInventory - PetPoint'!$D:$AK,2,FALSE)</f>
        <v>Mary (V. Rosenberger)</v>
      </c>
      <c r="G61" t="str">
        <f>VLOOKUP(C61,'All - AdoptAPet'!$B:$AE,7,FALSE)</f>
        <v>American Pit Bull Terrier</v>
      </c>
      <c r="H61" t="str">
        <f>VLOOKUP(C61,'All - AdoptAPet'!$B:$AE,8,FALSE)</f>
        <v>American Staffordshire Terrier</v>
      </c>
      <c r="I61" t="str">
        <f>VLOOKUP(C61,'All - AdoptAPet'!$B:$AE,9,FALSE)</f>
        <v>White</v>
      </c>
      <c r="J61" t="str">
        <f>VLOOKUP(C61,'All - AdoptAPet'!$B:$AE,10,FALSE)</f>
        <v>female</v>
      </c>
      <c r="K61" t="str">
        <f>VLOOKUP(C61,'All - AdoptAPet'!$B:$AE,11,FALSE)</f>
        <v>young</v>
      </c>
      <c r="L61" t="str">
        <f>VLOOKUP(C61,'All - AdoptAPet'!$B:$AE,12,FALSE)</f>
        <v>Med. 26-60 lbs (12-27 kg)</v>
      </c>
      <c r="M61" t="str">
        <f>VLOOKUP(C61,'All - AdoptAPet'!$B:$AE,14,FALSE)</f>
        <v>Yes</v>
      </c>
      <c r="N61" t="str">
        <f>VLOOKUP(C61,'All - AdoptAPet'!$B:$AE,15,FALSE)</f>
        <v>No</v>
      </c>
      <c r="O61" t="str">
        <f>VLOOKUP(C61,'All - AdoptAPet'!$B:$AE,16,FALSE)</f>
        <v>Yes</v>
      </c>
      <c r="P61" t="str">
        <f>VLOOKUP(C61,'All - AdoptAPet'!$B:$AE,17,FALSE)</f>
        <v>No</v>
      </c>
      <c r="Q61" t="str">
        <f>VLOOKUP(C61,'All - AdoptAPet'!$B:$AE,19,FALSE)</f>
        <v>No</v>
      </c>
      <c r="R61" t="str">
        <f>VLOOKUP(C61,'All - AdoptAPet'!$B:$AE,20,FALSE)</f>
        <v>Yes</v>
      </c>
      <c r="S61" t="str">
        <f>VLOOKUP(C61,'All - AdoptAPet'!$B:$AE,21,FALSE)</f>
        <v>Yes</v>
      </c>
      <c r="T61" t="str">
        <f>VLOOKUP(C61,'All - AdoptAPet'!$B:$AE,22,FALSE)</f>
        <v>Yes</v>
      </c>
      <c r="U61" t="str">
        <f>IF(VLOOKUP(C61,'All - AdoptAPet'!$B:$AE,23,FALSE)="","No", "Yes")</f>
        <v>No</v>
      </c>
      <c r="V61" t="str">
        <f>VLOOKUP(C61,'All - PetPoint'!$B:$Q,4,FALSE)</f>
        <v>Pending Surgery</v>
      </c>
      <c r="W61" t="str">
        <f>VLOOKUP(C61,'All - PetPoint'!$B:$Q,11,FALSE)</f>
        <v>White</v>
      </c>
      <c r="X61" t="str">
        <f>VLOOKUP(C61,'All - PetPoint'!$B:$Q,14,FALSE)</f>
        <v>Foster home</v>
      </c>
      <c r="Y61" t="str">
        <f>VLOOKUP(C61,'AnimalInventory - PetPoint'!$D:$AK,9,FALSE)</f>
        <v>Stray/ACO Pickup / Drop Off</v>
      </c>
      <c r="Z61" s="12">
        <f>VLOOKUP(C61,'AnimalInventory - PetPoint'!$D:$AK,19,FALSE)</f>
        <v>45901.598611111112</v>
      </c>
      <c r="AA61" s="12">
        <f>VLOOKUP(C61,'AnimalInventory - PetPoint'!$D:$AK,21,FALSE)</f>
        <v>45896.598611111112</v>
      </c>
      <c r="AB61">
        <f>VLOOKUP(C61,'AnimalInventory - PetPoint'!$D:$AK,22,FALSE)</f>
        <v>53.9</v>
      </c>
      <c r="AC61">
        <f>VLOOKUP(C61,'AnimalInventory - PetPoint'!$D:$AK,23,FALSE)</f>
        <v>0</v>
      </c>
      <c r="AD61" t="str">
        <f>VLOOKUP(C61,'AnimalInventory - PetPoint'!$D:$AK,25,FALSE)</f>
        <v>30.00 pound</v>
      </c>
      <c r="AE61">
        <f>VLOOKUP(C61,'AnimalInventory - PetPoint'!$D:$AK,28,FALSE)</f>
        <v>1</v>
      </c>
      <c r="AF61" t="str">
        <f>VLOOKUP(C61,'PreTreat DogTraffic'!$B:$I,2,FALSE)</f>
        <v>448</v>
      </c>
      <c r="AG61" t="str">
        <f>VLOOKUP(C61,'PreTreat DogTraffic'!$B:$I,3,FALSE)</f>
        <v>1,075</v>
      </c>
      <c r="AH61" t="str">
        <f>VLOOKUP(C61,'PreTreat DogTraffic'!$B:$I,4,FALSE)</f>
        <v>1,075</v>
      </c>
      <c r="AI61" t="str">
        <f>VLOOKUP(C61,'PreTreat DogTraffic'!$B:$I,5,FALSE)</f>
        <v>18</v>
      </c>
      <c r="AJ61" t="str">
        <f>VLOOKUP(C61,'PreTreat DogTraffic'!$B:$I,6,FALSE)</f>
        <v>69</v>
      </c>
      <c r="AK61" t="str">
        <f>VLOOKUP(C61,'PreTreat DogTraffic'!$B:$I,7,FALSE)</f>
        <v>69</v>
      </c>
      <c r="AL61" t="str">
        <f>VLOOKUP(C61,'PreTreat DogTraffic'!$B:$I,8,FALSE)</f>
        <v>4.0%</v>
      </c>
    </row>
    <row r="62" spans="1:38" x14ac:dyDescent="0.2">
      <c r="A62" t="str">
        <f>IF(C62="","",IFERROR(VLOOKUP(C62,REMOVED!$A:$D,3,FALSE),"Yes"))</f>
        <v>Yes</v>
      </c>
      <c r="B62">
        <v>45968036</v>
      </c>
      <c r="C62" t="s">
        <v>497</v>
      </c>
      <c r="D62" t="str">
        <f>VLOOKUP(C62,'All - AdoptAPet'!$B:$AE,2,FALSE)</f>
        <v>Max</v>
      </c>
      <c r="E62" t="str">
        <f>VLOOKUP(C62,'All - PetPoint'!$B:$Q,7,FALSE)</f>
        <v>Max</v>
      </c>
      <c r="F62" t="str">
        <f>VLOOKUP(C62,'AnimalInventory - PetPoint'!$D:$AK,2,FALSE)</f>
        <v>Max</v>
      </c>
      <c r="G62" t="str">
        <f>VLOOKUP(C62,'All - AdoptAPet'!$B:$AE,7,FALSE)</f>
        <v>Shepherd (Unknown Type)</v>
      </c>
      <c r="H62" t="str">
        <f>VLOOKUP(C62,'All - AdoptAPet'!$B:$AE,8,FALSE)</f>
        <v>Rottweiler</v>
      </c>
      <c r="I62" t="str">
        <f>VLOOKUP(C62,'All - AdoptAPet'!$B:$AE,9,FALSE)</f>
        <v>Black - with Tan, Yellow or Fawn</v>
      </c>
      <c r="J62" t="str">
        <f>VLOOKUP(C62,'All - AdoptAPet'!$B:$AE,10,FALSE)</f>
        <v>male</v>
      </c>
      <c r="K62" t="str">
        <f>VLOOKUP(C62,'All - AdoptAPet'!$B:$AE,11,FALSE)</f>
        <v>adult</v>
      </c>
      <c r="L62" t="str">
        <f>VLOOKUP(C62,'All - AdoptAPet'!$B:$AE,12,FALSE)</f>
        <v>Large 61-100 lbs (28-45 kg)</v>
      </c>
      <c r="M62" t="str">
        <f>VLOOKUP(C62,'All - AdoptAPet'!$B:$AE,14,FALSE)</f>
        <v>Yes</v>
      </c>
      <c r="N62" t="str">
        <f>VLOOKUP(C62,'All - AdoptAPet'!$B:$AE,15,FALSE)</f>
        <v>Yes</v>
      </c>
      <c r="O62" t="str">
        <f>VLOOKUP(C62,'All - AdoptAPet'!$B:$AE,16,FALSE)</f>
        <v>Yes</v>
      </c>
      <c r="P62" t="str">
        <f>VLOOKUP(C62,'All - AdoptAPet'!$B:$AE,17,FALSE)</f>
        <v>No</v>
      </c>
      <c r="Q62" t="str">
        <f>VLOOKUP(C62,'All - AdoptAPet'!$B:$AE,19,FALSE)</f>
        <v>No</v>
      </c>
      <c r="R62" t="str">
        <f>VLOOKUP(C62,'All - AdoptAPet'!$B:$AE,20,FALSE)</f>
        <v>Yes</v>
      </c>
      <c r="S62" t="str">
        <f>VLOOKUP(C62,'All - AdoptAPet'!$B:$AE,21,FALSE)</f>
        <v>Yes</v>
      </c>
      <c r="T62" t="str">
        <f>VLOOKUP(C62,'All - AdoptAPet'!$B:$AE,22,FALSE)</f>
        <v>Unknown</v>
      </c>
      <c r="U62" t="str">
        <f>IF(VLOOKUP(C62,'All - AdoptAPet'!$B:$AE,23,FALSE)="","No", "Yes")</f>
        <v>No</v>
      </c>
      <c r="V62" t="str">
        <f>VLOOKUP(C62,'All - PetPoint'!$B:$Q,4,FALSE)</f>
        <v>Available</v>
      </c>
      <c r="W62" t="str">
        <f>VLOOKUP(C62,'All - PetPoint'!$B:$Q,11,FALSE)</f>
        <v>Black</v>
      </c>
      <c r="X62" t="str">
        <f>VLOOKUP(C62,'All - PetPoint'!$B:$Q,14,FALSE)</f>
        <v>Pit Pens</v>
      </c>
      <c r="Y62" t="str">
        <f>VLOOKUP(C62,'AnimalInventory - PetPoint'!$D:$AK,9,FALSE)</f>
        <v>Stray/ACO Pickup / Drop Off</v>
      </c>
      <c r="Z62" s="12">
        <f>VLOOKUP(C62,'AnimalInventory - PetPoint'!$D:$AK,19,FALSE)</f>
        <v>45860.632638888892</v>
      </c>
      <c r="AA62" s="12">
        <f>VLOOKUP(C62,'AnimalInventory - PetPoint'!$D:$AK,21,FALSE)</f>
        <v>45855.632638888892</v>
      </c>
      <c r="AB62">
        <f>VLOOKUP(C62,'AnimalInventory - PetPoint'!$D:$AK,22,FALSE)</f>
        <v>94.8</v>
      </c>
      <c r="AC62">
        <f>VLOOKUP(C62,'AnimalInventory - PetPoint'!$D:$AK,23,FALSE)</f>
        <v>0</v>
      </c>
      <c r="AD62" t="str">
        <f>VLOOKUP(C62,'AnimalInventory - PetPoint'!$D:$AK,25,FALSE)</f>
        <v>75.80 pound</v>
      </c>
      <c r="AE62">
        <f>VLOOKUP(C62,'AnimalInventory - PetPoint'!$D:$AK,28,FALSE)</f>
        <v>1</v>
      </c>
      <c r="AF62" t="str">
        <f>VLOOKUP(C62,'PreTreat DogTraffic'!$B:$I,2,FALSE)</f>
        <v>197</v>
      </c>
      <c r="AG62" t="str">
        <f>VLOOKUP(C62,'PreTreat DogTraffic'!$B:$I,3,FALSE)</f>
        <v>409</v>
      </c>
      <c r="AH62" t="str">
        <f>VLOOKUP(C62,'PreTreat DogTraffic'!$B:$I,4,FALSE)</f>
        <v>409</v>
      </c>
      <c r="AI62" t="str">
        <f>VLOOKUP(C62,'PreTreat DogTraffic'!$B:$I,5,FALSE)</f>
        <v>11</v>
      </c>
      <c r="AJ62" t="str">
        <f>VLOOKUP(C62,'PreTreat DogTraffic'!$B:$I,6,FALSE)</f>
        <v>47</v>
      </c>
      <c r="AK62" t="str">
        <f>VLOOKUP(C62,'PreTreat DogTraffic'!$B:$I,7,FALSE)</f>
        <v>47</v>
      </c>
      <c r="AL62" t="str">
        <f>VLOOKUP(C62,'PreTreat DogTraffic'!$B:$I,8,FALSE)</f>
        <v>5.6%</v>
      </c>
    </row>
    <row r="63" spans="1:38" x14ac:dyDescent="0.2">
      <c r="A63" t="str">
        <f>IF(C63="","",IFERROR(VLOOKUP(C63,REMOVED!$A:$D,3,FALSE),"Yes"))</f>
        <v>Yes</v>
      </c>
      <c r="B63">
        <v>45969340</v>
      </c>
      <c r="C63" t="s">
        <v>503</v>
      </c>
      <c r="D63" t="str">
        <f>VLOOKUP(C63,'All - AdoptAPet'!$B:$AE,2,FALSE)</f>
        <v>Maya [Foster To Adopt]</v>
      </c>
      <c r="E63" t="str">
        <f>VLOOKUP(C63,'All - PetPoint'!$B:$Q,7,FALSE)</f>
        <v>Maya (S. Rafferty)</v>
      </c>
      <c r="F63" t="str">
        <f>VLOOKUP(C63,'AnimalInventory - PetPoint'!$D:$AK,2,FALSE)</f>
        <v>Maya (S. Rafferty)</v>
      </c>
      <c r="G63" t="str">
        <f>VLOOKUP(C63,'All - AdoptAPet'!$B:$AE,7,FALSE)</f>
        <v>American Pit Bull Terrier</v>
      </c>
      <c r="H63" t="str">
        <f>VLOOKUP(C63,'All - AdoptAPet'!$B:$AE,8,FALSE)</f>
        <v>American Staffordshire Terrier</v>
      </c>
      <c r="I63" t="str">
        <f>VLOOKUP(C63,'All - AdoptAPet'!$B:$AE,9,FALSE)</f>
        <v>Brindle - with White</v>
      </c>
      <c r="J63" t="str">
        <f>VLOOKUP(C63,'All - AdoptAPet'!$B:$AE,10,FALSE)</f>
        <v>female</v>
      </c>
      <c r="K63" t="str">
        <f>VLOOKUP(C63,'All - AdoptAPet'!$B:$AE,11,FALSE)</f>
        <v>young</v>
      </c>
      <c r="L63" t="str">
        <f>VLOOKUP(C63,'All - AdoptAPet'!$B:$AE,12,FALSE)</f>
        <v>Med. 26-60 lbs (12-27 kg)</v>
      </c>
      <c r="M63" t="str">
        <f>VLOOKUP(C63,'All - AdoptAPet'!$B:$AE,14,FALSE)</f>
        <v>Yes</v>
      </c>
      <c r="N63" t="str">
        <f>VLOOKUP(C63,'All - AdoptAPet'!$B:$AE,15,FALSE)</f>
        <v>No</v>
      </c>
      <c r="O63" t="str">
        <f>VLOOKUP(C63,'All - AdoptAPet'!$B:$AE,16,FALSE)</f>
        <v>Yes</v>
      </c>
      <c r="P63" t="str">
        <f>VLOOKUP(C63,'All - AdoptAPet'!$B:$AE,17,FALSE)</f>
        <v>No</v>
      </c>
      <c r="Q63" t="str">
        <f>VLOOKUP(C63,'All - AdoptAPet'!$B:$AE,19,FALSE)</f>
        <v>No</v>
      </c>
      <c r="R63" t="str">
        <f>VLOOKUP(C63,'All - AdoptAPet'!$B:$AE,20,FALSE)</f>
        <v>Yes</v>
      </c>
      <c r="S63" t="str">
        <f>VLOOKUP(C63,'All - AdoptAPet'!$B:$AE,21,FALSE)</f>
        <v>Yes</v>
      </c>
      <c r="T63" t="str">
        <f>VLOOKUP(C63,'All - AdoptAPet'!$B:$AE,22,FALSE)</f>
        <v>Yes</v>
      </c>
      <c r="U63" t="str">
        <f>IF(VLOOKUP(C63,'All - AdoptAPet'!$B:$AE,23,FALSE)="","No", "Yes")</f>
        <v>No</v>
      </c>
      <c r="V63" t="str">
        <f>VLOOKUP(C63,'All - PetPoint'!$B:$Q,4,FALSE)</f>
        <v>Pending Surgery Foster to Adopt</v>
      </c>
      <c r="W63" t="str">
        <f>VLOOKUP(C63,'All - PetPoint'!$B:$Q,11,FALSE)</f>
        <v>Brindle</v>
      </c>
      <c r="X63" t="str">
        <f>VLOOKUP(C63,'All - PetPoint'!$B:$Q,14,FALSE)</f>
        <v>Foster home</v>
      </c>
      <c r="Y63" t="str">
        <f>VLOOKUP(C63,'AnimalInventory - PetPoint'!$D:$AK,9,FALSE)</f>
        <v>Stray/ACO Pickup / Drop Off</v>
      </c>
      <c r="Z63" s="12">
        <f>VLOOKUP(C63,'AnimalInventory - PetPoint'!$D:$AK,19,FALSE)</f>
        <v>45901.598611111112</v>
      </c>
      <c r="AA63" s="12">
        <f>VLOOKUP(C63,'AnimalInventory - PetPoint'!$D:$AK,21,FALSE)</f>
        <v>45896.598611111112</v>
      </c>
      <c r="AB63">
        <f>VLOOKUP(C63,'AnimalInventory - PetPoint'!$D:$AK,22,FALSE)</f>
        <v>53.9</v>
      </c>
      <c r="AC63">
        <f>VLOOKUP(C63,'AnimalInventory - PetPoint'!$D:$AK,23,FALSE)</f>
        <v>0</v>
      </c>
      <c r="AD63" t="str">
        <f>VLOOKUP(C63,'AnimalInventory - PetPoint'!$D:$AK,25,FALSE)</f>
        <v>30.00 pound</v>
      </c>
      <c r="AE63">
        <f>VLOOKUP(C63,'AnimalInventory - PetPoint'!$D:$AK,28,FALSE)</f>
        <v>2</v>
      </c>
      <c r="AF63" t="str">
        <f>VLOOKUP(C63,'PreTreat DogTraffic'!$B:$I,2,FALSE)</f>
        <v>294</v>
      </c>
      <c r="AG63" t="str">
        <f>VLOOKUP(C63,'PreTreat DogTraffic'!$B:$I,3,FALSE)</f>
        <v>831</v>
      </c>
      <c r="AH63" t="str">
        <f>VLOOKUP(C63,'PreTreat DogTraffic'!$B:$I,4,FALSE)</f>
        <v>831</v>
      </c>
      <c r="AI63" t="str">
        <f>VLOOKUP(C63,'PreTreat DogTraffic'!$B:$I,5,FALSE)</f>
        <v>12</v>
      </c>
      <c r="AJ63" t="str">
        <f>VLOOKUP(C63,'PreTreat DogTraffic'!$B:$I,6,FALSE)</f>
        <v>77</v>
      </c>
      <c r="AK63" t="str">
        <f>VLOOKUP(C63,'PreTreat DogTraffic'!$B:$I,7,FALSE)</f>
        <v>77</v>
      </c>
      <c r="AL63" t="str">
        <f>VLOOKUP(C63,'PreTreat DogTraffic'!$B:$I,8,FALSE)</f>
        <v>4.1%</v>
      </c>
    </row>
    <row r="64" spans="1:38" x14ac:dyDescent="0.2">
      <c r="A64" t="str">
        <f>IF(C64="","",IFERROR(VLOOKUP(C64,REMOVED!$A:$D,3,FALSE),"Yes"))</f>
        <v>Yes</v>
      </c>
      <c r="B64">
        <v>45970198</v>
      </c>
      <c r="C64" t="s">
        <v>509</v>
      </c>
      <c r="D64" t="str">
        <f>VLOOKUP(C64,'All - AdoptAPet'!$B:$AE,2,FALSE)</f>
        <v>Rooster</v>
      </c>
      <c r="E64" t="str">
        <f>VLOOKUP(C64,'All - PetPoint'!$B:$Q,7,FALSE)</f>
        <v>Rooster</v>
      </c>
      <c r="F64" t="str">
        <f>VLOOKUP(C64,'AnimalInventory - PetPoint'!$D:$AK,2,FALSE)</f>
        <v>Rooster</v>
      </c>
      <c r="G64" t="str">
        <f>VLOOKUP(C64,'All - AdoptAPet'!$B:$AE,7,FALSE)</f>
        <v>Treeing Walker Coonhound</v>
      </c>
      <c r="H64" t="str">
        <f>VLOOKUP(C64,'All - AdoptAPet'!$B:$AE,8,FALSE)</f>
        <v>Black and Tan Coonhound</v>
      </c>
      <c r="I64" t="str">
        <f>VLOOKUP(C64,'All - AdoptAPet'!$B:$AE,9,FALSE)</f>
        <v>Black - with Tan, Yellow or Fawn</v>
      </c>
      <c r="J64" t="str">
        <f>VLOOKUP(C64,'All - AdoptAPet'!$B:$AE,10,FALSE)</f>
        <v>male</v>
      </c>
      <c r="K64" t="str">
        <f>VLOOKUP(C64,'All - AdoptAPet'!$B:$AE,11,FALSE)</f>
        <v>adult</v>
      </c>
      <c r="L64" t="str">
        <f>VLOOKUP(C64,'All - AdoptAPet'!$B:$AE,12,FALSE)</f>
        <v>Med. 26-60 lbs (12-27 kg)</v>
      </c>
      <c r="M64" t="str">
        <f>VLOOKUP(C64,'All - AdoptAPet'!$B:$AE,14,FALSE)</f>
        <v>Yes</v>
      </c>
      <c r="N64" t="str">
        <f>VLOOKUP(C64,'All - AdoptAPet'!$B:$AE,15,FALSE)</f>
        <v>Yes</v>
      </c>
      <c r="O64" t="str">
        <f>VLOOKUP(C64,'All - AdoptAPet'!$B:$AE,16,FALSE)</f>
        <v>Yes</v>
      </c>
      <c r="P64" t="str">
        <f>VLOOKUP(C64,'All - AdoptAPet'!$B:$AE,17,FALSE)</f>
        <v>No</v>
      </c>
      <c r="Q64" t="str">
        <f>VLOOKUP(C64,'All - AdoptAPet'!$B:$AE,19,FALSE)</f>
        <v>No</v>
      </c>
      <c r="R64" t="str">
        <f>VLOOKUP(C64,'All - AdoptAPet'!$B:$AE,20,FALSE)</f>
        <v>Yes</v>
      </c>
      <c r="S64" t="str">
        <f>VLOOKUP(C64,'All - AdoptAPet'!$B:$AE,21,FALSE)</f>
        <v>Yes</v>
      </c>
      <c r="T64" t="str">
        <f>VLOOKUP(C64,'All - AdoptAPet'!$B:$AE,22,FALSE)</f>
        <v>Unknown</v>
      </c>
      <c r="U64" t="str">
        <f>IF(VLOOKUP(C64,'All - AdoptAPet'!$B:$AE,23,FALSE)="","No", "Yes")</f>
        <v>No</v>
      </c>
      <c r="V64" t="str">
        <f>VLOOKUP(C64,'All - PetPoint'!$B:$Q,4,FALSE)</f>
        <v>Available</v>
      </c>
      <c r="W64" t="str">
        <f>VLOOKUP(C64,'All - PetPoint'!$B:$Q,11,FALSE)</f>
        <v>Black</v>
      </c>
      <c r="X64" t="str">
        <f>VLOOKUP(C64,'All - PetPoint'!$B:$Q,14,FALSE)</f>
        <v>Adoption Kennels</v>
      </c>
      <c r="Y64" t="str">
        <f>VLOOKUP(C64,'AnimalInventory - PetPoint'!$D:$AK,9,FALSE)</f>
        <v>Stray/Public Drop Off</v>
      </c>
      <c r="Z64" s="12">
        <f>VLOOKUP(C64,'AnimalInventory - PetPoint'!$D:$AK,19,FALSE)</f>
        <v>45913.538888888892</v>
      </c>
      <c r="AA64" s="12">
        <f>VLOOKUP(C64,'AnimalInventory - PetPoint'!$D:$AK,21,FALSE)</f>
        <v>45908.538888888892</v>
      </c>
      <c r="AB64">
        <f>VLOOKUP(C64,'AnimalInventory - PetPoint'!$D:$AK,22,FALSE)</f>
        <v>42</v>
      </c>
      <c r="AC64">
        <f>VLOOKUP(C64,'AnimalInventory - PetPoint'!$D:$AK,23,FALSE)</f>
        <v>0</v>
      </c>
      <c r="AD64" t="str">
        <f>VLOOKUP(C64,'AnimalInventory - PetPoint'!$D:$AK,25,FALSE)</f>
        <v>44.00 pound</v>
      </c>
      <c r="AE64">
        <f>VLOOKUP(C64,'AnimalInventory - PetPoint'!$D:$AK,28,FALSE)</f>
        <v>2</v>
      </c>
      <c r="AF64" t="str">
        <f>VLOOKUP(C64,'PreTreat DogTraffic'!$B:$I,2,FALSE)</f>
        <v>397</v>
      </c>
      <c r="AG64" t="str">
        <f>VLOOKUP(C64,'PreTreat DogTraffic'!$B:$I,3,FALSE)</f>
        <v>810</v>
      </c>
      <c r="AH64" t="str">
        <f>VLOOKUP(C64,'PreTreat DogTraffic'!$B:$I,4,FALSE)</f>
        <v>810</v>
      </c>
      <c r="AI64" t="str">
        <f>VLOOKUP(C64,'PreTreat DogTraffic'!$B:$I,5,FALSE)</f>
        <v>33</v>
      </c>
      <c r="AJ64" t="str">
        <f>VLOOKUP(C64,'PreTreat DogTraffic'!$B:$I,6,FALSE)</f>
        <v>99</v>
      </c>
      <c r="AK64" t="str">
        <f>VLOOKUP(C64,'PreTreat DogTraffic'!$B:$I,7,FALSE)</f>
        <v>99</v>
      </c>
      <c r="AL64" t="str">
        <f>VLOOKUP(C64,'PreTreat DogTraffic'!$B:$I,8,FALSE)</f>
        <v>8.3%</v>
      </c>
    </row>
    <row r="65" spans="1:38" x14ac:dyDescent="0.2">
      <c r="A65" t="str">
        <f>IF(C65="","",IFERROR(VLOOKUP(C65,REMOVED!$A:$D,3,FALSE),"Yes"))</f>
        <v>Yes</v>
      </c>
      <c r="B65">
        <v>45969530</v>
      </c>
      <c r="C65" t="s">
        <v>517</v>
      </c>
      <c r="D65" t="str">
        <f>VLOOKUP(C65,'All - AdoptAPet'!$B:$AE,2,FALSE)</f>
        <v>Shells [Foster Home]</v>
      </c>
      <c r="E65" t="str">
        <f>VLOOKUP(C65,'All - PetPoint'!$B:$Q,7,FALSE)</f>
        <v>Shells (P Frank)</v>
      </c>
      <c r="F65" t="str">
        <f>VLOOKUP(C65,'AnimalInventory - PetPoint'!$D:$AK,2,FALSE)</f>
        <v>Shells (P Frank)</v>
      </c>
      <c r="G65" t="str">
        <f>VLOOKUP(C65,'All - AdoptAPet'!$B:$AE,7,FALSE)</f>
        <v>American Staffordshire Terrier</v>
      </c>
      <c r="H65">
        <f>VLOOKUP(C65,'All - AdoptAPet'!$B:$AE,8,FALSE)</f>
        <v>0</v>
      </c>
      <c r="I65" t="str">
        <f>VLOOKUP(C65,'All - AdoptAPet'!$B:$AE,9,FALSE)</f>
        <v>Tan/Yellow/Fawn</v>
      </c>
      <c r="J65" t="str">
        <f>VLOOKUP(C65,'All - AdoptAPet'!$B:$AE,10,FALSE)</f>
        <v>female</v>
      </c>
      <c r="K65" t="str">
        <f>VLOOKUP(C65,'All - AdoptAPet'!$B:$AE,11,FALSE)</f>
        <v>adult</v>
      </c>
      <c r="L65" t="str">
        <f>VLOOKUP(C65,'All - AdoptAPet'!$B:$AE,12,FALSE)</f>
        <v>Med. 26-60 lbs (12-27 kg)</v>
      </c>
      <c r="M65" t="str">
        <f>VLOOKUP(C65,'All - AdoptAPet'!$B:$AE,14,FALSE)</f>
        <v>Yes</v>
      </c>
      <c r="N65" t="str">
        <f>VLOOKUP(C65,'All - AdoptAPet'!$B:$AE,15,FALSE)</f>
        <v>No</v>
      </c>
      <c r="O65" t="str">
        <f>VLOOKUP(C65,'All - AdoptAPet'!$B:$AE,16,FALSE)</f>
        <v>Yes</v>
      </c>
      <c r="P65" t="str">
        <f>VLOOKUP(C65,'All - AdoptAPet'!$B:$AE,17,FALSE)</f>
        <v>No</v>
      </c>
      <c r="Q65" t="str">
        <f>VLOOKUP(C65,'All - AdoptAPet'!$B:$AE,19,FALSE)</f>
        <v>No</v>
      </c>
      <c r="R65" t="str">
        <f>VLOOKUP(C65,'All - AdoptAPet'!$B:$AE,20,FALSE)</f>
        <v>Yes</v>
      </c>
      <c r="S65" t="str">
        <f>VLOOKUP(C65,'All - AdoptAPet'!$B:$AE,21,FALSE)</f>
        <v>Yes</v>
      </c>
      <c r="T65" t="str">
        <f>VLOOKUP(C65,'All - AdoptAPet'!$B:$AE,22,FALSE)</f>
        <v>Unknown</v>
      </c>
      <c r="U65" t="str">
        <f>IF(VLOOKUP(C65,'All - AdoptAPet'!$B:$AE,23,FALSE)="","No", "Yes")</f>
        <v>No</v>
      </c>
      <c r="V65" t="str">
        <f>VLOOKUP(C65,'All - PetPoint'!$B:$Q,4,FALSE)</f>
        <v>Pending Surgery</v>
      </c>
      <c r="W65" t="str">
        <f>VLOOKUP(C65,'All - PetPoint'!$B:$Q,11,FALSE)</f>
        <v>Brown</v>
      </c>
      <c r="X65" t="str">
        <f>VLOOKUP(C65,'All - PetPoint'!$B:$Q,14,FALSE)</f>
        <v>Foster home</v>
      </c>
      <c r="Y65" t="str">
        <f>VLOOKUP(C65,'AnimalInventory - PetPoint'!$D:$AK,9,FALSE)</f>
        <v>Stray/Public Drop Off</v>
      </c>
      <c r="Z65" s="12">
        <f>VLOOKUP(C65,'AnimalInventory - PetPoint'!$D:$AK,19,FALSE)</f>
        <v>45902.581250000003</v>
      </c>
      <c r="AA65" s="12">
        <f>VLOOKUP(C65,'AnimalInventory - PetPoint'!$D:$AK,21,FALSE)</f>
        <v>45897.581250000003</v>
      </c>
      <c r="AB65">
        <f>VLOOKUP(C65,'AnimalInventory - PetPoint'!$D:$AK,22,FALSE)</f>
        <v>52.9</v>
      </c>
      <c r="AC65">
        <f>VLOOKUP(C65,'AnimalInventory - PetPoint'!$D:$AK,23,FALSE)</f>
        <v>0</v>
      </c>
      <c r="AD65" t="str">
        <f>VLOOKUP(C65,'AnimalInventory - PetPoint'!$D:$AK,25,FALSE)</f>
        <v>53.30 pound</v>
      </c>
      <c r="AE65">
        <f>VLOOKUP(C65,'AnimalInventory - PetPoint'!$D:$AK,28,FALSE)</f>
        <v>3</v>
      </c>
      <c r="AF65" t="str">
        <f>VLOOKUP(C65,'PreTreat DogTraffic'!$B:$I,2,FALSE)</f>
        <v>393</v>
      </c>
      <c r="AG65" t="str">
        <f>VLOOKUP(C65,'PreTreat DogTraffic'!$B:$I,3,FALSE)</f>
        <v>792</v>
      </c>
      <c r="AH65" t="str">
        <f>VLOOKUP(C65,'PreTreat DogTraffic'!$B:$I,4,FALSE)</f>
        <v>792</v>
      </c>
      <c r="AI65" t="str">
        <f>VLOOKUP(C65,'PreTreat DogTraffic'!$B:$I,5,FALSE)</f>
        <v>4</v>
      </c>
      <c r="AJ65" t="str">
        <f>VLOOKUP(C65,'PreTreat DogTraffic'!$B:$I,6,FALSE)</f>
        <v>45</v>
      </c>
      <c r="AK65" t="str">
        <f>VLOOKUP(C65,'PreTreat DogTraffic'!$B:$I,7,FALSE)</f>
        <v>45</v>
      </c>
      <c r="AL65" t="str">
        <f>VLOOKUP(C65,'PreTreat DogTraffic'!$B:$I,8,FALSE)</f>
        <v>1.0%</v>
      </c>
    </row>
    <row r="66" spans="1:38" x14ac:dyDescent="0.2">
      <c r="A66" t="str">
        <f>IF(C66="","",IFERROR(VLOOKUP(C66,REMOVED!$A:$D,3,FALSE),"Yes"))</f>
        <v>Yes</v>
      </c>
      <c r="B66">
        <v>45968103</v>
      </c>
      <c r="C66" t="s">
        <v>525</v>
      </c>
      <c r="D66" t="str">
        <f>VLOOKUP(C66,'All - AdoptAPet'!$B:$AE,2,FALSE)</f>
        <v>Tramp</v>
      </c>
      <c r="E66" t="str">
        <f>VLOOKUP(C66,'All - PetPoint'!$B:$Q,7,FALSE)</f>
        <v>Tramp</v>
      </c>
      <c r="F66" t="str">
        <f>VLOOKUP(C66,'AnimalInventory - PetPoint'!$D:$AK,2,FALSE)</f>
        <v>Tramp</v>
      </c>
      <c r="G66" t="str">
        <f>VLOOKUP(C66,'All - AdoptAPet'!$B:$AE,7,FALSE)</f>
        <v>American Pit Bull Terrier</v>
      </c>
      <c r="H66">
        <f>VLOOKUP(C66,'All - AdoptAPet'!$B:$AE,8,FALSE)</f>
        <v>0</v>
      </c>
      <c r="I66" t="str">
        <f>VLOOKUP(C66,'All - AdoptAPet'!$B:$AE,9,FALSE)</f>
        <v>Black</v>
      </c>
      <c r="J66" t="str">
        <f>VLOOKUP(C66,'All - AdoptAPet'!$B:$AE,10,FALSE)</f>
        <v>male</v>
      </c>
      <c r="K66" t="str">
        <f>VLOOKUP(C66,'All - AdoptAPet'!$B:$AE,11,FALSE)</f>
        <v>adult</v>
      </c>
      <c r="L66" t="str">
        <f>VLOOKUP(C66,'All - AdoptAPet'!$B:$AE,12,FALSE)</f>
        <v>Med. 26-60 lbs (12-27 kg)</v>
      </c>
      <c r="M66" t="str">
        <f>VLOOKUP(C66,'All - AdoptAPet'!$B:$AE,14,FALSE)</f>
        <v>Yes</v>
      </c>
      <c r="N66" t="str">
        <f>VLOOKUP(C66,'All - AdoptAPet'!$B:$AE,15,FALSE)</f>
        <v>Yes</v>
      </c>
      <c r="O66" t="str">
        <f>VLOOKUP(C66,'All - AdoptAPet'!$B:$AE,16,FALSE)</f>
        <v>Yes</v>
      </c>
      <c r="P66" t="str">
        <f>VLOOKUP(C66,'All - AdoptAPet'!$B:$AE,17,FALSE)</f>
        <v>No</v>
      </c>
      <c r="Q66" t="str">
        <f>VLOOKUP(C66,'All - AdoptAPet'!$B:$AE,19,FALSE)</f>
        <v>No</v>
      </c>
      <c r="R66" t="str">
        <f>VLOOKUP(C66,'All - AdoptAPet'!$B:$AE,20,FALSE)</f>
        <v>Yes</v>
      </c>
      <c r="S66" t="str">
        <f>VLOOKUP(C66,'All - AdoptAPet'!$B:$AE,21,FALSE)</f>
        <v>Yes</v>
      </c>
      <c r="T66" t="str">
        <f>VLOOKUP(C66,'All - AdoptAPet'!$B:$AE,22,FALSE)</f>
        <v>Unknown</v>
      </c>
      <c r="U66" t="str">
        <f>IF(VLOOKUP(C66,'All - AdoptAPet'!$B:$AE,23,FALSE)="","No", "Yes")</f>
        <v>No</v>
      </c>
      <c r="V66" t="str">
        <f>VLOOKUP(C66,'All - PetPoint'!$B:$Q,4,FALSE)</f>
        <v>Available</v>
      </c>
      <c r="W66" t="str">
        <f>VLOOKUP(C66,'All - PetPoint'!$B:$Q,11,FALSE)</f>
        <v>Black</v>
      </c>
      <c r="X66" t="str">
        <f>VLOOKUP(C66,'All - PetPoint'!$B:$Q,14,FALSE)</f>
        <v>Medical Kennel</v>
      </c>
      <c r="Y66" t="str">
        <f>VLOOKUP(C66,'AnimalInventory - PetPoint'!$D:$AK,9,FALSE)</f>
        <v>Stray/ACO Pickup / Drop Off</v>
      </c>
      <c r="Z66" s="12">
        <f>VLOOKUP(C66,'AnimalInventory - PetPoint'!$D:$AK,19,FALSE)</f>
        <v>45893.703472222223</v>
      </c>
      <c r="AA66" s="12">
        <f>VLOOKUP(C66,'AnimalInventory - PetPoint'!$D:$AK,21,FALSE)</f>
        <v>45888.703472222223</v>
      </c>
      <c r="AB66">
        <f>VLOOKUP(C66,'AnimalInventory - PetPoint'!$D:$AK,22,FALSE)</f>
        <v>61.8</v>
      </c>
      <c r="AC66">
        <f>VLOOKUP(C66,'AnimalInventory - PetPoint'!$D:$AK,23,FALSE)</f>
        <v>0</v>
      </c>
      <c r="AD66" t="str">
        <f>VLOOKUP(C66,'AnimalInventory - PetPoint'!$D:$AK,25,FALSE)</f>
        <v>55.00 pound</v>
      </c>
      <c r="AE66">
        <f>VLOOKUP(C66,'AnimalInventory - PetPoint'!$D:$AK,28,FALSE)</f>
        <v>3</v>
      </c>
      <c r="AF66" t="str">
        <f>VLOOKUP(C66,'PreTreat DogTraffic'!$B:$I,2,FALSE)</f>
        <v>211</v>
      </c>
      <c r="AG66" t="str">
        <f>VLOOKUP(C66,'PreTreat DogTraffic'!$B:$I,3,FALSE)</f>
        <v>454</v>
      </c>
      <c r="AH66" t="str">
        <f>VLOOKUP(C66,'PreTreat DogTraffic'!$B:$I,4,FALSE)</f>
        <v>454</v>
      </c>
      <c r="AI66" t="str">
        <f>VLOOKUP(C66,'PreTreat DogTraffic'!$B:$I,5,FALSE)</f>
        <v>11</v>
      </c>
      <c r="AJ66" t="str">
        <f>VLOOKUP(C66,'PreTreat DogTraffic'!$B:$I,6,FALSE)</f>
        <v>39</v>
      </c>
      <c r="AK66" t="str">
        <f>VLOOKUP(C66,'PreTreat DogTraffic'!$B:$I,7,FALSE)</f>
        <v>39</v>
      </c>
      <c r="AL66" t="str">
        <f>VLOOKUP(C66,'PreTreat DogTraffic'!$B:$I,8,FALSE)</f>
        <v>5.2%</v>
      </c>
    </row>
    <row r="67" spans="1:38" x14ac:dyDescent="0.2">
      <c r="A67" t="str">
        <f>IF(C67="","",IFERROR(VLOOKUP(C67,REMOVED!$A:$D,3,FALSE),"Yes"))</f>
        <v>Yes</v>
      </c>
      <c r="B67">
        <v>45968075</v>
      </c>
      <c r="C67" t="s">
        <v>530</v>
      </c>
      <c r="D67" t="str">
        <f>VLOOKUP(C67,'All - AdoptAPet'!$B:$AE,2,FALSE)</f>
        <v>Vanna</v>
      </c>
      <c r="E67" t="str">
        <f>VLOOKUP(C67,'All - PetPoint'!$B:$Q,7,FALSE)</f>
        <v>Vanna</v>
      </c>
      <c r="F67" t="str">
        <f>VLOOKUP(C67,'AnimalInventory - PetPoint'!$D:$AK,2,FALSE)</f>
        <v>Vanna</v>
      </c>
      <c r="G67" t="str">
        <f>VLOOKUP(C67,'All - AdoptAPet'!$B:$AE,7,FALSE)</f>
        <v>Whippet</v>
      </c>
      <c r="H67" t="str">
        <f>VLOOKUP(C67,'All - AdoptAPet'!$B:$AE,8,FALSE)</f>
        <v>Jack Russell Terrier</v>
      </c>
      <c r="I67" t="str">
        <f>VLOOKUP(C67,'All - AdoptAPet'!$B:$AE,9,FALSE)</f>
        <v>White</v>
      </c>
      <c r="J67" t="str">
        <f>VLOOKUP(C67,'All - AdoptAPet'!$B:$AE,10,FALSE)</f>
        <v>female</v>
      </c>
      <c r="K67" t="str">
        <f>VLOOKUP(C67,'All - AdoptAPet'!$B:$AE,11,FALSE)</f>
        <v>young</v>
      </c>
      <c r="L67" t="str">
        <f>VLOOKUP(C67,'All - AdoptAPet'!$B:$AE,12,FALSE)</f>
        <v>Med. 26-60 lbs (12-27 kg)</v>
      </c>
      <c r="M67" t="str">
        <f>VLOOKUP(C67,'All - AdoptAPet'!$B:$AE,14,FALSE)</f>
        <v>Yes</v>
      </c>
      <c r="N67" t="str">
        <f>VLOOKUP(C67,'All - AdoptAPet'!$B:$AE,15,FALSE)</f>
        <v>No</v>
      </c>
      <c r="O67" t="str">
        <f>VLOOKUP(C67,'All - AdoptAPet'!$B:$AE,16,FALSE)</f>
        <v>Yes</v>
      </c>
      <c r="P67" t="str">
        <f>VLOOKUP(C67,'All - AdoptAPet'!$B:$AE,17,FALSE)</f>
        <v>No</v>
      </c>
      <c r="Q67" t="str">
        <f>VLOOKUP(C67,'All - AdoptAPet'!$B:$AE,19,FALSE)</f>
        <v>No</v>
      </c>
      <c r="R67" t="str">
        <f>VLOOKUP(C67,'All - AdoptAPet'!$B:$AE,20,FALSE)</f>
        <v>Yes</v>
      </c>
      <c r="S67" t="str">
        <f>VLOOKUP(C67,'All - AdoptAPet'!$B:$AE,21,FALSE)</f>
        <v>Yes</v>
      </c>
      <c r="T67" t="str">
        <f>VLOOKUP(C67,'All - AdoptAPet'!$B:$AE,22,FALSE)</f>
        <v>Unknown</v>
      </c>
      <c r="U67" t="str">
        <f>IF(VLOOKUP(C67,'All - AdoptAPet'!$B:$AE,23,FALSE)="","No", "Yes")</f>
        <v>No</v>
      </c>
      <c r="V67" t="str">
        <f>VLOOKUP(C67,'All - PetPoint'!$B:$Q,4,FALSE)</f>
        <v>Pending Surgery</v>
      </c>
      <c r="W67" t="str">
        <f>VLOOKUP(C67,'All - PetPoint'!$B:$Q,11,FALSE)</f>
        <v>White</v>
      </c>
      <c r="X67" t="str">
        <f>VLOOKUP(C67,'All - PetPoint'!$B:$Q,14,FALSE)</f>
        <v>Equipment Storage Area</v>
      </c>
      <c r="Y67" t="str">
        <f>VLOOKUP(C67,'AnimalInventory - PetPoint'!$D:$AK,9,FALSE)</f>
        <v>Seized/Court Order</v>
      </c>
      <c r="Z67" s="12">
        <f>VLOOKUP(C67,'AnimalInventory - PetPoint'!$D:$AK,19,FALSE)</f>
        <v>0</v>
      </c>
      <c r="AA67" s="12">
        <f>VLOOKUP(C67,'AnimalInventory - PetPoint'!$D:$AK,21,FALSE)</f>
        <v>45875.455555555556</v>
      </c>
      <c r="AB67">
        <f>VLOOKUP(C67,'AnimalInventory - PetPoint'!$D:$AK,22,FALSE)</f>
        <v>75</v>
      </c>
      <c r="AC67">
        <f>VLOOKUP(C67,'AnimalInventory - PetPoint'!$D:$AK,23,FALSE)</f>
        <v>0</v>
      </c>
      <c r="AD67" t="str">
        <f>VLOOKUP(C67,'AnimalInventory - PetPoint'!$D:$AK,25,FALSE)</f>
        <v>37.00 pound</v>
      </c>
      <c r="AE67">
        <f>VLOOKUP(C67,'AnimalInventory - PetPoint'!$D:$AK,28,FALSE)</f>
        <v>2</v>
      </c>
      <c r="AF67" t="str">
        <f>VLOOKUP(C67,'PreTreat DogTraffic'!$B:$I,2,FALSE)</f>
        <v>468</v>
      </c>
      <c r="AG67" t="str">
        <f>VLOOKUP(C67,'PreTreat DogTraffic'!$B:$I,3,FALSE)</f>
        <v>1,059</v>
      </c>
      <c r="AH67" t="str">
        <f>VLOOKUP(C67,'PreTreat DogTraffic'!$B:$I,4,FALSE)</f>
        <v>1,059</v>
      </c>
      <c r="AI67" t="str">
        <f>VLOOKUP(C67,'PreTreat DogTraffic'!$B:$I,5,FALSE)</f>
        <v>15</v>
      </c>
      <c r="AJ67" t="str">
        <f>VLOOKUP(C67,'PreTreat DogTraffic'!$B:$I,6,FALSE)</f>
        <v>79</v>
      </c>
      <c r="AK67" t="str">
        <f>VLOOKUP(C67,'PreTreat DogTraffic'!$B:$I,7,FALSE)</f>
        <v>79</v>
      </c>
      <c r="AL67" t="str">
        <f>VLOOKUP(C67,'PreTreat DogTraffic'!$B:$I,8,FALSE)</f>
        <v>3.2%</v>
      </c>
    </row>
    <row r="68" spans="1:38" x14ac:dyDescent="0.2">
      <c r="A68" t="str">
        <f>IF(C68="","",IFERROR(VLOOKUP(C68,REMOVED!$A:$D,3,FALSE),"Yes"))</f>
        <v>Yes</v>
      </c>
      <c r="B68">
        <v>46184776</v>
      </c>
      <c r="C68" t="s">
        <v>1046</v>
      </c>
      <c r="D68" t="str">
        <f>VLOOKUP(C68,'All - AdoptAPet'!$B:$AE,2,FALSE)</f>
        <v>Bruno</v>
      </c>
      <c r="E68" t="str">
        <f>VLOOKUP(C68,'All - PetPoint'!$B:$Q,7,FALSE)</f>
        <v>Bruno</v>
      </c>
      <c r="F68" t="str">
        <f>VLOOKUP(C68,'AnimalInventory - PetPoint'!$D:$AK,2,FALSE)</f>
        <v>Bruno</v>
      </c>
      <c r="G68" t="str">
        <f>VLOOKUP(C68,'All - AdoptAPet'!$B:$AE,7,FALSE)</f>
        <v>Boxer</v>
      </c>
      <c r="H68" t="str">
        <f>VLOOKUP(C68,'All - AdoptAPet'!$B:$AE,8,FALSE)</f>
        <v>American Bulldog</v>
      </c>
      <c r="I68" t="str">
        <f>VLOOKUP(C68,'All - AdoptAPet'!$B:$AE,9,FALSE)</f>
        <v>Red/Golden/Orange/Chestnut - with White</v>
      </c>
      <c r="J68" t="str">
        <f>VLOOKUP(C68,'All - AdoptAPet'!$B:$AE,10,FALSE)</f>
        <v>male</v>
      </c>
      <c r="K68" t="str">
        <f>VLOOKUP(C68,'All - AdoptAPet'!$B:$AE,11,FALSE)</f>
        <v>adult</v>
      </c>
      <c r="L68" t="str">
        <f>VLOOKUP(C68,'All - AdoptAPet'!$B:$AE,12,FALSE)</f>
        <v>Med. 26-60 lbs (12-27 kg)</v>
      </c>
      <c r="M68" t="str">
        <f>VLOOKUP(C68,'All - AdoptAPet'!$B:$AE,14,FALSE)</f>
        <v>Yes</v>
      </c>
      <c r="N68" t="str">
        <f>VLOOKUP(C68,'All - AdoptAPet'!$B:$AE,15,FALSE)</f>
        <v>No</v>
      </c>
      <c r="O68" t="str">
        <f>VLOOKUP(C68,'All - AdoptAPet'!$B:$AE,16,FALSE)</f>
        <v>Yes</v>
      </c>
      <c r="P68" t="str">
        <f>VLOOKUP(C68,'All - AdoptAPet'!$B:$AE,17,FALSE)</f>
        <v>No</v>
      </c>
      <c r="Q68" t="str">
        <f>VLOOKUP(C68,'All - AdoptAPet'!$B:$AE,19,FALSE)</f>
        <v>No</v>
      </c>
      <c r="R68" t="str">
        <f>VLOOKUP(C68,'All - AdoptAPet'!$B:$AE,20,FALSE)</f>
        <v>Yes</v>
      </c>
      <c r="S68" t="str">
        <f>VLOOKUP(C68,'All - AdoptAPet'!$B:$AE,21,FALSE)</f>
        <v>Yes</v>
      </c>
      <c r="T68" t="str">
        <f>VLOOKUP(C68,'All - AdoptAPet'!$B:$AE,22,FALSE)</f>
        <v>Unknown</v>
      </c>
      <c r="U68" t="str">
        <f>IF(VLOOKUP(C68,'All - AdoptAPet'!$B:$AE,23,FALSE)="","No", "Yes")</f>
        <v>No</v>
      </c>
      <c r="V68" t="str">
        <f>VLOOKUP(C68,'All - PetPoint'!$B:$Q,4,FALSE)</f>
        <v>Pending Surgery</v>
      </c>
      <c r="W68" t="str">
        <f>VLOOKUP(C68,'All - PetPoint'!$B:$Q,11,FALSE)</f>
        <v>Tan</v>
      </c>
      <c r="X68" t="str">
        <f>VLOOKUP(C68,'All - PetPoint'!$B:$Q,14,FALSE)</f>
        <v>Equipment Storage Area</v>
      </c>
      <c r="Y68" t="str">
        <f>VLOOKUP(C68,'AnimalInventory - PetPoint'!$D:$AK,9,FALSE)</f>
        <v>Stray/ACO Pickup / Drop Off</v>
      </c>
      <c r="Z68" s="12">
        <f>VLOOKUP(C68,'AnimalInventory - PetPoint'!$D:$AK,19,FALSE)</f>
        <v>45927.55972222222</v>
      </c>
      <c r="AA68" s="12">
        <f>VLOOKUP(C68,'AnimalInventory - PetPoint'!$D:$AK,21,FALSE)</f>
        <v>45922.55972222222</v>
      </c>
      <c r="AB68">
        <f>VLOOKUP(C68,'AnimalInventory - PetPoint'!$D:$AK,22,FALSE)</f>
        <v>27.9</v>
      </c>
      <c r="AC68">
        <f>VLOOKUP(C68,'AnimalInventory - PetPoint'!$D:$AK,23,FALSE)</f>
        <v>0</v>
      </c>
      <c r="AD68" t="str">
        <f>VLOOKUP(C68,'AnimalInventory - PetPoint'!$D:$AK,25,FALSE)</f>
        <v>44.00 pound</v>
      </c>
      <c r="AE68">
        <f>VLOOKUP(C68,'AnimalInventory - PetPoint'!$D:$AK,28,FALSE)</f>
        <v>2</v>
      </c>
      <c r="AF68" t="str">
        <f>VLOOKUP(C68,'PreTreat DogTraffic'!$B:$I,2,FALSE)</f>
        <v>0</v>
      </c>
      <c r="AG68" t="str">
        <f>VLOOKUP(C68,'PreTreat DogTraffic'!$B:$I,3,FALSE)</f>
        <v>0</v>
      </c>
      <c r="AH68" t="str">
        <f>VLOOKUP(C68,'PreTreat DogTraffic'!$B:$I,4,FALSE)</f>
        <v>0</v>
      </c>
      <c r="AI68" t="str">
        <f>VLOOKUP(C68,'PreTreat DogTraffic'!$B:$I,5,FALSE)</f>
        <v>0</v>
      </c>
      <c r="AJ68" t="str">
        <f>VLOOKUP(C68,'PreTreat DogTraffic'!$B:$I,6,FALSE)</f>
        <v>0</v>
      </c>
      <c r="AK68" t="str">
        <f>VLOOKUP(C68,'PreTreat DogTraffic'!$B:$I,7,FALSE)</f>
        <v>0</v>
      </c>
      <c r="AL68" t="str">
        <f>VLOOKUP(C68,'PreTreat DogTraffic'!$B:$I,8,FALSE)</f>
        <v>0%</v>
      </c>
    </row>
    <row r="69" spans="1:38" x14ac:dyDescent="0.2">
      <c r="A69" t="str">
        <f>IF(C69="","",IFERROR(VLOOKUP(C69,REMOVED!$A:$D,3,FALSE),"Yes"))</f>
        <v>Yes</v>
      </c>
      <c r="B69">
        <v>46184787</v>
      </c>
      <c r="C69" t="s">
        <v>1062</v>
      </c>
      <c r="D69" t="str">
        <f>VLOOKUP(C69,'All - AdoptAPet'!$B:$AE,2,FALSE)</f>
        <v>Deeno</v>
      </c>
      <c r="E69" t="str">
        <f>VLOOKUP(C69,'All - PetPoint'!$B:$Q,7,FALSE)</f>
        <v>Deeno</v>
      </c>
      <c r="F69" t="str">
        <f>VLOOKUP(C69,'AnimalInventory - PetPoint'!$D:$AK,2,FALSE)</f>
        <v>Deeno</v>
      </c>
      <c r="G69" t="str">
        <f>VLOOKUP(C69,'All - AdoptAPet'!$B:$AE,7,FALSE)</f>
        <v>Weimaraner</v>
      </c>
      <c r="H69" t="str">
        <f>VLOOKUP(C69,'All - AdoptAPet'!$B:$AE,8,FALSE)</f>
        <v>Labrador Retriever</v>
      </c>
      <c r="I69" t="str">
        <f>VLOOKUP(C69,'All - AdoptAPet'!$B:$AE,9,FALSE)</f>
        <v>Tan/Yellow/Fawn</v>
      </c>
      <c r="J69" t="str">
        <f>VLOOKUP(C69,'All - AdoptAPet'!$B:$AE,10,FALSE)</f>
        <v>male</v>
      </c>
      <c r="K69" t="str">
        <f>VLOOKUP(C69,'All - AdoptAPet'!$B:$AE,11,FALSE)</f>
        <v>adult</v>
      </c>
      <c r="L69" t="str">
        <f>VLOOKUP(C69,'All - AdoptAPet'!$B:$AE,12,FALSE)</f>
        <v>Large 61-100 lbs (28-45 kg)</v>
      </c>
      <c r="M69" t="str">
        <f>VLOOKUP(C69,'All - AdoptAPet'!$B:$AE,14,FALSE)</f>
        <v>Yes</v>
      </c>
      <c r="N69" t="str">
        <f>VLOOKUP(C69,'All - AdoptAPet'!$B:$AE,15,FALSE)</f>
        <v>No</v>
      </c>
      <c r="O69" t="str">
        <f>VLOOKUP(C69,'All - AdoptAPet'!$B:$AE,16,FALSE)</f>
        <v>Yes</v>
      </c>
      <c r="P69" t="str">
        <f>VLOOKUP(C69,'All - AdoptAPet'!$B:$AE,17,FALSE)</f>
        <v>No</v>
      </c>
      <c r="Q69" t="str">
        <f>VLOOKUP(C69,'All - AdoptAPet'!$B:$AE,19,FALSE)</f>
        <v>No</v>
      </c>
      <c r="R69" t="str">
        <f>VLOOKUP(C69,'All - AdoptAPet'!$B:$AE,20,FALSE)</f>
        <v>Yes</v>
      </c>
      <c r="S69" t="str">
        <f>VLOOKUP(C69,'All - AdoptAPet'!$B:$AE,21,FALSE)</f>
        <v>Yes</v>
      </c>
      <c r="T69" t="str">
        <f>VLOOKUP(C69,'All - AdoptAPet'!$B:$AE,22,FALSE)</f>
        <v>Unknown</v>
      </c>
      <c r="U69" t="str">
        <f>IF(VLOOKUP(C69,'All - AdoptAPet'!$B:$AE,23,FALSE)="","No", "Yes")</f>
        <v>No</v>
      </c>
      <c r="V69" t="str">
        <f>VLOOKUP(C69,'All - PetPoint'!$B:$Q,4,FALSE)</f>
        <v>Pending Surgery</v>
      </c>
      <c r="W69" t="str">
        <f>VLOOKUP(C69,'All - PetPoint'!$B:$Q,11,FALSE)</f>
        <v>Grey</v>
      </c>
      <c r="X69" t="str">
        <f>VLOOKUP(C69,'All - PetPoint'!$B:$Q,14,FALSE)</f>
        <v>Teen Pens</v>
      </c>
      <c r="Y69" t="str">
        <f>VLOOKUP(C69,'AnimalInventory - PetPoint'!$D:$AK,9,FALSE)</f>
        <v>Stray/ACO Pickup / Drop Off</v>
      </c>
      <c r="Z69" s="12">
        <f>VLOOKUP(C69,'AnimalInventory - PetPoint'!$D:$AK,19,FALSE)</f>
        <v>45932.762499999997</v>
      </c>
      <c r="AA69" s="12">
        <f>VLOOKUP(C69,'AnimalInventory - PetPoint'!$D:$AK,21,FALSE)</f>
        <v>45927.762499999997</v>
      </c>
      <c r="AB69">
        <f>VLOOKUP(C69,'AnimalInventory - PetPoint'!$D:$AK,22,FALSE)</f>
        <v>22.7</v>
      </c>
      <c r="AC69">
        <f>VLOOKUP(C69,'AnimalInventory - PetPoint'!$D:$AK,23,FALSE)</f>
        <v>0</v>
      </c>
      <c r="AD69" t="str">
        <f>VLOOKUP(C69,'AnimalInventory - PetPoint'!$D:$AK,25,FALSE)</f>
        <v>64.00 pound</v>
      </c>
      <c r="AE69">
        <f>VLOOKUP(C69,'AnimalInventory - PetPoint'!$D:$AK,28,FALSE)</f>
        <v>1</v>
      </c>
      <c r="AF69" t="str">
        <f>VLOOKUP(C69,'PreTreat DogTraffic'!$B:$I,2,FALSE)</f>
        <v>0</v>
      </c>
      <c r="AG69" t="str">
        <f>VLOOKUP(C69,'PreTreat DogTraffic'!$B:$I,3,FALSE)</f>
        <v>0</v>
      </c>
      <c r="AH69" t="str">
        <f>VLOOKUP(C69,'PreTreat DogTraffic'!$B:$I,4,FALSE)</f>
        <v>0</v>
      </c>
      <c r="AI69" t="str">
        <f>VLOOKUP(C69,'PreTreat DogTraffic'!$B:$I,5,FALSE)</f>
        <v>0</v>
      </c>
      <c r="AJ69" t="str">
        <f>VLOOKUP(C69,'PreTreat DogTraffic'!$B:$I,6,FALSE)</f>
        <v>0</v>
      </c>
      <c r="AK69" t="str">
        <f>VLOOKUP(C69,'PreTreat DogTraffic'!$B:$I,7,FALSE)</f>
        <v>0</v>
      </c>
      <c r="AL69" t="str">
        <f>VLOOKUP(C69,'PreTreat DogTraffic'!$B:$I,8,FALSE)</f>
        <v>0%</v>
      </c>
    </row>
    <row r="70" spans="1:38" x14ac:dyDescent="0.2">
      <c r="A70" t="str">
        <f>IF(C70="","",IFERROR(VLOOKUP(C70,REMOVED!$A:$D,3,FALSE),"Yes"))</f>
        <v>Yes</v>
      </c>
      <c r="B70">
        <v>46184800</v>
      </c>
      <c r="C70" t="s">
        <v>1089</v>
      </c>
      <c r="D70" t="str">
        <f>VLOOKUP(C70,'All - AdoptAPet'!$B:$AE,2,FALSE)</f>
        <v>Earl</v>
      </c>
      <c r="E70" t="str">
        <f>VLOOKUP(C70,'All - PetPoint'!$B:$Q,7,FALSE)</f>
        <v>Earl</v>
      </c>
      <c r="F70" t="str">
        <f>VLOOKUP(C70,'AnimalInventory - PetPoint'!$D:$AK,2,FALSE)</f>
        <v>Earl</v>
      </c>
      <c r="G70" t="str">
        <f>VLOOKUP(C70,'All - AdoptAPet'!$B:$AE,7,FALSE)</f>
        <v>German Shorthaired Pointer</v>
      </c>
      <c r="H70" t="str">
        <f>VLOOKUP(C70,'All - AdoptAPet'!$B:$AE,8,FALSE)</f>
        <v>Bluetick Coonhound</v>
      </c>
      <c r="I70" t="str">
        <f>VLOOKUP(C70,'All - AdoptAPet'!$B:$AE,9,FALSE)</f>
        <v>Black - with White</v>
      </c>
      <c r="J70" t="str">
        <f>VLOOKUP(C70,'All - AdoptAPet'!$B:$AE,10,FALSE)</f>
        <v>male</v>
      </c>
      <c r="K70" t="str">
        <f>VLOOKUP(C70,'All - AdoptAPet'!$B:$AE,11,FALSE)</f>
        <v>adult</v>
      </c>
      <c r="L70" t="str">
        <f>VLOOKUP(C70,'All - AdoptAPet'!$B:$AE,12,FALSE)</f>
        <v>Large 61-100 lbs (28-45 kg)</v>
      </c>
      <c r="M70" t="str">
        <f>VLOOKUP(C70,'All - AdoptAPet'!$B:$AE,14,FALSE)</f>
        <v>Yes</v>
      </c>
      <c r="N70" t="str">
        <f>VLOOKUP(C70,'All - AdoptAPet'!$B:$AE,15,FALSE)</f>
        <v>Yes</v>
      </c>
      <c r="O70" t="str">
        <f>VLOOKUP(C70,'All - AdoptAPet'!$B:$AE,16,FALSE)</f>
        <v>Yes</v>
      </c>
      <c r="P70" t="str">
        <f>VLOOKUP(C70,'All - AdoptAPet'!$B:$AE,17,FALSE)</f>
        <v>No</v>
      </c>
      <c r="Q70" t="str">
        <f>VLOOKUP(C70,'All - AdoptAPet'!$B:$AE,19,FALSE)</f>
        <v>No</v>
      </c>
      <c r="R70" t="str">
        <f>VLOOKUP(C70,'All - AdoptAPet'!$B:$AE,20,FALSE)</f>
        <v>Yes</v>
      </c>
      <c r="S70" t="str">
        <f>VLOOKUP(C70,'All - AdoptAPet'!$B:$AE,21,FALSE)</f>
        <v>Yes</v>
      </c>
      <c r="T70" t="str">
        <f>VLOOKUP(C70,'All - AdoptAPet'!$B:$AE,22,FALSE)</f>
        <v>Unknown</v>
      </c>
      <c r="U70" t="str">
        <f>IF(VLOOKUP(C70,'All - AdoptAPet'!$B:$AE,23,FALSE)="","No", "Yes")</f>
        <v>No</v>
      </c>
      <c r="V70" t="str">
        <f>VLOOKUP(C70,'All - PetPoint'!$B:$Q,4,FALSE)</f>
        <v>Available</v>
      </c>
      <c r="W70" t="str">
        <f>VLOOKUP(C70,'All - PetPoint'!$B:$Q,11,FALSE)</f>
        <v>Black</v>
      </c>
      <c r="X70" t="str">
        <f>VLOOKUP(C70,'All - PetPoint'!$B:$Q,14,FALSE)</f>
        <v>Teen Pens</v>
      </c>
      <c r="Y70" t="str">
        <f>VLOOKUP(C70,'AnimalInventory - PetPoint'!$D:$AK,9,FALSE)</f>
        <v>Transfer In/Coalition Partner</v>
      </c>
      <c r="Z70" s="12">
        <f>VLOOKUP(C70,'AnimalInventory - PetPoint'!$D:$AK,19,FALSE)</f>
        <v>0</v>
      </c>
      <c r="AA70" s="12">
        <f>VLOOKUP(C70,'AnimalInventory - PetPoint'!$D:$AK,21,FALSE)</f>
        <v>45932.661805555559</v>
      </c>
      <c r="AB70">
        <f>VLOOKUP(C70,'AnimalInventory - PetPoint'!$D:$AK,22,FALSE)</f>
        <v>17.8</v>
      </c>
      <c r="AC70">
        <f>VLOOKUP(C70,'AnimalInventory - PetPoint'!$D:$AK,23,FALSE)</f>
        <v>0</v>
      </c>
      <c r="AD70" t="str">
        <f>VLOOKUP(C70,'AnimalInventory - PetPoint'!$D:$AK,25,FALSE)</f>
        <v>84.40 pound</v>
      </c>
      <c r="AE70">
        <f>VLOOKUP(C70,'AnimalInventory - PetPoint'!$D:$AK,28,FALSE)</f>
        <v>2</v>
      </c>
      <c r="AF70" t="str">
        <f>VLOOKUP(C70,'PreTreat DogTraffic'!$B:$I,2,FALSE)</f>
        <v>0</v>
      </c>
      <c r="AG70" t="str">
        <f>VLOOKUP(C70,'PreTreat DogTraffic'!$B:$I,3,FALSE)</f>
        <v>0</v>
      </c>
      <c r="AH70" t="str">
        <f>VLOOKUP(C70,'PreTreat DogTraffic'!$B:$I,4,FALSE)</f>
        <v>0</v>
      </c>
      <c r="AI70" t="str">
        <f>VLOOKUP(C70,'PreTreat DogTraffic'!$B:$I,5,FALSE)</f>
        <v>0</v>
      </c>
      <c r="AJ70" t="str">
        <f>VLOOKUP(C70,'PreTreat DogTraffic'!$B:$I,6,FALSE)</f>
        <v>0</v>
      </c>
      <c r="AK70" t="str">
        <f>VLOOKUP(C70,'PreTreat DogTraffic'!$B:$I,7,FALSE)</f>
        <v>0</v>
      </c>
      <c r="AL70" t="str">
        <f>VLOOKUP(C70,'PreTreat DogTraffic'!$B:$I,8,FALSE)</f>
        <v>0%</v>
      </c>
    </row>
    <row r="71" spans="1:38" x14ac:dyDescent="0.2">
      <c r="A71" t="str">
        <f>IF(C71="","",IFERROR(VLOOKUP(C71,REMOVED!$A:$D,3,FALSE),"Yes"))</f>
        <v>Yes</v>
      </c>
      <c r="B71">
        <v>46184805</v>
      </c>
      <c r="C71" t="s">
        <v>1442</v>
      </c>
      <c r="D71" t="str">
        <f>VLOOKUP(C71,'All - AdoptAPet'!$B:$AE,2,FALSE)</f>
        <v>Fufu</v>
      </c>
      <c r="E71" t="str">
        <f>VLOOKUP(C71,'All - PetPoint'!$B:$Q,7,FALSE)</f>
        <v>Fufu</v>
      </c>
      <c r="F71" t="str">
        <f>VLOOKUP(C71,'AnimalInventory - PetPoint'!$D:$AK,2,FALSE)</f>
        <v>Fufu</v>
      </c>
      <c r="G71" t="str">
        <f>VLOOKUP(C71,'All - AdoptAPet'!$B:$AE,7,FALSE)</f>
        <v>Treeing Walker Coonhound</v>
      </c>
      <c r="H71" t="str">
        <f>VLOOKUP(C71,'All - AdoptAPet'!$B:$AE,8,FALSE)</f>
        <v>Foxhound</v>
      </c>
      <c r="I71" t="str">
        <f>VLOOKUP(C71,'All - AdoptAPet'!$B:$AE,9,FALSE)</f>
        <v>Tricolor (Tan/Brown &amp; Black &amp; White)</v>
      </c>
      <c r="J71" t="str">
        <f>VLOOKUP(C71,'All - AdoptAPet'!$B:$AE,10,FALSE)</f>
        <v>female</v>
      </c>
      <c r="K71" t="str">
        <f>VLOOKUP(C71,'All - AdoptAPet'!$B:$AE,11,FALSE)</f>
        <v>adult</v>
      </c>
      <c r="L71" t="str">
        <f>VLOOKUP(C71,'All - AdoptAPet'!$B:$AE,12,FALSE)</f>
        <v>Med. 26-60 lbs (12-27 kg)</v>
      </c>
      <c r="M71" t="str">
        <f>VLOOKUP(C71,'All - AdoptAPet'!$B:$AE,14,FALSE)</f>
        <v>Yes</v>
      </c>
      <c r="N71" t="str">
        <f>VLOOKUP(C71,'All - AdoptAPet'!$B:$AE,15,FALSE)</f>
        <v>No</v>
      </c>
      <c r="O71" t="str">
        <f>VLOOKUP(C71,'All - AdoptAPet'!$B:$AE,16,FALSE)</f>
        <v>Yes</v>
      </c>
      <c r="P71" t="str">
        <f>VLOOKUP(C71,'All - AdoptAPet'!$B:$AE,17,FALSE)</f>
        <v>No</v>
      </c>
      <c r="Q71" t="str">
        <f>VLOOKUP(C71,'All - AdoptAPet'!$B:$AE,19,FALSE)</f>
        <v>No</v>
      </c>
      <c r="R71" t="str">
        <f>VLOOKUP(C71,'All - AdoptAPet'!$B:$AE,20,FALSE)</f>
        <v>Yes</v>
      </c>
      <c r="S71" t="str">
        <f>VLOOKUP(C71,'All - AdoptAPet'!$B:$AE,21,FALSE)</f>
        <v>Yes</v>
      </c>
      <c r="T71" t="str">
        <f>VLOOKUP(C71,'All - AdoptAPet'!$B:$AE,22,FALSE)</f>
        <v>Unknown</v>
      </c>
      <c r="U71" t="str">
        <f>IF(VLOOKUP(C71,'All - AdoptAPet'!$B:$AE,23,FALSE)="","No", "Yes")</f>
        <v>No</v>
      </c>
      <c r="V71" t="str">
        <f>VLOOKUP(C71,'All - PetPoint'!$B:$Q,4,FALSE)</f>
        <v>Pending Surgery</v>
      </c>
      <c r="W71" t="str">
        <f>VLOOKUP(C71,'All - PetPoint'!$B:$Q,11,FALSE)</f>
        <v>Tan</v>
      </c>
      <c r="X71" t="str">
        <f>VLOOKUP(C71,'All - PetPoint'!$B:$Q,14,FALSE)</f>
        <v>Equipment Storage Area</v>
      </c>
      <c r="Y71" t="str">
        <f>VLOOKUP(C71,'AnimalInventory - PetPoint'!$D:$AK,9,FALSE)</f>
        <v>Stray/ACO Pickup / Drop Off</v>
      </c>
      <c r="Z71" s="12">
        <f>VLOOKUP(C71,'AnimalInventory - PetPoint'!$D:$AK,19,FALSE)</f>
        <v>45943.580555555556</v>
      </c>
      <c r="AA71" s="12">
        <f>VLOOKUP(C71,'AnimalInventory - PetPoint'!$D:$AK,21,FALSE)</f>
        <v>45938.580555555556</v>
      </c>
      <c r="AB71">
        <f>VLOOKUP(C71,'AnimalInventory - PetPoint'!$D:$AK,22,FALSE)</f>
        <v>11.9</v>
      </c>
      <c r="AC71">
        <f>VLOOKUP(C71,'AnimalInventory - PetPoint'!$D:$AK,23,FALSE)</f>
        <v>0</v>
      </c>
      <c r="AD71" t="str">
        <f>VLOOKUP(C71,'AnimalInventory - PetPoint'!$D:$AK,25,FALSE)</f>
        <v>43.30 pound</v>
      </c>
      <c r="AE71">
        <f>VLOOKUP(C71,'AnimalInventory - PetPoint'!$D:$AK,28,FALSE)</f>
        <v>1</v>
      </c>
      <c r="AF71" t="str">
        <f>VLOOKUP(C71,'PreTreat DogTraffic'!$B:$I,2,FALSE)</f>
        <v>0</v>
      </c>
      <c r="AG71" t="str">
        <f>VLOOKUP(C71,'PreTreat DogTraffic'!$B:$I,3,FALSE)</f>
        <v>0</v>
      </c>
      <c r="AH71" t="str">
        <f>VLOOKUP(C71,'PreTreat DogTraffic'!$B:$I,4,FALSE)</f>
        <v>0</v>
      </c>
      <c r="AI71" t="str">
        <f>VLOOKUP(C71,'PreTreat DogTraffic'!$B:$I,5,FALSE)</f>
        <v>0</v>
      </c>
      <c r="AJ71" t="str">
        <f>VLOOKUP(C71,'PreTreat DogTraffic'!$B:$I,6,FALSE)</f>
        <v>0</v>
      </c>
      <c r="AK71" t="str">
        <f>VLOOKUP(C71,'PreTreat DogTraffic'!$B:$I,7,FALSE)</f>
        <v>0</v>
      </c>
      <c r="AL71" t="str">
        <f>VLOOKUP(C71,'PreTreat DogTraffic'!$B:$I,8,FALSE)</f>
        <v>0%</v>
      </c>
    </row>
    <row r="72" spans="1:38" x14ac:dyDescent="0.2">
      <c r="A72" t="str">
        <f>IF(C72="","",IFERROR(VLOOKUP(C72,REMOVED!$A:$D,3,FALSE),"Yes"))</f>
        <v>Yes</v>
      </c>
      <c r="B72">
        <v>46184679</v>
      </c>
      <c r="C72" t="s">
        <v>1055</v>
      </c>
      <c r="D72" t="str">
        <f>VLOOKUP(C72,'All - AdoptAPet'!$B:$AE,2,FALSE)</f>
        <v>Gomez</v>
      </c>
      <c r="E72" t="str">
        <f>VLOOKUP(C72,'All - PetPoint'!$B:$Q,7,FALSE)</f>
        <v>Gomez</v>
      </c>
      <c r="F72" t="str">
        <f>VLOOKUP(C72,'AnimalInventory - PetPoint'!$D:$AK,2,FALSE)</f>
        <v>Gomez</v>
      </c>
      <c r="G72" t="str">
        <f>VLOOKUP(C72,'All - AdoptAPet'!$B:$AE,7,FALSE)</f>
        <v>Labrador Retriever</v>
      </c>
      <c r="H72" t="str">
        <f>VLOOKUP(C72,'All - AdoptAPet'!$B:$AE,8,FALSE)</f>
        <v>Beagle</v>
      </c>
      <c r="I72" t="str">
        <f>VLOOKUP(C72,'All - AdoptAPet'!$B:$AE,9,FALSE)</f>
        <v>Black - with White</v>
      </c>
      <c r="J72" t="str">
        <f>VLOOKUP(C72,'All - AdoptAPet'!$B:$AE,10,FALSE)</f>
        <v>male</v>
      </c>
      <c r="K72" t="str">
        <f>VLOOKUP(C72,'All - AdoptAPet'!$B:$AE,11,FALSE)</f>
        <v>young</v>
      </c>
      <c r="L72" t="str">
        <f>VLOOKUP(C72,'All - AdoptAPet'!$B:$AE,12,FALSE)</f>
        <v>Med. 26-60 lbs (12-27 kg)</v>
      </c>
      <c r="M72" t="str">
        <f>VLOOKUP(C72,'All - AdoptAPet'!$B:$AE,14,FALSE)</f>
        <v>Yes</v>
      </c>
      <c r="N72" t="str">
        <f>VLOOKUP(C72,'All - AdoptAPet'!$B:$AE,15,FALSE)</f>
        <v>No</v>
      </c>
      <c r="O72" t="str">
        <f>VLOOKUP(C72,'All - AdoptAPet'!$B:$AE,16,FALSE)</f>
        <v>Yes</v>
      </c>
      <c r="P72" t="str">
        <f>VLOOKUP(C72,'All - AdoptAPet'!$B:$AE,17,FALSE)</f>
        <v>No</v>
      </c>
      <c r="Q72" t="str">
        <f>VLOOKUP(C72,'All - AdoptAPet'!$B:$AE,19,FALSE)</f>
        <v>No</v>
      </c>
      <c r="R72" t="str">
        <f>VLOOKUP(C72,'All - AdoptAPet'!$B:$AE,20,FALSE)</f>
        <v>Yes</v>
      </c>
      <c r="S72" t="str">
        <f>VLOOKUP(C72,'All - AdoptAPet'!$B:$AE,21,FALSE)</f>
        <v>Yes</v>
      </c>
      <c r="T72" t="str">
        <f>VLOOKUP(C72,'All - AdoptAPet'!$B:$AE,22,FALSE)</f>
        <v>Unknown</v>
      </c>
      <c r="U72" t="str">
        <f>IF(VLOOKUP(C72,'All - AdoptAPet'!$B:$AE,23,FALSE)="","No", "Yes")</f>
        <v>No</v>
      </c>
      <c r="V72" t="str">
        <f>VLOOKUP(C72,'All - PetPoint'!$B:$Q,4,FALSE)</f>
        <v>Pending Surgery</v>
      </c>
      <c r="W72" t="str">
        <f>VLOOKUP(C72,'All - PetPoint'!$B:$Q,11,FALSE)</f>
        <v>Black</v>
      </c>
      <c r="X72" t="str">
        <f>VLOOKUP(C72,'All - PetPoint'!$B:$Q,14,FALSE)</f>
        <v>Adoption Kennels</v>
      </c>
      <c r="Y72" t="str">
        <f>VLOOKUP(C72,'AnimalInventory - PetPoint'!$D:$AK,9,FALSE)</f>
        <v>Stray/ACO Pickup / Drop Off</v>
      </c>
      <c r="Z72" s="12">
        <f>VLOOKUP(C72,'AnimalInventory - PetPoint'!$D:$AK,19,FALSE)</f>
        <v>45930.62777777778</v>
      </c>
      <c r="AA72" s="12">
        <f>VLOOKUP(C72,'AnimalInventory - PetPoint'!$D:$AK,21,FALSE)</f>
        <v>45925.62777777778</v>
      </c>
      <c r="AB72">
        <f>VLOOKUP(C72,'AnimalInventory - PetPoint'!$D:$AK,22,FALSE)</f>
        <v>24.8</v>
      </c>
      <c r="AC72">
        <f>VLOOKUP(C72,'AnimalInventory - PetPoint'!$D:$AK,23,FALSE)</f>
        <v>0</v>
      </c>
      <c r="AD72" t="str">
        <f>VLOOKUP(C72,'AnimalInventory - PetPoint'!$D:$AK,25,FALSE)</f>
        <v>28.00 pound</v>
      </c>
      <c r="AE72">
        <f>VLOOKUP(C72,'AnimalInventory - PetPoint'!$D:$AK,28,FALSE)</f>
        <v>2</v>
      </c>
      <c r="AF72" t="str">
        <f>VLOOKUP(C72,'PreTreat DogTraffic'!$B:$I,2,FALSE)</f>
        <v>0</v>
      </c>
      <c r="AG72" t="str">
        <f>VLOOKUP(C72,'PreTreat DogTraffic'!$B:$I,3,FALSE)</f>
        <v>0</v>
      </c>
      <c r="AH72" t="str">
        <f>VLOOKUP(C72,'PreTreat DogTraffic'!$B:$I,4,FALSE)</f>
        <v>0</v>
      </c>
      <c r="AI72" t="str">
        <f>VLOOKUP(C72,'PreTreat DogTraffic'!$B:$I,5,FALSE)</f>
        <v>0</v>
      </c>
      <c r="AJ72" t="str">
        <f>VLOOKUP(C72,'PreTreat DogTraffic'!$B:$I,6,FALSE)</f>
        <v>0</v>
      </c>
      <c r="AK72" t="str">
        <f>VLOOKUP(C72,'PreTreat DogTraffic'!$B:$I,7,FALSE)</f>
        <v>0</v>
      </c>
      <c r="AL72" t="str">
        <f>VLOOKUP(C72,'PreTreat DogTraffic'!$B:$I,8,FALSE)</f>
        <v>0%</v>
      </c>
    </row>
    <row r="73" spans="1:38" x14ac:dyDescent="0.2">
      <c r="A73" t="str">
        <f>IF(C73="","",IFERROR(VLOOKUP(C73,REMOVED!$A:$D,3,FALSE),"Yes"))</f>
        <v>Yes</v>
      </c>
      <c r="B73">
        <v>46184656</v>
      </c>
      <c r="C73" t="s">
        <v>970</v>
      </c>
      <c r="D73" t="str">
        <f>VLOOKUP(C73,'All - AdoptAPet'!$B:$AE,2,FALSE)</f>
        <v>Gunner</v>
      </c>
      <c r="E73" t="str">
        <f>VLOOKUP(C73,'All - PetPoint'!$B:$Q,7,FALSE)</f>
        <v>Gunner</v>
      </c>
      <c r="F73" t="str">
        <f>VLOOKUP(C73,'AnimalInventory - PetPoint'!$D:$AK,2,FALSE)</f>
        <v>Gunner</v>
      </c>
      <c r="G73" t="str">
        <f>VLOOKUP(C73,'All - AdoptAPet'!$B:$AE,7,FALSE)</f>
        <v>Labrador Retriever</v>
      </c>
      <c r="H73">
        <f>VLOOKUP(C73,'All - AdoptAPet'!$B:$AE,8,FALSE)</f>
        <v>0</v>
      </c>
      <c r="I73" t="str">
        <f>VLOOKUP(C73,'All - AdoptAPet'!$B:$AE,9,FALSE)</f>
        <v>Black</v>
      </c>
      <c r="J73" t="str">
        <f>VLOOKUP(C73,'All - AdoptAPet'!$B:$AE,10,FALSE)</f>
        <v>male</v>
      </c>
      <c r="K73" t="str">
        <f>VLOOKUP(C73,'All - AdoptAPet'!$B:$AE,11,FALSE)</f>
        <v>adult</v>
      </c>
      <c r="L73" t="str">
        <f>VLOOKUP(C73,'All - AdoptAPet'!$B:$AE,12,FALSE)</f>
        <v>Med. 26-60 lbs (12-27 kg)</v>
      </c>
      <c r="M73" t="str">
        <f>VLOOKUP(C73,'All - AdoptAPet'!$B:$AE,14,FALSE)</f>
        <v>Yes</v>
      </c>
      <c r="N73" t="str">
        <f>VLOOKUP(C73,'All - AdoptAPet'!$B:$AE,15,FALSE)</f>
        <v>Yes</v>
      </c>
      <c r="O73" t="str">
        <f>VLOOKUP(C73,'All - AdoptAPet'!$B:$AE,16,FALSE)</f>
        <v>Yes</v>
      </c>
      <c r="P73" t="str">
        <f>VLOOKUP(C73,'All - AdoptAPet'!$B:$AE,17,FALSE)</f>
        <v>No</v>
      </c>
      <c r="Q73" t="str">
        <f>VLOOKUP(C73,'All - AdoptAPet'!$B:$AE,19,FALSE)</f>
        <v>No</v>
      </c>
      <c r="R73" t="str">
        <f>VLOOKUP(C73,'All - AdoptAPet'!$B:$AE,20,FALSE)</f>
        <v>Yes</v>
      </c>
      <c r="S73" t="str">
        <f>VLOOKUP(C73,'All - AdoptAPet'!$B:$AE,21,FALSE)</f>
        <v>Yes</v>
      </c>
      <c r="T73" t="str">
        <f>VLOOKUP(C73,'All - AdoptAPet'!$B:$AE,22,FALSE)</f>
        <v>Unknown</v>
      </c>
      <c r="U73" t="str">
        <f>IF(VLOOKUP(C73,'All - AdoptAPet'!$B:$AE,23,FALSE)="","No", "Yes")</f>
        <v>No</v>
      </c>
      <c r="V73" t="str">
        <f>VLOOKUP(C73,'All - PetPoint'!$B:$Q,4,FALSE)</f>
        <v>Available</v>
      </c>
      <c r="W73" t="str">
        <f>VLOOKUP(C73,'All - PetPoint'!$B:$Q,11,FALSE)</f>
        <v>Black</v>
      </c>
      <c r="X73" t="str">
        <f>VLOOKUP(C73,'All - PetPoint'!$B:$Q,14,FALSE)</f>
        <v>Medical Kennel</v>
      </c>
      <c r="Y73" t="str">
        <f>VLOOKUP(C73,'AnimalInventory - PetPoint'!$D:$AK,9,FALSE)</f>
        <v>Stray/ACO Pickup / Drop Off</v>
      </c>
      <c r="Z73" s="12">
        <f>VLOOKUP(C73,'AnimalInventory - PetPoint'!$D:$AK,19,FALSE)</f>
        <v>45910.564583333333</v>
      </c>
      <c r="AA73" s="12">
        <f>VLOOKUP(C73,'AnimalInventory - PetPoint'!$D:$AK,21,FALSE)</f>
        <v>45905.564583333333</v>
      </c>
      <c r="AB73">
        <f>VLOOKUP(C73,'AnimalInventory - PetPoint'!$D:$AK,22,FALSE)</f>
        <v>44.9</v>
      </c>
      <c r="AC73">
        <f>VLOOKUP(C73,'AnimalInventory - PetPoint'!$D:$AK,23,FALSE)</f>
        <v>0</v>
      </c>
      <c r="AD73" t="str">
        <f>VLOOKUP(C73,'AnimalInventory - PetPoint'!$D:$AK,25,FALSE)</f>
        <v>59.40 pound</v>
      </c>
      <c r="AE73">
        <f>VLOOKUP(C73,'AnimalInventory - PetPoint'!$D:$AK,28,FALSE)</f>
        <v>2</v>
      </c>
      <c r="AF73" t="str">
        <f>VLOOKUP(C73,'PreTreat DogTraffic'!$B:$I,2,FALSE)</f>
        <v>0</v>
      </c>
      <c r="AG73" t="str">
        <f>VLOOKUP(C73,'PreTreat DogTraffic'!$B:$I,3,FALSE)</f>
        <v>0</v>
      </c>
      <c r="AH73" t="str">
        <f>VLOOKUP(C73,'PreTreat DogTraffic'!$B:$I,4,FALSE)</f>
        <v>0</v>
      </c>
      <c r="AI73" t="str">
        <f>VLOOKUP(C73,'PreTreat DogTraffic'!$B:$I,5,FALSE)</f>
        <v>0</v>
      </c>
      <c r="AJ73" t="str">
        <f>VLOOKUP(C73,'PreTreat DogTraffic'!$B:$I,6,FALSE)</f>
        <v>0</v>
      </c>
      <c r="AK73" t="str">
        <f>VLOOKUP(C73,'PreTreat DogTraffic'!$B:$I,7,FALSE)</f>
        <v>0</v>
      </c>
      <c r="AL73" t="str">
        <f>VLOOKUP(C73,'PreTreat DogTraffic'!$B:$I,8,FALSE)</f>
        <v>0%</v>
      </c>
    </row>
    <row r="74" spans="1:38" x14ac:dyDescent="0.2">
      <c r="A74" t="str">
        <f>IF(C74="","",IFERROR(VLOOKUP(C74,REMOVED!$A:$D,3,FALSE),"Yes"))</f>
        <v>Yes</v>
      </c>
      <c r="B74">
        <v>46184864</v>
      </c>
      <c r="C74" t="s">
        <v>1036</v>
      </c>
      <c r="D74" t="str">
        <f>VLOOKUP(C74,'All - AdoptAPet'!$B:$AE,2,FALSE)</f>
        <v>Harry</v>
      </c>
      <c r="E74" t="str">
        <f>VLOOKUP(C74,'All - PetPoint'!$B:$Q,7,FALSE)</f>
        <v>Harry</v>
      </c>
      <c r="F74" t="str">
        <f>VLOOKUP(C74,'AnimalInventory - PetPoint'!$D:$AK,2,FALSE)</f>
        <v>Harry</v>
      </c>
      <c r="G74" t="str">
        <f>VLOOKUP(C74,'All - AdoptAPet'!$B:$AE,7,FALSE)</f>
        <v>American Pit Bull Terrier</v>
      </c>
      <c r="H74" t="str">
        <f>VLOOKUP(C74,'All - AdoptAPet'!$B:$AE,8,FALSE)</f>
        <v>Labrador Retriever</v>
      </c>
      <c r="I74" t="str">
        <f>VLOOKUP(C74,'All - AdoptAPet'!$B:$AE,9,FALSE)</f>
        <v>Black - with White</v>
      </c>
      <c r="J74" t="str">
        <f>VLOOKUP(C74,'All - AdoptAPet'!$B:$AE,10,FALSE)</f>
        <v>male</v>
      </c>
      <c r="K74" t="str">
        <f>VLOOKUP(C74,'All - AdoptAPet'!$B:$AE,11,FALSE)</f>
        <v>young</v>
      </c>
      <c r="L74" t="str">
        <f>VLOOKUP(C74,'All - AdoptAPet'!$B:$AE,12,FALSE)</f>
        <v>Med. 26-60 lbs (12-27 kg)</v>
      </c>
      <c r="M74" t="str">
        <f>VLOOKUP(C74,'All - AdoptAPet'!$B:$AE,14,FALSE)</f>
        <v>Yes</v>
      </c>
      <c r="N74" t="str">
        <f>VLOOKUP(C74,'All - AdoptAPet'!$B:$AE,15,FALSE)</f>
        <v>No</v>
      </c>
      <c r="O74" t="str">
        <f>VLOOKUP(C74,'All - AdoptAPet'!$B:$AE,16,FALSE)</f>
        <v>Yes</v>
      </c>
      <c r="P74" t="str">
        <f>VLOOKUP(C74,'All - AdoptAPet'!$B:$AE,17,FALSE)</f>
        <v>No</v>
      </c>
      <c r="Q74" t="str">
        <f>VLOOKUP(C74,'All - AdoptAPet'!$B:$AE,19,FALSE)</f>
        <v>No</v>
      </c>
      <c r="R74" t="str">
        <f>VLOOKUP(C74,'All - AdoptAPet'!$B:$AE,20,FALSE)</f>
        <v>Yes</v>
      </c>
      <c r="S74" t="str">
        <f>VLOOKUP(C74,'All - AdoptAPet'!$B:$AE,21,FALSE)</f>
        <v>Yes</v>
      </c>
      <c r="T74" t="str">
        <f>VLOOKUP(C74,'All - AdoptAPet'!$B:$AE,22,FALSE)</f>
        <v>Unknown</v>
      </c>
      <c r="U74" t="str">
        <f>IF(VLOOKUP(C74,'All - AdoptAPet'!$B:$AE,23,FALSE)="","No", "Yes")</f>
        <v>No</v>
      </c>
      <c r="V74" t="str">
        <f>VLOOKUP(C74,'All - PetPoint'!$B:$Q,4,FALSE)</f>
        <v>Pending Surgery</v>
      </c>
      <c r="W74" t="str">
        <f>VLOOKUP(C74,'All - PetPoint'!$B:$Q,11,FALSE)</f>
        <v>Black</v>
      </c>
      <c r="X74" t="str">
        <f>VLOOKUP(C74,'All - PetPoint'!$B:$Q,14,FALSE)</f>
        <v>Medical Kennel</v>
      </c>
      <c r="Y74" t="str">
        <f>VLOOKUP(C74,'AnimalInventory - PetPoint'!$D:$AK,9,FALSE)</f>
        <v>Stray/Public Drop Off</v>
      </c>
      <c r="Z74" s="12">
        <f>VLOOKUP(C74,'AnimalInventory - PetPoint'!$D:$AK,19,FALSE)</f>
        <v>45924.633333333331</v>
      </c>
      <c r="AA74" s="12">
        <f>VLOOKUP(C74,'AnimalInventory - PetPoint'!$D:$AK,21,FALSE)</f>
        <v>45919.633333333331</v>
      </c>
      <c r="AB74">
        <f>VLOOKUP(C74,'AnimalInventory - PetPoint'!$D:$AK,22,FALSE)</f>
        <v>30.8</v>
      </c>
      <c r="AC74">
        <f>VLOOKUP(C74,'AnimalInventory - PetPoint'!$D:$AK,23,FALSE)</f>
        <v>0</v>
      </c>
      <c r="AD74" t="str">
        <f>VLOOKUP(C74,'AnimalInventory - PetPoint'!$D:$AK,25,FALSE)</f>
        <v>46.00 pound</v>
      </c>
      <c r="AE74">
        <f>VLOOKUP(C74,'AnimalInventory - PetPoint'!$D:$AK,28,FALSE)</f>
        <v>2</v>
      </c>
      <c r="AF74" t="str">
        <f>VLOOKUP(C74,'PreTreat DogTraffic'!$B:$I,2,FALSE)</f>
        <v>0</v>
      </c>
      <c r="AG74" t="str">
        <f>VLOOKUP(C74,'PreTreat DogTraffic'!$B:$I,3,FALSE)</f>
        <v>0</v>
      </c>
      <c r="AH74" t="str">
        <f>VLOOKUP(C74,'PreTreat DogTraffic'!$B:$I,4,FALSE)</f>
        <v>0</v>
      </c>
      <c r="AI74" t="str">
        <f>VLOOKUP(C74,'PreTreat DogTraffic'!$B:$I,5,FALSE)</f>
        <v>0</v>
      </c>
      <c r="AJ74" t="str">
        <f>VLOOKUP(C74,'PreTreat DogTraffic'!$B:$I,6,FALSE)</f>
        <v>0</v>
      </c>
      <c r="AK74" t="str">
        <f>VLOOKUP(C74,'PreTreat DogTraffic'!$B:$I,7,FALSE)</f>
        <v>0</v>
      </c>
      <c r="AL74" t="str">
        <f>VLOOKUP(C74,'PreTreat DogTraffic'!$B:$I,8,FALSE)</f>
        <v>0%</v>
      </c>
    </row>
    <row r="75" spans="1:38" x14ac:dyDescent="0.2">
      <c r="A75" t="str">
        <f>IF(C75="","",IFERROR(VLOOKUP(C75,REMOVED!$A:$D,3,FALSE),"Yes"))</f>
        <v>Yes</v>
      </c>
      <c r="B75">
        <v>46184910</v>
      </c>
      <c r="C75" t="s">
        <v>1010</v>
      </c>
      <c r="D75" t="str">
        <f>VLOOKUP(C75,'All - AdoptAPet'!$B:$AE,2,FALSE)</f>
        <v>Hershey</v>
      </c>
      <c r="E75" t="str">
        <f>VLOOKUP(C75,'All - PetPoint'!$B:$Q,7,FALSE)</f>
        <v>Hershey</v>
      </c>
      <c r="F75" t="str">
        <f>VLOOKUP(C75,'AnimalInventory - PetPoint'!$D:$AK,2,FALSE)</f>
        <v>Hershey</v>
      </c>
      <c r="G75" t="str">
        <f>VLOOKUP(C75,'All - AdoptAPet'!$B:$AE,7,FALSE)</f>
        <v>German Shorthaired Pointer</v>
      </c>
      <c r="H75" t="str">
        <f>VLOOKUP(C75,'All - AdoptAPet'!$B:$AE,8,FALSE)</f>
        <v>Labrador Retriever</v>
      </c>
      <c r="I75" t="str">
        <f>VLOOKUP(C75,'All - AdoptAPet'!$B:$AE,9,FALSE)</f>
        <v>Brown/Chocolate</v>
      </c>
      <c r="J75" t="str">
        <f>VLOOKUP(C75,'All - AdoptAPet'!$B:$AE,10,FALSE)</f>
        <v>male</v>
      </c>
      <c r="K75" t="str">
        <f>VLOOKUP(C75,'All - AdoptAPet'!$B:$AE,11,FALSE)</f>
        <v>young</v>
      </c>
      <c r="L75" t="str">
        <f>VLOOKUP(C75,'All - AdoptAPet'!$B:$AE,12,FALSE)</f>
        <v>Med. 26-60 lbs (12-27 kg)</v>
      </c>
      <c r="M75" t="str">
        <f>VLOOKUP(C75,'All - AdoptAPet'!$B:$AE,14,FALSE)</f>
        <v>Yes</v>
      </c>
      <c r="N75" t="str">
        <f>VLOOKUP(C75,'All - AdoptAPet'!$B:$AE,15,FALSE)</f>
        <v>Yes</v>
      </c>
      <c r="O75" t="str">
        <f>VLOOKUP(C75,'All - AdoptAPet'!$B:$AE,16,FALSE)</f>
        <v>Yes</v>
      </c>
      <c r="P75" t="str">
        <f>VLOOKUP(C75,'All - AdoptAPet'!$B:$AE,17,FALSE)</f>
        <v>No</v>
      </c>
      <c r="Q75" t="str">
        <f>VLOOKUP(C75,'All - AdoptAPet'!$B:$AE,19,FALSE)</f>
        <v>No</v>
      </c>
      <c r="R75" t="str">
        <f>VLOOKUP(C75,'All - AdoptAPet'!$B:$AE,20,FALSE)</f>
        <v>Yes</v>
      </c>
      <c r="S75" t="str">
        <f>VLOOKUP(C75,'All - AdoptAPet'!$B:$AE,21,FALSE)</f>
        <v>Yes</v>
      </c>
      <c r="T75" t="str">
        <f>VLOOKUP(C75,'All - AdoptAPet'!$B:$AE,22,FALSE)</f>
        <v>Unknown</v>
      </c>
      <c r="U75" t="str">
        <f>IF(VLOOKUP(C75,'All - AdoptAPet'!$B:$AE,23,FALSE)="","No", "Yes")</f>
        <v>No</v>
      </c>
      <c r="V75" t="str">
        <f>VLOOKUP(C75,'All - PetPoint'!$B:$Q,4,FALSE)</f>
        <v>Available</v>
      </c>
      <c r="W75" t="str">
        <f>VLOOKUP(C75,'All - PetPoint'!$B:$Q,11,FALSE)</f>
        <v>Brown</v>
      </c>
      <c r="X75" t="str">
        <f>VLOOKUP(C75,'All - PetPoint'!$B:$Q,14,FALSE)</f>
        <v>Medical Kennel</v>
      </c>
      <c r="Y75" t="str">
        <f>VLOOKUP(C75,'AnimalInventory - PetPoint'!$D:$AK,9,FALSE)</f>
        <v>Stray/Public Drop Off</v>
      </c>
      <c r="Z75" s="12">
        <f>VLOOKUP(C75,'AnimalInventory - PetPoint'!$D:$AK,19,FALSE)</f>
        <v>45920.520138888889</v>
      </c>
      <c r="AA75" s="12">
        <f>VLOOKUP(C75,'AnimalInventory - PetPoint'!$D:$AK,21,FALSE)</f>
        <v>45915.520138888889</v>
      </c>
      <c r="AB75">
        <f>VLOOKUP(C75,'AnimalInventory - PetPoint'!$D:$AK,22,FALSE)</f>
        <v>35</v>
      </c>
      <c r="AC75">
        <f>VLOOKUP(C75,'AnimalInventory - PetPoint'!$D:$AK,23,FALSE)</f>
        <v>0</v>
      </c>
      <c r="AD75" t="str">
        <f>VLOOKUP(C75,'AnimalInventory - PetPoint'!$D:$AK,25,FALSE)</f>
        <v>46.00 pound</v>
      </c>
      <c r="AE75">
        <f>VLOOKUP(C75,'AnimalInventory - PetPoint'!$D:$AK,28,FALSE)</f>
        <v>2</v>
      </c>
      <c r="AF75" t="str">
        <f>VLOOKUP(C75,'PreTreat DogTraffic'!$B:$I,2,FALSE)</f>
        <v>0</v>
      </c>
      <c r="AG75" t="str">
        <f>VLOOKUP(C75,'PreTreat DogTraffic'!$B:$I,3,FALSE)</f>
        <v>0</v>
      </c>
      <c r="AH75" t="str">
        <f>VLOOKUP(C75,'PreTreat DogTraffic'!$B:$I,4,FALSE)</f>
        <v>0</v>
      </c>
      <c r="AI75" t="str">
        <f>VLOOKUP(C75,'PreTreat DogTraffic'!$B:$I,5,FALSE)</f>
        <v>0</v>
      </c>
      <c r="AJ75" t="str">
        <f>VLOOKUP(C75,'PreTreat DogTraffic'!$B:$I,6,FALSE)</f>
        <v>0</v>
      </c>
      <c r="AK75" t="str">
        <f>VLOOKUP(C75,'PreTreat DogTraffic'!$B:$I,7,FALSE)</f>
        <v>0</v>
      </c>
      <c r="AL75" t="str">
        <f>VLOOKUP(C75,'PreTreat DogTraffic'!$B:$I,8,FALSE)</f>
        <v>0%</v>
      </c>
    </row>
    <row r="76" spans="1:38" x14ac:dyDescent="0.2">
      <c r="A76" t="str">
        <f>IF(C76="","",IFERROR(VLOOKUP(C76,REMOVED!$A:$D,3,FALSE),"Yes"))</f>
        <v>Yes</v>
      </c>
      <c r="B76">
        <v>46184923</v>
      </c>
      <c r="C76" t="s">
        <v>1005</v>
      </c>
      <c r="D76" t="str">
        <f>VLOOKUP(C76,'All - AdoptAPet'!$B:$AE,2,FALSE)</f>
        <v>Java</v>
      </c>
      <c r="E76" t="str">
        <f>VLOOKUP(C76,'All - PetPoint'!$B:$Q,7,FALSE)</f>
        <v>Java</v>
      </c>
      <c r="F76" t="str">
        <f>VLOOKUP(C76,'AnimalInventory - PetPoint'!$D:$AK,2,FALSE)</f>
        <v>Java</v>
      </c>
      <c r="G76" t="str">
        <f>VLOOKUP(C76,'All - AdoptAPet'!$B:$AE,7,FALSE)</f>
        <v>Labrador Retriever</v>
      </c>
      <c r="H76" t="str">
        <f>VLOOKUP(C76,'All - AdoptAPet'!$B:$AE,8,FALSE)</f>
        <v>Hound (Unknown Type)</v>
      </c>
      <c r="I76" t="str">
        <f>VLOOKUP(C76,'All - AdoptAPet'!$B:$AE,9,FALSE)</f>
        <v>Brown/Chocolate - with Black</v>
      </c>
      <c r="J76" t="str">
        <f>VLOOKUP(C76,'All - AdoptAPet'!$B:$AE,10,FALSE)</f>
        <v>male</v>
      </c>
      <c r="K76" t="str">
        <f>VLOOKUP(C76,'All - AdoptAPet'!$B:$AE,11,FALSE)</f>
        <v>young</v>
      </c>
      <c r="L76" t="str">
        <f>VLOOKUP(C76,'All - AdoptAPet'!$B:$AE,12,FALSE)</f>
        <v>Med. 26-60 lbs (12-27 kg)</v>
      </c>
      <c r="M76" t="str">
        <f>VLOOKUP(C76,'All - AdoptAPet'!$B:$AE,14,FALSE)</f>
        <v>Yes</v>
      </c>
      <c r="N76" t="str">
        <f>VLOOKUP(C76,'All - AdoptAPet'!$B:$AE,15,FALSE)</f>
        <v>Yes</v>
      </c>
      <c r="O76" t="str">
        <f>VLOOKUP(C76,'All - AdoptAPet'!$B:$AE,16,FALSE)</f>
        <v>Yes</v>
      </c>
      <c r="P76" t="str">
        <f>VLOOKUP(C76,'All - AdoptAPet'!$B:$AE,17,FALSE)</f>
        <v>No</v>
      </c>
      <c r="Q76" t="str">
        <f>VLOOKUP(C76,'All - AdoptAPet'!$B:$AE,19,FALSE)</f>
        <v>No</v>
      </c>
      <c r="R76" t="str">
        <f>VLOOKUP(C76,'All - AdoptAPet'!$B:$AE,20,FALSE)</f>
        <v>Yes</v>
      </c>
      <c r="S76" t="str">
        <f>VLOOKUP(C76,'All - AdoptAPet'!$B:$AE,21,FALSE)</f>
        <v>Yes</v>
      </c>
      <c r="T76" t="str">
        <f>VLOOKUP(C76,'All - AdoptAPet'!$B:$AE,22,FALSE)</f>
        <v>Unknown</v>
      </c>
      <c r="U76" t="str">
        <f>IF(VLOOKUP(C76,'All - AdoptAPet'!$B:$AE,23,FALSE)="","No", "Yes")</f>
        <v>No</v>
      </c>
      <c r="V76" t="str">
        <f>VLOOKUP(C76,'All - PetPoint'!$B:$Q,4,FALSE)</f>
        <v>Available</v>
      </c>
      <c r="W76" t="str">
        <f>VLOOKUP(C76,'All - PetPoint'!$B:$Q,11,FALSE)</f>
        <v>Brown</v>
      </c>
      <c r="X76" t="str">
        <f>VLOOKUP(C76,'All - PetPoint'!$B:$Q,14,FALSE)</f>
        <v>Medical Kennel</v>
      </c>
      <c r="Y76" t="str">
        <f>VLOOKUP(C76,'AnimalInventory - PetPoint'!$D:$AK,9,FALSE)</f>
        <v>Stray/ACO Pickup / Drop Off</v>
      </c>
      <c r="Z76" s="12">
        <f>VLOOKUP(C76,'AnimalInventory - PetPoint'!$D:$AK,19,FALSE)</f>
        <v>45918.493750000001</v>
      </c>
      <c r="AA76" s="12">
        <f>VLOOKUP(C76,'AnimalInventory - PetPoint'!$D:$AK,21,FALSE)</f>
        <v>45913.493750000001</v>
      </c>
      <c r="AB76">
        <f>VLOOKUP(C76,'AnimalInventory - PetPoint'!$D:$AK,22,FALSE)</f>
        <v>37</v>
      </c>
      <c r="AC76">
        <f>VLOOKUP(C76,'AnimalInventory - PetPoint'!$D:$AK,23,FALSE)</f>
        <v>0</v>
      </c>
      <c r="AD76" t="str">
        <f>VLOOKUP(C76,'AnimalInventory - PetPoint'!$D:$AK,25,FALSE)</f>
        <v>42.00 pound</v>
      </c>
      <c r="AE76">
        <f>VLOOKUP(C76,'AnimalInventory - PetPoint'!$D:$AK,28,FALSE)</f>
        <v>2</v>
      </c>
      <c r="AF76" t="str">
        <f>VLOOKUP(C76,'PreTreat DogTraffic'!$B:$I,2,FALSE)</f>
        <v>0</v>
      </c>
      <c r="AG76" t="str">
        <f>VLOOKUP(C76,'PreTreat DogTraffic'!$B:$I,3,FALSE)</f>
        <v>0</v>
      </c>
      <c r="AH76" t="str">
        <f>VLOOKUP(C76,'PreTreat DogTraffic'!$B:$I,4,FALSE)</f>
        <v>0</v>
      </c>
      <c r="AI76" t="str">
        <f>VLOOKUP(C76,'PreTreat DogTraffic'!$B:$I,5,FALSE)</f>
        <v>0</v>
      </c>
      <c r="AJ76" t="str">
        <f>VLOOKUP(C76,'PreTreat DogTraffic'!$B:$I,6,FALSE)</f>
        <v>0</v>
      </c>
      <c r="AK76" t="str">
        <f>VLOOKUP(C76,'PreTreat DogTraffic'!$B:$I,7,FALSE)</f>
        <v>0</v>
      </c>
      <c r="AL76" t="str">
        <f>VLOOKUP(C76,'PreTreat DogTraffic'!$B:$I,8,FALSE)</f>
        <v>0%</v>
      </c>
    </row>
    <row r="77" spans="1:38" x14ac:dyDescent="0.2">
      <c r="A77" t="str">
        <f>IF(C77="","",IFERROR(VLOOKUP(C77,REMOVED!$A:$D,3,FALSE),"Yes"))</f>
        <v>Yes</v>
      </c>
      <c r="B77">
        <v>46184930</v>
      </c>
      <c r="C77" t="s">
        <v>958</v>
      </c>
      <c r="D77" t="str">
        <f>VLOOKUP(C77,'All - AdoptAPet'!$B:$AE,2,FALSE)</f>
        <v>Lainey</v>
      </c>
      <c r="E77" t="str">
        <f>VLOOKUP(C77,'All - PetPoint'!$B:$Q,7,FALSE)</f>
        <v>Lainey</v>
      </c>
      <c r="F77" t="str">
        <f>VLOOKUP(C77,'AnimalInventory - PetPoint'!$D:$AK,2,FALSE)</f>
        <v>Lainey</v>
      </c>
      <c r="G77" t="str">
        <f>VLOOKUP(C77,'All - AdoptAPet'!$B:$AE,7,FALSE)</f>
        <v>American Pit Bull Terrier</v>
      </c>
      <c r="H77" t="str">
        <f>VLOOKUP(C77,'All - AdoptAPet'!$B:$AE,8,FALSE)</f>
        <v>American Bulldog</v>
      </c>
      <c r="I77" t="str">
        <f>VLOOKUP(C77,'All - AdoptAPet'!$B:$AE,9,FALSE)</f>
        <v>Tan/Yellow/Fawn - with White</v>
      </c>
      <c r="J77" t="str">
        <f>VLOOKUP(C77,'All - AdoptAPet'!$B:$AE,10,FALSE)</f>
        <v>female</v>
      </c>
      <c r="K77" t="str">
        <f>VLOOKUP(C77,'All - AdoptAPet'!$B:$AE,11,FALSE)</f>
        <v>young</v>
      </c>
      <c r="L77" t="str">
        <f>VLOOKUP(C77,'All - AdoptAPet'!$B:$AE,12,FALSE)</f>
        <v>Med. 26-60 lbs (12-27 kg)</v>
      </c>
      <c r="M77" t="str">
        <f>VLOOKUP(C77,'All - AdoptAPet'!$B:$AE,14,FALSE)</f>
        <v>Yes</v>
      </c>
      <c r="N77" t="str">
        <f>VLOOKUP(C77,'All - AdoptAPet'!$B:$AE,15,FALSE)</f>
        <v>Yes</v>
      </c>
      <c r="O77" t="str">
        <f>VLOOKUP(C77,'All - AdoptAPet'!$B:$AE,16,FALSE)</f>
        <v>Yes</v>
      </c>
      <c r="P77" t="str">
        <f>VLOOKUP(C77,'All - AdoptAPet'!$B:$AE,17,FALSE)</f>
        <v>No</v>
      </c>
      <c r="Q77" t="str">
        <f>VLOOKUP(C77,'All - AdoptAPet'!$B:$AE,19,FALSE)</f>
        <v>No</v>
      </c>
      <c r="R77" t="str">
        <f>VLOOKUP(C77,'All - AdoptAPet'!$B:$AE,20,FALSE)</f>
        <v>Yes</v>
      </c>
      <c r="S77" t="str">
        <f>VLOOKUP(C77,'All - AdoptAPet'!$B:$AE,21,FALSE)</f>
        <v>Yes</v>
      </c>
      <c r="T77" t="str">
        <f>VLOOKUP(C77,'All - AdoptAPet'!$B:$AE,22,FALSE)</f>
        <v>Unknown</v>
      </c>
      <c r="U77" t="str">
        <f>IF(VLOOKUP(C77,'All - AdoptAPet'!$B:$AE,23,FALSE)="","No", "Yes")</f>
        <v>No</v>
      </c>
      <c r="V77" t="str">
        <f>VLOOKUP(C77,'All - PetPoint'!$B:$Q,4,FALSE)</f>
        <v>Available</v>
      </c>
      <c r="W77" t="str">
        <f>VLOOKUP(C77,'All - PetPoint'!$B:$Q,11,FALSE)</f>
        <v>Tan</v>
      </c>
      <c r="X77" t="str">
        <f>VLOOKUP(C77,'All - PetPoint'!$B:$Q,14,FALSE)</f>
        <v>Medical Lobby Cages</v>
      </c>
      <c r="Y77" t="str">
        <f>VLOOKUP(C77,'AnimalInventory - PetPoint'!$D:$AK,9,FALSE)</f>
        <v>Stray/Public Drop Off</v>
      </c>
      <c r="Z77" s="12">
        <f>VLOOKUP(C77,'AnimalInventory - PetPoint'!$D:$AK,19,FALSE)</f>
        <v>45908.488888888889</v>
      </c>
      <c r="AA77" s="12">
        <f>VLOOKUP(C77,'AnimalInventory - PetPoint'!$D:$AK,21,FALSE)</f>
        <v>45903.488888888889</v>
      </c>
      <c r="AB77">
        <f>VLOOKUP(C77,'AnimalInventory - PetPoint'!$D:$AK,22,FALSE)</f>
        <v>47</v>
      </c>
      <c r="AC77">
        <f>VLOOKUP(C77,'AnimalInventory - PetPoint'!$D:$AK,23,FALSE)</f>
        <v>0</v>
      </c>
      <c r="AD77" t="str">
        <f>VLOOKUP(C77,'AnimalInventory - PetPoint'!$D:$AK,25,FALSE)</f>
        <v>40.40 pound</v>
      </c>
      <c r="AE77">
        <f>VLOOKUP(C77,'AnimalInventory - PetPoint'!$D:$AK,28,FALSE)</f>
        <v>2</v>
      </c>
      <c r="AF77" t="str">
        <f>VLOOKUP(C77,'PreTreat DogTraffic'!$B:$I,2,FALSE)</f>
        <v>0</v>
      </c>
      <c r="AG77" t="str">
        <f>VLOOKUP(C77,'PreTreat DogTraffic'!$B:$I,3,FALSE)</f>
        <v>0</v>
      </c>
      <c r="AH77" t="str">
        <f>VLOOKUP(C77,'PreTreat DogTraffic'!$B:$I,4,FALSE)</f>
        <v>0</v>
      </c>
      <c r="AI77" t="str">
        <f>VLOOKUP(C77,'PreTreat DogTraffic'!$B:$I,5,FALSE)</f>
        <v>0</v>
      </c>
      <c r="AJ77" t="str">
        <f>VLOOKUP(C77,'PreTreat DogTraffic'!$B:$I,6,FALSE)</f>
        <v>0</v>
      </c>
      <c r="AK77" t="str">
        <f>VLOOKUP(C77,'PreTreat DogTraffic'!$B:$I,7,FALSE)</f>
        <v>0</v>
      </c>
      <c r="AL77" t="str">
        <f>VLOOKUP(C77,'PreTreat DogTraffic'!$B:$I,8,FALSE)</f>
        <v>0%</v>
      </c>
    </row>
    <row r="78" spans="1:38" x14ac:dyDescent="0.2">
      <c r="A78" t="str">
        <f>IF(C78="","",IFERROR(VLOOKUP(C78,REMOVED!$A:$D,3,FALSE),"Yes"))</f>
        <v>Yes</v>
      </c>
      <c r="B78">
        <v>46184949</v>
      </c>
      <c r="C78" t="s">
        <v>995</v>
      </c>
      <c r="D78" t="str">
        <f>VLOOKUP(C78,'All - AdoptAPet'!$B:$AE,2,FALSE)</f>
        <v>Moana</v>
      </c>
      <c r="E78" t="str">
        <f>VLOOKUP(C78,'All - PetPoint'!$B:$Q,7,FALSE)</f>
        <v>Moana</v>
      </c>
      <c r="F78" t="str">
        <f>VLOOKUP(C78,'AnimalInventory - PetPoint'!$D:$AK,2,FALSE)</f>
        <v>Moana</v>
      </c>
      <c r="G78" t="str">
        <f>VLOOKUP(C78,'All - AdoptAPet'!$B:$AE,7,FALSE)</f>
        <v>Shepherd (Unknown Type)</v>
      </c>
      <c r="H78" t="str">
        <f>VLOOKUP(C78,'All - AdoptAPet'!$B:$AE,8,FALSE)</f>
        <v>Chow Chow</v>
      </c>
      <c r="I78" t="str">
        <f>VLOOKUP(C78,'All - AdoptAPet'!$B:$AE,9,FALSE)</f>
        <v>Red/Golden/Orange/Chestnut</v>
      </c>
      <c r="J78" t="str">
        <f>VLOOKUP(C78,'All - AdoptAPet'!$B:$AE,10,FALSE)</f>
        <v>female</v>
      </c>
      <c r="K78" t="str">
        <f>VLOOKUP(C78,'All - AdoptAPet'!$B:$AE,11,FALSE)</f>
        <v>young</v>
      </c>
      <c r="L78" t="str">
        <f>VLOOKUP(C78,'All - AdoptAPet'!$B:$AE,12,FALSE)</f>
        <v>Med. 26-60 lbs (12-27 kg)</v>
      </c>
      <c r="M78" t="str">
        <f>VLOOKUP(C78,'All - AdoptAPet'!$B:$AE,14,FALSE)</f>
        <v>Yes</v>
      </c>
      <c r="N78" t="str">
        <f>VLOOKUP(C78,'All - AdoptAPet'!$B:$AE,15,FALSE)</f>
        <v>Yes</v>
      </c>
      <c r="O78" t="str">
        <f>VLOOKUP(C78,'All - AdoptAPet'!$B:$AE,16,FALSE)</f>
        <v>Yes</v>
      </c>
      <c r="P78" t="str">
        <f>VLOOKUP(C78,'All - AdoptAPet'!$B:$AE,17,FALSE)</f>
        <v>No</v>
      </c>
      <c r="Q78" t="str">
        <f>VLOOKUP(C78,'All - AdoptAPet'!$B:$AE,19,FALSE)</f>
        <v>No</v>
      </c>
      <c r="R78" t="str">
        <f>VLOOKUP(C78,'All - AdoptAPet'!$B:$AE,20,FALSE)</f>
        <v>Yes</v>
      </c>
      <c r="S78" t="str">
        <f>VLOOKUP(C78,'All - AdoptAPet'!$B:$AE,21,FALSE)</f>
        <v>Yes</v>
      </c>
      <c r="T78" t="str">
        <f>VLOOKUP(C78,'All - AdoptAPet'!$B:$AE,22,FALSE)</f>
        <v>Unknown</v>
      </c>
      <c r="U78" t="str">
        <f>IF(VLOOKUP(C78,'All - AdoptAPet'!$B:$AE,23,FALSE)="","No", "Yes")</f>
        <v>No</v>
      </c>
      <c r="V78" t="str">
        <f>VLOOKUP(C78,'All - PetPoint'!$B:$Q,4,FALSE)</f>
        <v>Available</v>
      </c>
      <c r="W78" t="str">
        <f>VLOOKUP(C78,'All - PetPoint'!$B:$Q,11,FALSE)</f>
        <v>Brown</v>
      </c>
      <c r="X78" t="str">
        <f>VLOOKUP(C78,'All - PetPoint'!$B:$Q,14,FALSE)</f>
        <v>Medical Lobby Cages</v>
      </c>
      <c r="Y78" t="str">
        <f>VLOOKUP(C78,'AnimalInventory - PetPoint'!$D:$AK,9,FALSE)</f>
        <v>Stray/Public Drop Off</v>
      </c>
      <c r="Z78" s="12">
        <f>VLOOKUP(C78,'AnimalInventory - PetPoint'!$D:$AK,19,FALSE)</f>
        <v>45916.484722222223</v>
      </c>
      <c r="AA78" s="12">
        <f>VLOOKUP(C78,'AnimalInventory - PetPoint'!$D:$AK,21,FALSE)</f>
        <v>45911.484722222223</v>
      </c>
      <c r="AB78">
        <f>VLOOKUP(C78,'AnimalInventory - PetPoint'!$D:$AK,22,FALSE)</f>
        <v>39</v>
      </c>
      <c r="AC78">
        <f>VLOOKUP(C78,'AnimalInventory - PetPoint'!$D:$AK,23,FALSE)</f>
        <v>0</v>
      </c>
      <c r="AD78" t="str">
        <f>VLOOKUP(C78,'AnimalInventory - PetPoint'!$D:$AK,25,FALSE)</f>
        <v>32.00 pound</v>
      </c>
      <c r="AE78">
        <f>VLOOKUP(C78,'AnimalInventory - PetPoint'!$D:$AK,28,FALSE)</f>
        <v>2</v>
      </c>
      <c r="AF78" t="str">
        <f>VLOOKUP(C78,'PreTreat DogTraffic'!$B:$I,2,FALSE)</f>
        <v>0</v>
      </c>
      <c r="AG78" t="str">
        <f>VLOOKUP(C78,'PreTreat DogTraffic'!$B:$I,3,FALSE)</f>
        <v>0</v>
      </c>
      <c r="AH78" t="str">
        <f>VLOOKUP(C78,'PreTreat DogTraffic'!$B:$I,4,FALSE)</f>
        <v>0</v>
      </c>
      <c r="AI78" t="str">
        <f>VLOOKUP(C78,'PreTreat DogTraffic'!$B:$I,5,FALSE)</f>
        <v>0</v>
      </c>
      <c r="AJ78" t="str">
        <f>VLOOKUP(C78,'PreTreat DogTraffic'!$B:$I,6,FALSE)</f>
        <v>0</v>
      </c>
      <c r="AK78" t="str">
        <f>VLOOKUP(C78,'PreTreat DogTraffic'!$B:$I,7,FALSE)</f>
        <v>0</v>
      </c>
      <c r="AL78" t="str">
        <f>VLOOKUP(C78,'PreTreat DogTraffic'!$B:$I,8,FALSE)</f>
        <v>0%</v>
      </c>
    </row>
    <row r="79" spans="1:38" x14ac:dyDescent="0.2">
      <c r="A79" t="str">
        <f>IF(C79="","",IFERROR(VLOOKUP(C79,REMOVED!$A:$D,3,FALSE),"Yes"))</f>
        <v>Yes</v>
      </c>
      <c r="B79">
        <v>46184619</v>
      </c>
      <c r="C79" t="s">
        <v>861</v>
      </c>
      <c r="D79" t="str">
        <f>VLOOKUP(C79,'All - AdoptAPet'!$B:$AE,2,FALSE)</f>
        <v>Reno</v>
      </c>
      <c r="E79" t="str">
        <f>VLOOKUP(C79,'All - PetPoint'!$B:$Q,7,FALSE)</f>
        <v>Reno</v>
      </c>
      <c r="F79" t="str">
        <f>VLOOKUP(C79,'AnimalInventory - PetPoint'!$D:$AK,2,FALSE)</f>
        <v>Reno</v>
      </c>
      <c r="G79" t="str">
        <f>VLOOKUP(C79,'All - AdoptAPet'!$B:$AE,7,FALSE)</f>
        <v>American Pit Bull Terrier</v>
      </c>
      <c r="H79" t="str">
        <f>VLOOKUP(C79,'All - AdoptAPet'!$B:$AE,8,FALSE)</f>
        <v>American Staffordshire Terrier</v>
      </c>
      <c r="I79" t="str">
        <f>VLOOKUP(C79,'All - AdoptAPet'!$B:$AE,9,FALSE)</f>
        <v>White - with Red, Golden, Orange or Chestnut</v>
      </c>
      <c r="J79" t="str">
        <f>VLOOKUP(C79,'All - AdoptAPet'!$B:$AE,10,FALSE)</f>
        <v>male</v>
      </c>
      <c r="K79" t="str">
        <f>VLOOKUP(C79,'All - AdoptAPet'!$B:$AE,11,FALSE)</f>
        <v>adult</v>
      </c>
      <c r="L79" t="str">
        <f>VLOOKUP(C79,'All - AdoptAPet'!$B:$AE,12,FALSE)</f>
        <v>Med. 26-60 lbs (12-27 kg)</v>
      </c>
      <c r="M79" t="str">
        <f>VLOOKUP(C79,'All - AdoptAPet'!$B:$AE,14,FALSE)</f>
        <v>Yes</v>
      </c>
      <c r="N79" t="str">
        <f>VLOOKUP(C79,'All - AdoptAPet'!$B:$AE,15,FALSE)</f>
        <v>Yes</v>
      </c>
      <c r="O79" t="str">
        <f>VLOOKUP(C79,'All - AdoptAPet'!$B:$AE,16,FALSE)</f>
        <v>Yes</v>
      </c>
      <c r="P79" t="str">
        <f>VLOOKUP(C79,'All - AdoptAPet'!$B:$AE,17,FALSE)</f>
        <v>No</v>
      </c>
      <c r="Q79" t="str">
        <f>VLOOKUP(C79,'All - AdoptAPet'!$B:$AE,19,FALSE)</f>
        <v>No</v>
      </c>
      <c r="R79" t="str">
        <f>VLOOKUP(C79,'All - AdoptAPet'!$B:$AE,20,FALSE)</f>
        <v>Yes</v>
      </c>
      <c r="S79" t="str">
        <f>VLOOKUP(C79,'All - AdoptAPet'!$B:$AE,21,FALSE)</f>
        <v>Yes</v>
      </c>
      <c r="T79" t="str">
        <f>VLOOKUP(C79,'All - AdoptAPet'!$B:$AE,22,FALSE)</f>
        <v>Unknown</v>
      </c>
      <c r="U79" t="str">
        <f>IF(VLOOKUP(C79,'All - AdoptAPet'!$B:$AE,23,FALSE)="","No", "Yes")</f>
        <v>No</v>
      </c>
      <c r="V79" t="str">
        <f>VLOOKUP(C79,'All - PetPoint'!$B:$Q,4,FALSE)</f>
        <v>Available</v>
      </c>
      <c r="W79" t="str">
        <f>VLOOKUP(C79,'All - PetPoint'!$B:$Q,11,FALSE)</f>
        <v>White</v>
      </c>
      <c r="X79" t="str">
        <f>VLOOKUP(C79,'All - PetPoint'!$B:$Q,14,FALSE)</f>
        <v>Holding Kennel</v>
      </c>
      <c r="Y79" t="str">
        <f>VLOOKUP(C79,'AnimalInventory - PetPoint'!$D:$AK,9,FALSE)</f>
        <v>Seized/Court Order</v>
      </c>
      <c r="Z79" s="12">
        <f>VLOOKUP(C79,'AnimalInventory - PetPoint'!$D:$AK,19,FALSE)</f>
        <v>0</v>
      </c>
      <c r="AA79" s="12">
        <f>VLOOKUP(C79,'AnimalInventory - PetPoint'!$D:$AK,21,FALSE)</f>
        <v>45875.455555555556</v>
      </c>
      <c r="AB79">
        <f>VLOOKUP(C79,'AnimalInventory - PetPoint'!$D:$AK,22,FALSE)</f>
        <v>75</v>
      </c>
      <c r="AC79">
        <f>VLOOKUP(C79,'AnimalInventory - PetPoint'!$D:$AK,23,FALSE)</f>
        <v>0</v>
      </c>
      <c r="AD79" t="str">
        <f>VLOOKUP(C79,'AnimalInventory - PetPoint'!$D:$AK,25,FALSE)</f>
        <v>38.60 pound</v>
      </c>
      <c r="AE79">
        <f>VLOOKUP(C79,'AnimalInventory - PetPoint'!$D:$AK,28,FALSE)</f>
        <v>2</v>
      </c>
      <c r="AF79" t="str">
        <f>VLOOKUP(C79,'PreTreat DogTraffic'!$B:$I,2,FALSE)</f>
        <v>0</v>
      </c>
      <c r="AG79" t="str">
        <f>VLOOKUP(C79,'PreTreat DogTraffic'!$B:$I,3,FALSE)</f>
        <v>0</v>
      </c>
      <c r="AH79" t="str">
        <f>VLOOKUP(C79,'PreTreat DogTraffic'!$B:$I,4,FALSE)</f>
        <v>0</v>
      </c>
      <c r="AI79" t="str">
        <f>VLOOKUP(C79,'PreTreat DogTraffic'!$B:$I,5,FALSE)</f>
        <v>0</v>
      </c>
      <c r="AJ79" t="str">
        <f>VLOOKUP(C79,'PreTreat DogTraffic'!$B:$I,6,FALSE)</f>
        <v>0</v>
      </c>
      <c r="AK79" t="str">
        <f>VLOOKUP(C79,'PreTreat DogTraffic'!$B:$I,7,FALSE)</f>
        <v>0</v>
      </c>
      <c r="AL79" t="str">
        <f>VLOOKUP(C79,'PreTreat DogTraffic'!$B:$I,8,FALSE)</f>
        <v>0%</v>
      </c>
    </row>
    <row r="80" spans="1:38" x14ac:dyDescent="0.2">
      <c r="A80" t="str">
        <f>IF(C80="","",IFERROR(VLOOKUP(C80,REMOVED!$A:$D,3,FALSE),"Yes"))</f>
        <v>Yes</v>
      </c>
      <c r="B80">
        <v>46185064</v>
      </c>
      <c r="C80" t="s">
        <v>1044</v>
      </c>
      <c r="D80" t="str">
        <f>VLOOKUP(C80,'All - AdoptAPet'!$B:$AE,2,FALSE)</f>
        <v>Rocky</v>
      </c>
      <c r="E80" t="str">
        <f>VLOOKUP(C80,'All - PetPoint'!$B:$Q,7,FALSE)</f>
        <v>Rocky</v>
      </c>
      <c r="F80" t="str">
        <f>VLOOKUP(C80,'AnimalInventory - PetPoint'!$D:$AK,2,FALSE)</f>
        <v>Rocky</v>
      </c>
      <c r="G80" t="str">
        <f>VLOOKUP(C80,'All - AdoptAPet'!$B:$AE,7,FALSE)</f>
        <v>American Pit Bull Terrier</v>
      </c>
      <c r="H80" t="str">
        <f>VLOOKUP(C80,'All - AdoptAPet'!$B:$AE,8,FALSE)</f>
        <v>Bulldog</v>
      </c>
      <c r="I80" t="str">
        <f>VLOOKUP(C80,'All - AdoptAPet'!$B:$AE,9,FALSE)</f>
        <v>Brindle - with White</v>
      </c>
      <c r="J80" t="str">
        <f>VLOOKUP(C80,'All - AdoptAPet'!$B:$AE,10,FALSE)</f>
        <v>male</v>
      </c>
      <c r="K80" t="str">
        <f>VLOOKUP(C80,'All - AdoptAPet'!$B:$AE,11,FALSE)</f>
        <v>adult</v>
      </c>
      <c r="L80" t="str">
        <f>VLOOKUP(C80,'All - AdoptAPet'!$B:$AE,12,FALSE)</f>
        <v>Med. 26-60 lbs (12-27 kg)</v>
      </c>
      <c r="M80" t="str">
        <f>VLOOKUP(C80,'All - AdoptAPet'!$B:$AE,14,FALSE)</f>
        <v>Yes</v>
      </c>
      <c r="N80" t="str">
        <f>VLOOKUP(C80,'All - AdoptAPet'!$B:$AE,15,FALSE)</f>
        <v>No</v>
      </c>
      <c r="O80" t="str">
        <f>VLOOKUP(C80,'All - AdoptAPet'!$B:$AE,16,FALSE)</f>
        <v>Yes</v>
      </c>
      <c r="P80" t="str">
        <f>VLOOKUP(C80,'All - AdoptAPet'!$B:$AE,17,FALSE)</f>
        <v>No</v>
      </c>
      <c r="Q80" t="str">
        <f>VLOOKUP(C80,'All - AdoptAPet'!$B:$AE,19,FALSE)</f>
        <v>No</v>
      </c>
      <c r="R80" t="str">
        <f>VLOOKUP(C80,'All - AdoptAPet'!$B:$AE,20,FALSE)</f>
        <v>Yes</v>
      </c>
      <c r="S80" t="str">
        <f>VLOOKUP(C80,'All - AdoptAPet'!$B:$AE,21,FALSE)</f>
        <v>Yes</v>
      </c>
      <c r="T80" t="str">
        <f>VLOOKUP(C80,'All - AdoptAPet'!$B:$AE,22,FALSE)</f>
        <v>Unknown</v>
      </c>
      <c r="U80" t="str">
        <f>IF(VLOOKUP(C80,'All - AdoptAPet'!$B:$AE,23,FALSE)="","No", "Yes")</f>
        <v>No</v>
      </c>
      <c r="V80" t="str">
        <f>VLOOKUP(C80,'All - PetPoint'!$B:$Q,4,FALSE)</f>
        <v>Pending Surgery</v>
      </c>
      <c r="W80" t="str">
        <f>VLOOKUP(C80,'All - PetPoint'!$B:$Q,11,FALSE)</f>
        <v>Brown</v>
      </c>
      <c r="X80" t="str">
        <f>VLOOKUP(C80,'All - PetPoint'!$B:$Q,14,FALSE)</f>
        <v>Medical Kennel</v>
      </c>
      <c r="Y80" t="str">
        <f>VLOOKUP(C80,'AnimalInventory - PetPoint'!$D:$AK,9,FALSE)</f>
        <v>Stray/ACO Pickup / Drop Off</v>
      </c>
      <c r="Z80" s="12">
        <f>VLOOKUP(C80,'AnimalInventory - PetPoint'!$D:$AK,19,FALSE)</f>
        <v>45927.527083333334</v>
      </c>
      <c r="AA80" s="12">
        <f>VLOOKUP(C80,'AnimalInventory - PetPoint'!$D:$AK,21,FALSE)</f>
        <v>45922.527083333334</v>
      </c>
      <c r="AB80">
        <f>VLOOKUP(C80,'AnimalInventory - PetPoint'!$D:$AK,22,FALSE)</f>
        <v>28</v>
      </c>
      <c r="AC80">
        <f>VLOOKUP(C80,'AnimalInventory - PetPoint'!$D:$AK,23,FALSE)</f>
        <v>0</v>
      </c>
      <c r="AD80" t="str">
        <f>VLOOKUP(C80,'AnimalInventory - PetPoint'!$D:$AK,25,FALSE)</f>
        <v>40.00 pound</v>
      </c>
      <c r="AE80">
        <f>VLOOKUP(C80,'AnimalInventory - PetPoint'!$D:$AK,28,FALSE)</f>
        <v>2</v>
      </c>
      <c r="AF80" t="str">
        <f>VLOOKUP(C80,'PreTreat DogTraffic'!$B:$I,2,FALSE)</f>
        <v>0</v>
      </c>
      <c r="AG80" t="str">
        <f>VLOOKUP(C80,'PreTreat DogTraffic'!$B:$I,3,FALSE)</f>
        <v>0</v>
      </c>
      <c r="AH80" t="str">
        <f>VLOOKUP(C80,'PreTreat DogTraffic'!$B:$I,4,FALSE)</f>
        <v>0</v>
      </c>
      <c r="AI80" t="str">
        <f>VLOOKUP(C80,'PreTreat DogTraffic'!$B:$I,5,FALSE)</f>
        <v>0</v>
      </c>
      <c r="AJ80" t="str">
        <f>VLOOKUP(C80,'PreTreat DogTraffic'!$B:$I,6,FALSE)</f>
        <v>0</v>
      </c>
      <c r="AK80" t="str">
        <f>VLOOKUP(C80,'PreTreat DogTraffic'!$B:$I,7,FALSE)</f>
        <v>0</v>
      </c>
      <c r="AL80" t="str">
        <f>VLOOKUP(C80,'PreTreat DogTraffic'!$B:$I,8,FALSE)</f>
        <v>0%</v>
      </c>
    </row>
    <row r="81" spans="1:38" x14ac:dyDescent="0.2">
      <c r="A81" t="str">
        <f>IF(C81="","",IFERROR(VLOOKUP(C81,REMOVED!$A:$D,3,FALSE),"Yes"))</f>
        <v>Yes</v>
      </c>
      <c r="B81">
        <v>46185077</v>
      </c>
      <c r="C81" t="s">
        <v>1085</v>
      </c>
      <c r="D81" t="str">
        <f>VLOOKUP(C81,'All - AdoptAPet'!$B:$AE,2,FALSE)</f>
        <v>Rufus</v>
      </c>
      <c r="E81" t="str">
        <f>VLOOKUP(C81,'All - PetPoint'!$B:$Q,7,FALSE)</f>
        <v>Rufus</v>
      </c>
      <c r="F81" t="str">
        <f>VLOOKUP(C81,'AnimalInventory - PetPoint'!$D:$AK,2,FALSE)</f>
        <v>Rufus</v>
      </c>
      <c r="G81" t="str">
        <f>VLOOKUP(C81,'All - AdoptAPet'!$B:$AE,7,FALSE)</f>
        <v>German Shorthaired Pointer</v>
      </c>
      <c r="H81" t="str">
        <f>VLOOKUP(C81,'All - AdoptAPet'!$B:$AE,8,FALSE)</f>
        <v>Bluetick Coonhound</v>
      </c>
      <c r="I81" t="str">
        <f>VLOOKUP(C81,'All - AdoptAPet'!$B:$AE,9,FALSE)</f>
        <v>Black - with White</v>
      </c>
      <c r="J81" t="str">
        <f>VLOOKUP(C81,'All - AdoptAPet'!$B:$AE,10,FALSE)</f>
        <v>male</v>
      </c>
      <c r="K81" t="str">
        <f>VLOOKUP(C81,'All - AdoptAPet'!$B:$AE,11,FALSE)</f>
        <v>adult</v>
      </c>
      <c r="L81" t="str">
        <f>VLOOKUP(C81,'All - AdoptAPet'!$B:$AE,12,FALSE)</f>
        <v>Med. 26-60 lbs (12-27 kg)</v>
      </c>
      <c r="M81" t="str">
        <f>VLOOKUP(C81,'All - AdoptAPet'!$B:$AE,14,FALSE)</f>
        <v>Yes</v>
      </c>
      <c r="N81" t="str">
        <f>VLOOKUP(C81,'All - AdoptAPet'!$B:$AE,15,FALSE)</f>
        <v>Yes</v>
      </c>
      <c r="O81" t="str">
        <f>VLOOKUP(C81,'All - AdoptAPet'!$B:$AE,16,FALSE)</f>
        <v>Yes</v>
      </c>
      <c r="P81" t="str">
        <f>VLOOKUP(C81,'All - AdoptAPet'!$B:$AE,17,FALSE)</f>
        <v>No</v>
      </c>
      <c r="Q81" t="str">
        <f>VLOOKUP(C81,'All - AdoptAPet'!$B:$AE,19,FALSE)</f>
        <v>No</v>
      </c>
      <c r="R81" t="str">
        <f>VLOOKUP(C81,'All - AdoptAPet'!$B:$AE,20,FALSE)</f>
        <v>Yes</v>
      </c>
      <c r="S81" t="str">
        <f>VLOOKUP(C81,'All - AdoptAPet'!$B:$AE,21,FALSE)</f>
        <v>Yes</v>
      </c>
      <c r="T81" t="str">
        <f>VLOOKUP(C81,'All - AdoptAPet'!$B:$AE,22,FALSE)</f>
        <v>Unknown</v>
      </c>
      <c r="U81" t="str">
        <f>IF(VLOOKUP(C81,'All - AdoptAPet'!$B:$AE,23,FALSE)="","No", "Yes")</f>
        <v>No</v>
      </c>
      <c r="V81" t="str">
        <f>VLOOKUP(C81,'All - PetPoint'!$B:$Q,4,FALSE)</f>
        <v>Available</v>
      </c>
      <c r="W81" t="str">
        <f>VLOOKUP(C81,'All - PetPoint'!$B:$Q,11,FALSE)</f>
        <v>Black</v>
      </c>
      <c r="X81" t="str">
        <f>VLOOKUP(C81,'All - PetPoint'!$B:$Q,14,FALSE)</f>
        <v>Teen Pens</v>
      </c>
      <c r="Y81" t="str">
        <f>VLOOKUP(C81,'AnimalInventory - PetPoint'!$D:$AK,9,FALSE)</f>
        <v>Transfer In/Coalition Partner</v>
      </c>
      <c r="Z81" s="12">
        <f>VLOOKUP(C81,'AnimalInventory - PetPoint'!$D:$AK,19,FALSE)</f>
        <v>0</v>
      </c>
      <c r="AA81" s="12">
        <f>VLOOKUP(C81,'AnimalInventory - PetPoint'!$D:$AK,21,FALSE)</f>
        <v>45932.661805555559</v>
      </c>
      <c r="AB81">
        <f>VLOOKUP(C81,'AnimalInventory - PetPoint'!$D:$AK,22,FALSE)</f>
        <v>17.8</v>
      </c>
      <c r="AC81">
        <f>VLOOKUP(C81,'AnimalInventory - PetPoint'!$D:$AK,23,FALSE)</f>
        <v>0</v>
      </c>
      <c r="AD81" t="str">
        <f>VLOOKUP(C81,'AnimalInventory - PetPoint'!$D:$AK,25,FALSE)</f>
        <v>58.00 pound</v>
      </c>
      <c r="AE81">
        <f>VLOOKUP(C81,'AnimalInventory - PetPoint'!$D:$AK,28,FALSE)</f>
        <v>2</v>
      </c>
      <c r="AF81" t="str">
        <f>VLOOKUP(C81,'PreTreat DogTraffic'!$B:$I,2,FALSE)</f>
        <v>0</v>
      </c>
      <c r="AG81" t="str">
        <f>VLOOKUP(C81,'PreTreat DogTraffic'!$B:$I,3,FALSE)</f>
        <v>0</v>
      </c>
      <c r="AH81" t="str">
        <f>VLOOKUP(C81,'PreTreat DogTraffic'!$B:$I,4,FALSE)</f>
        <v>0</v>
      </c>
      <c r="AI81" t="str">
        <f>VLOOKUP(C81,'PreTreat DogTraffic'!$B:$I,5,FALSE)</f>
        <v>0</v>
      </c>
      <c r="AJ81" t="str">
        <f>VLOOKUP(C81,'PreTreat DogTraffic'!$B:$I,6,FALSE)</f>
        <v>0</v>
      </c>
      <c r="AK81" t="str">
        <f>VLOOKUP(C81,'PreTreat DogTraffic'!$B:$I,7,FALSE)</f>
        <v>0</v>
      </c>
      <c r="AL81" t="str">
        <f>VLOOKUP(C81,'PreTreat DogTraffic'!$B:$I,8,FALSE)</f>
        <v>0%</v>
      </c>
    </row>
    <row r="82" spans="1:38" x14ac:dyDescent="0.2">
      <c r="Z82" s="12"/>
      <c r="AA82" s="12"/>
    </row>
    <row r="83" spans="1:38" x14ac:dyDescent="0.2">
      <c r="Z83" s="12"/>
      <c r="AA83" s="12"/>
    </row>
    <row r="84" spans="1:38" x14ac:dyDescent="0.2">
      <c r="Z84" s="12"/>
      <c r="AA84" s="12"/>
    </row>
    <row r="85" spans="1:38" x14ac:dyDescent="0.2">
      <c r="Z85" s="12"/>
      <c r="AA85" s="12"/>
    </row>
    <row r="86" spans="1:38" x14ac:dyDescent="0.2">
      <c r="Z86" s="12"/>
      <c r="AA86" s="12"/>
    </row>
    <row r="87" spans="1:38" x14ac:dyDescent="0.2">
      <c r="Z87" s="12"/>
      <c r="AA87" s="12"/>
    </row>
    <row r="88" spans="1:38" x14ac:dyDescent="0.2">
      <c r="Z88" s="12"/>
      <c r="AA88" s="12"/>
    </row>
  </sheetData>
  <autoFilter ref="A1:AL81" xr:uid="{E5F4D11D-B9DB-8A45-82A8-F4B04EEB7B0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8A4D-DF5C-0742-B88B-FD3E55F2727F}">
  <dimension ref="A1:D50"/>
  <sheetViews>
    <sheetView workbookViewId="0">
      <selection activeCell="C2" sqref="C2:C50"/>
    </sheetView>
  </sheetViews>
  <sheetFormatPr baseColWidth="10" defaultRowHeight="15" x14ac:dyDescent="0.2"/>
  <cols>
    <col min="4" max="4" width="16.33203125" bestFit="1" customWidth="1"/>
  </cols>
  <sheetData>
    <row r="1" spans="1:4" x14ac:dyDescent="0.2">
      <c r="A1" s="11" t="s">
        <v>1610</v>
      </c>
      <c r="B1" s="11" t="s">
        <v>2</v>
      </c>
      <c r="C1" s="11" t="s">
        <v>2081</v>
      </c>
      <c r="D1" s="11" t="s">
        <v>1611</v>
      </c>
    </row>
    <row r="2" spans="1:4" x14ac:dyDescent="0.2">
      <c r="A2" t="s">
        <v>515</v>
      </c>
      <c r="B2" t="s">
        <v>516</v>
      </c>
      <c r="C2" s="11" t="s">
        <v>2322</v>
      </c>
      <c r="D2" s="11" t="s">
        <v>1612</v>
      </c>
    </row>
    <row r="3" spans="1:4" x14ac:dyDescent="0.2">
      <c r="A3" t="s">
        <v>522</v>
      </c>
      <c r="B3" t="s">
        <v>523</v>
      </c>
      <c r="C3" s="11" t="s">
        <v>2322</v>
      </c>
      <c r="D3" s="11" t="s">
        <v>1612</v>
      </c>
    </row>
    <row r="4" spans="1:4" x14ac:dyDescent="0.2">
      <c r="A4" t="s">
        <v>471</v>
      </c>
      <c r="B4" t="s">
        <v>472</v>
      </c>
      <c r="C4" s="11" t="s">
        <v>2322</v>
      </c>
      <c r="D4" s="11" t="s">
        <v>1612</v>
      </c>
    </row>
    <row r="5" spans="1:4" x14ac:dyDescent="0.2">
      <c r="A5" t="s">
        <v>108</v>
      </c>
      <c r="B5" t="s">
        <v>109</v>
      </c>
      <c r="C5" s="11" t="s">
        <v>2322</v>
      </c>
      <c r="D5" s="11" t="s">
        <v>1612</v>
      </c>
    </row>
    <row r="6" spans="1:4" x14ac:dyDescent="0.2">
      <c r="A6" t="s">
        <v>434</v>
      </c>
      <c r="B6" t="s">
        <v>435</v>
      </c>
      <c r="C6" s="11" t="s">
        <v>2322</v>
      </c>
      <c r="D6" s="11" t="s">
        <v>1612</v>
      </c>
    </row>
    <row r="7" spans="1:4" x14ac:dyDescent="0.2">
      <c r="A7" t="s">
        <v>292</v>
      </c>
      <c r="B7" t="s">
        <v>1320</v>
      </c>
      <c r="C7" s="11" t="s">
        <v>2322</v>
      </c>
      <c r="D7" s="11" t="s">
        <v>1612</v>
      </c>
    </row>
    <row r="8" spans="1:4" x14ac:dyDescent="0.2">
      <c r="A8" t="s">
        <v>436</v>
      </c>
      <c r="B8" t="s">
        <v>437</v>
      </c>
      <c r="C8" s="11" t="s">
        <v>2322</v>
      </c>
      <c r="D8" s="11" t="s">
        <v>1612</v>
      </c>
    </row>
    <row r="9" spans="1:4" x14ac:dyDescent="0.2">
      <c r="A9" t="s">
        <v>43</v>
      </c>
      <c r="B9" t="s">
        <v>44</v>
      </c>
      <c r="C9" s="11" t="s">
        <v>2322</v>
      </c>
      <c r="D9" s="11" t="s">
        <v>1613</v>
      </c>
    </row>
    <row r="10" spans="1:4" x14ac:dyDescent="0.2">
      <c r="A10" t="s">
        <v>74</v>
      </c>
      <c r="B10" t="s">
        <v>75</v>
      </c>
      <c r="C10" s="11" t="s">
        <v>2322</v>
      </c>
      <c r="D10" s="11" t="s">
        <v>1613</v>
      </c>
    </row>
    <row r="11" spans="1:4" x14ac:dyDescent="0.2">
      <c r="A11" t="s">
        <v>92</v>
      </c>
      <c r="B11" t="s">
        <v>93</v>
      </c>
      <c r="C11" s="11" t="s">
        <v>2322</v>
      </c>
      <c r="D11" s="11" t="s">
        <v>1613</v>
      </c>
    </row>
    <row r="12" spans="1:4" x14ac:dyDescent="0.2">
      <c r="A12" t="s">
        <v>118</v>
      </c>
      <c r="B12" t="s">
        <v>1321</v>
      </c>
      <c r="C12" s="11" t="s">
        <v>2322</v>
      </c>
      <c r="D12" s="11" t="s">
        <v>1613</v>
      </c>
    </row>
    <row r="13" spans="1:4" x14ac:dyDescent="0.2">
      <c r="A13" t="s">
        <v>134</v>
      </c>
      <c r="B13" t="s">
        <v>135</v>
      </c>
      <c r="C13" s="11" t="s">
        <v>2322</v>
      </c>
      <c r="D13" s="11" t="s">
        <v>1613</v>
      </c>
    </row>
    <row r="14" spans="1:4" x14ac:dyDescent="0.2">
      <c r="A14" t="s">
        <v>141</v>
      </c>
      <c r="B14" t="s">
        <v>142</v>
      </c>
      <c r="C14" s="11" t="s">
        <v>2322</v>
      </c>
      <c r="D14" s="11" t="s">
        <v>1613</v>
      </c>
    </row>
    <row r="15" spans="1:4" x14ac:dyDescent="0.2">
      <c r="A15" t="s">
        <v>148</v>
      </c>
      <c r="B15" t="s">
        <v>149</v>
      </c>
      <c r="C15" s="11" t="s">
        <v>2322</v>
      </c>
      <c r="D15" s="11" t="s">
        <v>1613</v>
      </c>
    </row>
    <row r="16" spans="1:4" x14ac:dyDescent="0.2">
      <c r="A16" t="s">
        <v>160</v>
      </c>
      <c r="B16" t="s">
        <v>1569</v>
      </c>
      <c r="C16" s="11" t="s">
        <v>2322</v>
      </c>
      <c r="D16" s="11" t="s">
        <v>1613</v>
      </c>
    </row>
    <row r="17" spans="1:4" x14ac:dyDescent="0.2">
      <c r="A17" t="s">
        <v>168</v>
      </c>
      <c r="B17" t="s">
        <v>169</v>
      </c>
      <c r="C17" s="11" t="s">
        <v>2322</v>
      </c>
      <c r="D17" s="11" t="s">
        <v>1613</v>
      </c>
    </row>
    <row r="18" spans="1:4" x14ac:dyDescent="0.2">
      <c r="A18" t="s">
        <v>173</v>
      </c>
      <c r="B18" t="s">
        <v>174</v>
      </c>
      <c r="C18" s="11" t="s">
        <v>2322</v>
      </c>
      <c r="D18" s="11" t="s">
        <v>1613</v>
      </c>
    </row>
    <row r="19" spans="1:4" x14ac:dyDescent="0.2">
      <c r="A19" t="s">
        <v>188</v>
      </c>
      <c r="B19" t="s">
        <v>1570</v>
      </c>
      <c r="C19" s="11" t="s">
        <v>2322</v>
      </c>
      <c r="D19" s="11" t="s">
        <v>1613</v>
      </c>
    </row>
    <row r="20" spans="1:4" x14ac:dyDescent="0.2">
      <c r="A20" t="s">
        <v>225</v>
      </c>
      <c r="B20" t="s">
        <v>226</v>
      </c>
      <c r="C20" s="11" t="s">
        <v>2322</v>
      </c>
      <c r="D20" s="11" t="s">
        <v>1613</v>
      </c>
    </row>
    <row r="21" spans="1:4" x14ac:dyDescent="0.2">
      <c r="A21" t="s">
        <v>230</v>
      </c>
      <c r="B21" t="s">
        <v>231</v>
      </c>
      <c r="C21" s="11" t="s">
        <v>2322</v>
      </c>
      <c r="D21" s="11" t="s">
        <v>1613</v>
      </c>
    </row>
    <row r="22" spans="1:4" x14ac:dyDescent="0.2">
      <c r="A22" t="s">
        <v>241</v>
      </c>
      <c r="B22" t="s">
        <v>242</v>
      </c>
      <c r="C22" s="11" t="s">
        <v>2322</v>
      </c>
      <c r="D22" s="11" t="s">
        <v>1613</v>
      </c>
    </row>
    <row r="23" spans="1:4" x14ac:dyDescent="0.2">
      <c r="A23" t="s">
        <v>247</v>
      </c>
      <c r="B23" t="s">
        <v>248</v>
      </c>
      <c r="C23" s="11" t="s">
        <v>2322</v>
      </c>
      <c r="D23" s="11" t="s">
        <v>1613</v>
      </c>
    </row>
    <row r="24" spans="1:4" x14ac:dyDescent="0.2">
      <c r="A24" t="s">
        <v>259</v>
      </c>
      <c r="B24" t="s">
        <v>260</v>
      </c>
      <c r="C24" s="11" t="s">
        <v>2322</v>
      </c>
      <c r="D24" s="11" t="s">
        <v>1613</v>
      </c>
    </row>
    <row r="25" spans="1:4" x14ac:dyDescent="0.2">
      <c r="A25" t="s">
        <v>335</v>
      </c>
      <c r="B25" t="s">
        <v>336</v>
      </c>
      <c r="C25" s="11" t="s">
        <v>2322</v>
      </c>
      <c r="D25" s="11" t="s">
        <v>1613</v>
      </c>
    </row>
    <row r="26" spans="1:4" x14ac:dyDescent="0.2">
      <c r="A26" t="s">
        <v>365</v>
      </c>
      <c r="B26" t="s">
        <v>366</v>
      </c>
      <c r="C26" s="11" t="s">
        <v>2322</v>
      </c>
      <c r="D26" s="11" t="s">
        <v>1613</v>
      </c>
    </row>
    <row r="27" spans="1:4" x14ac:dyDescent="0.2">
      <c r="A27" t="s">
        <v>54</v>
      </c>
      <c r="B27" t="s">
        <v>55</v>
      </c>
      <c r="C27" s="11" t="s">
        <v>2322</v>
      </c>
      <c r="D27" s="11" t="s">
        <v>1612</v>
      </c>
    </row>
    <row r="28" spans="1:4" x14ac:dyDescent="0.2">
      <c r="A28" t="s">
        <v>67</v>
      </c>
      <c r="B28" t="s">
        <v>68</v>
      </c>
      <c r="C28" s="11" t="s">
        <v>2322</v>
      </c>
      <c r="D28" s="11" t="s">
        <v>1612</v>
      </c>
    </row>
    <row r="29" spans="1:4" x14ac:dyDescent="0.2">
      <c r="A29" t="s">
        <v>101</v>
      </c>
      <c r="B29" t="s">
        <v>102</v>
      </c>
      <c r="C29" s="11" t="s">
        <v>2322</v>
      </c>
      <c r="D29" s="11" t="s">
        <v>1612</v>
      </c>
    </row>
    <row r="30" spans="1:4" x14ac:dyDescent="0.2">
      <c r="A30" t="s">
        <v>180</v>
      </c>
      <c r="B30" t="s">
        <v>181</v>
      </c>
      <c r="C30" s="11" t="s">
        <v>2322</v>
      </c>
      <c r="D30" s="11" t="s">
        <v>1612</v>
      </c>
    </row>
    <row r="31" spans="1:4" x14ac:dyDescent="0.2">
      <c r="A31" t="s">
        <v>220</v>
      </c>
      <c r="B31" t="s">
        <v>221</v>
      </c>
      <c r="C31" s="11" t="s">
        <v>2322</v>
      </c>
      <c r="D31" s="11" t="s">
        <v>1612</v>
      </c>
    </row>
    <row r="32" spans="1:4" x14ac:dyDescent="0.2">
      <c r="A32" t="s">
        <v>43</v>
      </c>
      <c r="B32" t="s">
        <v>44</v>
      </c>
      <c r="C32" s="11" t="s">
        <v>2322</v>
      </c>
      <c r="D32" s="11" t="s">
        <v>1613</v>
      </c>
    </row>
    <row r="33" spans="1:4" x14ac:dyDescent="0.2">
      <c r="A33" t="s">
        <v>74</v>
      </c>
      <c r="B33" t="s">
        <v>75</v>
      </c>
      <c r="C33" s="11" t="s">
        <v>2322</v>
      </c>
      <c r="D33" s="11" t="s">
        <v>1613</v>
      </c>
    </row>
    <row r="34" spans="1:4" x14ac:dyDescent="0.2">
      <c r="A34" t="s">
        <v>92</v>
      </c>
      <c r="B34" t="s">
        <v>93</v>
      </c>
      <c r="C34" s="11" t="s">
        <v>2322</v>
      </c>
      <c r="D34" s="11" t="s">
        <v>1613</v>
      </c>
    </row>
    <row r="35" spans="1:4" x14ac:dyDescent="0.2">
      <c r="A35" t="s">
        <v>101</v>
      </c>
      <c r="B35" t="s">
        <v>102</v>
      </c>
      <c r="C35" s="11" t="s">
        <v>2322</v>
      </c>
      <c r="D35" s="11" t="s">
        <v>1613</v>
      </c>
    </row>
    <row r="36" spans="1:4" x14ac:dyDescent="0.2">
      <c r="A36" t="s">
        <v>118</v>
      </c>
      <c r="B36" t="s">
        <v>1321</v>
      </c>
      <c r="C36" s="11" t="s">
        <v>2322</v>
      </c>
      <c r="D36" s="11" t="s">
        <v>1613</v>
      </c>
    </row>
    <row r="37" spans="1:4" x14ac:dyDescent="0.2">
      <c r="A37" t="s">
        <v>134</v>
      </c>
      <c r="B37" t="s">
        <v>135</v>
      </c>
      <c r="C37" s="11" t="s">
        <v>2322</v>
      </c>
      <c r="D37" s="11" t="s">
        <v>1613</v>
      </c>
    </row>
    <row r="38" spans="1:4" x14ac:dyDescent="0.2">
      <c r="A38" t="s">
        <v>141</v>
      </c>
      <c r="B38" t="s">
        <v>142</v>
      </c>
      <c r="C38" s="11" t="s">
        <v>2322</v>
      </c>
      <c r="D38" s="11" t="s">
        <v>1613</v>
      </c>
    </row>
    <row r="39" spans="1:4" x14ac:dyDescent="0.2">
      <c r="A39" t="s">
        <v>148</v>
      </c>
      <c r="B39" t="s">
        <v>149</v>
      </c>
      <c r="C39" s="11" t="s">
        <v>2322</v>
      </c>
      <c r="D39" s="11" t="s">
        <v>1613</v>
      </c>
    </row>
    <row r="40" spans="1:4" x14ac:dyDescent="0.2">
      <c r="A40" t="s">
        <v>160</v>
      </c>
      <c r="B40" t="s">
        <v>1569</v>
      </c>
      <c r="C40" s="11" t="s">
        <v>2322</v>
      </c>
      <c r="D40" s="11" t="s">
        <v>1613</v>
      </c>
    </row>
    <row r="41" spans="1:4" x14ac:dyDescent="0.2">
      <c r="A41" t="s">
        <v>168</v>
      </c>
      <c r="B41" t="s">
        <v>169</v>
      </c>
      <c r="C41" s="11" t="s">
        <v>2322</v>
      </c>
      <c r="D41" s="11" t="s">
        <v>1613</v>
      </c>
    </row>
    <row r="42" spans="1:4" x14ac:dyDescent="0.2">
      <c r="A42" t="s">
        <v>173</v>
      </c>
      <c r="B42" t="s">
        <v>174</v>
      </c>
      <c r="C42" s="11" t="s">
        <v>2322</v>
      </c>
      <c r="D42" s="11" t="s">
        <v>1613</v>
      </c>
    </row>
    <row r="43" spans="1:4" x14ac:dyDescent="0.2">
      <c r="A43" t="s">
        <v>188</v>
      </c>
      <c r="B43" t="s">
        <v>1570</v>
      </c>
      <c r="C43" s="11" t="s">
        <v>2322</v>
      </c>
      <c r="D43" s="11" t="s">
        <v>1613</v>
      </c>
    </row>
    <row r="44" spans="1:4" x14ac:dyDescent="0.2">
      <c r="A44" t="s">
        <v>225</v>
      </c>
      <c r="B44" t="s">
        <v>226</v>
      </c>
      <c r="C44" s="11" t="s">
        <v>2322</v>
      </c>
      <c r="D44" s="11" t="s">
        <v>1613</v>
      </c>
    </row>
    <row r="45" spans="1:4" x14ac:dyDescent="0.2">
      <c r="A45" t="s">
        <v>230</v>
      </c>
      <c r="B45" t="s">
        <v>231</v>
      </c>
      <c r="C45" s="11" t="s">
        <v>2322</v>
      </c>
      <c r="D45" s="11" t="s">
        <v>1613</v>
      </c>
    </row>
    <row r="46" spans="1:4" x14ac:dyDescent="0.2">
      <c r="A46" t="s">
        <v>241</v>
      </c>
      <c r="B46" t="s">
        <v>242</v>
      </c>
      <c r="C46" s="11" t="s">
        <v>2322</v>
      </c>
      <c r="D46" s="11" t="s">
        <v>1613</v>
      </c>
    </row>
    <row r="47" spans="1:4" x14ac:dyDescent="0.2">
      <c r="A47" t="s">
        <v>247</v>
      </c>
      <c r="B47" t="s">
        <v>248</v>
      </c>
      <c r="C47" s="11" t="s">
        <v>2322</v>
      </c>
      <c r="D47" s="11" t="s">
        <v>1613</v>
      </c>
    </row>
    <row r="48" spans="1:4" x14ac:dyDescent="0.2">
      <c r="A48" t="s">
        <v>259</v>
      </c>
      <c r="B48" t="s">
        <v>260</v>
      </c>
      <c r="C48" s="11" t="s">
        <v>2322</v>
      </c>
      <c r="D48" s="11" t="s">
        <v>1613</v>
      </c>
    </row>
    <row r="49" spans="1:4" x14ac:dyDescent="0.2">
      <c r="A49" t="s">
        <v>335</v>
      </c>
      <c r="B49" t="s">
        <v>336</v>
      </c>
      <c r="C49" s="11" t="s">
        <v>2322</v>
      </c>
      <c r="D49" s="11" t="s">
        <v>1613</v>
      </c>
    </row>
    <row r="50" spans="1:4" x14ac:dyDescent="0.2">
      <c r="A50" t="s">
        <v>365</v>
      </c>
      <c r="B50" t="s">
        <v>366</v>
      </c>
      <c r="C50" s="11" t="s">
        <v>2322</v>
      </c>
      <c r="D50" s="11" t="s">
        <v>1613</v>
      </c>
    </row>
  </sheetData>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8FB95-6C9F-A54A-99F3-DFEC6AB25A17}">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3"/>
  <sheetViews>
    <sheetView workbookViewId="0">
      <selection activeCell="A3" sqref="A3:B103"/>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style="12" customWidth="1"/>
    <col min="6" max="6" width="15.6640625" style="12"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7" t="s">
        <v>4</v>
      </c>
      <c r="F1" s="17"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1322</v>
      </c>
    </row>
    <row r="2" spans="1:32" hidden="1" x14ac:dyDescent="0.2">
      <c r="A2" s="4">
        <v>37760469</v>
      </c>
      <c r="B2" s="4">
        <v>52239691</v>
      </c>
      <c r="C2" t="s">
        <v>31</v>
      </c>
      <c r="D2" t="s">
        <v>32</v>
      </c>
      <c r="E2" s="12">
        <v>45022</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s="12">
        <v>45450</v>
      </c>
      <c r="G3" t="s">
        <v>45</v>
      </c>
      <c r="H3" t="s">
        <v>46</v>
      </c>
      <c r="J3" t="s">
        <v>47</v>
      </c>
      <c r="K3" t="s">
        <v>48</v>
      </c>
      <c r="L3" t="s">
        <v>49</v>
      </c>
      <c r="M3" t="s">
        <v>50</v>
      </c>
      <c r="O3" t="s">
        <v>39</v>
      </c>
      <c r="P3" t="s">
        <v>39</v>
      </c>
      <c r="Q3" t="s">
        <v>39</v>
      </c>
      <c r="R3" t="s">
        <v>41</v>
      </c>
      <c r="S3" t="s">
        <v>40</v>
      </c>
      <c r="T3" t="s">
        <v>41</v>
      </c>
      <c r="U3" t="s">
        <v>39</v>
      </c>
      <c r="V3" t="s">
        <v>39</v>
      </c>
      <c r="W3" t="s">
        <v>40</v>
      </c>
      <c r="X3" t="s">
        <v>1757</v>
      </c>
      <c r="AB3" t="s">
        <v>51</v>
      </c>
      <c r="AC3" t="s">
        <v>52</v>
      </c>
      <c r="AD3" t="s">
        <v>53</v>
      </c>
    </row>
    <row r="4" spans="1:32" x14ac:dyDescent="0.2">
      <c r="A4" s="4">
        <v>42798435</v>
      </c>
      <c r="B4" t="s">
        <v>54</v>
      </c>
      <c r="C4" t="s">
        <v>55</v>
      </c>
      <c r="D4" t="s">
        <v>32</v>
      </c>
      <c r="E4" s="12">
        <v>45574</v>
      </c>
      <c r="F4" s="12">
        <v>45630</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s="12">
        <v>45591</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x14ac:dyDescent="0.2">
      <c r="A6" s="4">
        <v>43045567</v>
      </c>
      <c r="B6" t="s">
        <v>67</v>
      </c>
      <c r="C6" t="s">
        <v>68</v>
      </c>
      <c r="D6" t="s">
        <v>32</v>
      </c>
      <c r="E6" s="12">
        <v>45604</v>
      </c>
      <c r="F6" s="12">
        <v>45810</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s="12">
        <v>45604</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s="12">
        <v>45678</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s="12">
        <v>45701</v>
      </c>
      <c r="G9" t="s">
        <v>45</v>
      </c>
      <c r="H9" t="s">
        <v>94</v>
      </c>
      <c r="I9" t="s">
        <v>95</v>
      </c>
      <c r="J9" t="s">
        <v>96</v>
      </c>
      <c r="K9" t="s">
        <v>48</v>
      </c>
      <c r="L9" t="s">
        <v>49</v>
      </c>
      <c r="M9" t="s">
        <v>50</v>
      </c>
      <c r="O9" t="s">
        <v>39</v>
      </c>
      <c r="P9" t="s">
        <v>39</v>
      </c>
      <c r="Q9" t="s">
        <v>39</v>
      </c>
      <c r="R9" t="s">
        <v>41</v>
      </c>
      <c r="S9" t="s">
        <v>40</v>
      </c>
      <c r="T9" t="s">
        <v>41</v>
      </c>
      <c r="U9" t="s">
        <v>39</v>
      </c>
      <c r="V9" t="s">
        <v>39</v>
      </c>
      <c r="W9" t="s">
        <v>40</v>
      </c>
      <c r="X9" t="s">
        <v>1758</v>
      </c>
      <c r="AB9" t="s">
        <v>97</v>
      </c>
      <c r="AC9" t="s">
        <v>98</v>
      </c>
      <c r="AD9" t="s">
        <v>99</v>
      </c>
      <c r="AE9" t="s">
        <v>100</v>
      </c>
    </row>
    <row r="10" spans="1:32" x14ac:dyDescent="0.2">
      <c r="A10" s="4">
        <v>44324509</v>
      </c>
      <c r="B10" t="s">
        <v>101</v>
      </c>
      <c r="C10" t="s">
        <v>102</v>
      </c>
      <c r="D10" t="s">
        <v>32</v>
      </c>
      <c r="E10" s="12">
        <v>45761</v>
      </c>
      <c r="F10" s="12">
        <v>45810</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1759</v>
      </c>
      <c r="AB10" t="s">
        <v>105</v>
      </c>
      <c r="AC10" t="s">
        <v>106</v>
      </c>
      <c r="AD10" t="s">
        <v>107</v>
      </c>
    </row>
    <row r="11" spans="1:32" x14ac:dyDescent="0.2">
      <c r="A11" s="4">
        <v>44475813</v>
      </c>
      <c r="B11" t="s">
        <v>113</v>
      </c>
      <c r="C11" t="s">
        <v>114</v>
      </c>
      <c r="D11" t="s">
        <v>32</v>
      </c>
      <c r="E11" s="12">
        <v>45779</v>
      </c>
      <c r="G11" t="s">
        <v>45</v>
      </c>
      <c r="H11" t="s">
        <v>56</v>
      </c>
      <c r="I11" t="s">
        <v>46</v>
      </c>
      <c r="J11" t="s">
        <v>96</v>
      </c>
      <c r="K11" t="s">
        <v>48</v>
      </c>
      <c r="L11" t="s">
        <v>49</v>
      </c>
      <c r="M11" t="s">
        <v>87</v>
      </c>
      <c r="O11" t="s">
        <v>39</v>
      </c>
      <c r="P11" t="s">
        <v>39</v>
      </c>
      <c r="Q11" t="s">
        <v>39</v>
      </c>
      <c r="R11" t="s">
        <v>41</v>
      </c>
      <c r="S11" t="s">
        <v>40</v>
      </c>
      <c r="T11" t="s">
        <v>41</v>
      </c>
      <c r="U11" t="s">
        <v>39</v>
      </c>
      <c r="V11" t="s">
        <v>39</v>
      </c>
      <c r="W11" t="s">
        <v>40</v>
      </c>
      <c r="AB11" t="s">
        <v>115</v>
      </c>
      <c r="AC11" t="s">
        <v>116</v>
      </c>
      <c r="AD11" t="s">
        <v>117</v>
      </c>
    </row>
    <row r="12" spans="1:32" x14ac:dyDescent="0.2">
      <c r="A12" s="4">
        <v>44476170</v>
      </c>
      <c r="B12" t="s">
        <v>118</v>
      </c>
      <c r="C12" t="s">
        <v>1321</v>
      </c>
      <c r="D12" t="s">
        <v>32</v>
      </c>
      <c r="E12" s="12">
        <v>45779</v>
      </c>
      <c r="G12" t="s">
        <v>45</v>
      </c>
      <c r="H12" t="s">
        <v>119</v>
      </c>
      <c r="I12" t="s">
        <v>110</v>
      </c>
      <c r="J12" t="s">
        <v>77</v>
      </c>
      <c r="K12" t="s">
        <v>48</v>
      </c>
      <c r="L12" t="s">
        <v>49</v>
      </c>
      <c r="M12" t="s">
        <v>50</v>
      </c>
      <c r="O12" t="s">
        <v>39</v>
      </c>
      <c r="P12" t="s">
        <v>39</v>
      </c>
      <c r="Q12" t="s">
        <v>39</v>
      </c>
      <c r="R12" t="s">
        <v>41</v>
      </c>
      <c r="S12" t="s">
        <v>40</v>
      </c>
      <c r="T12" t="s">
        <v>41</v>
      </c>
      <c r="U12" t="s">
        <v>39</v>
      </c>
      <c r="V12" t="s">
        <v>39</v>
      </c>
      <c r="W12" t="s">
        <v>39</v>
      </c>
      <c r="X12" t="s">
        <v>1760</v>
      </c>
      <c r="AB12" t="s">
        <v>120</v>
      </c>
      <c r="AC12" t="s">
        <v>121</v>
      </c>
      <c r="AD12" t="s">
        <v>122</v>
      </c>
      <c r="AE12" t="s">
        <v>123</v>
      </c>
    </row>
    <row r="13" spans="1:32" hidden="1" x14ac:dyDescent="0.2">
      <c r="A13" s="4">
        <v>44523173</v>
      </c>
      <c r="B13">
        <v>58353818</v>
      </c>
      <c r="C13" t="s">
        <v>1568</v>
      </c>
      <c r="D13" t="s">
        <v>32</v>
      </c>
      <c r="E13" s="12">
        <v>45785</v>
      </c>
      <c r="G13" t="s">
        <v>33</v>
      </c>
      <c r="H13" t="s">
        <v>34</v>
      </c>
      <c r="J13" t="s">
        <v>124</v>
      </c>
      <c r="K13" t="s">
        <v>48</v>
      </c>
      <c r="L13" t="s">
        <v>49</v>
      </c>
      <c r="N13" t="s">
        <v>38</v>
      </c>
      <c r="O13" t="s">
        <v>40</v>
      </c>
      <c r="P13" t="s">
        <v>39</v>
      </c>
      <c r="Q13" t="s">
        <v>39</v>
      </c>
      <c r="R13" t="s">
        <v>40</v>
      </c>
      <c r="S13" t="s">
        <v>41</v>
      </c>
      <c r="T13" t="s">
        <v>41</v>
      </c>
      <c r="U13" t="s">
        <v>40</v>
      </c>
      <c r="V13" t="s">
        <v>40</v>
      </c>
      <c r="W13" t="s">
        <v>40</v>
      </c>
      <c r="AB13" t="s">
        <v>125</v>
      </c>
    </row>
    <row r="14" spans="1:32" x14ac:dyDescent="0.2">
      <c r="A14" s="4">
        <v>44937909</v>
      </c>
      <c r="B14" s="4" t="s">
        <v>126</v>
      </c>
      <c r="C14" t="s">
        <v>127</v>
      </c>
      <c r="D14" t="s">
        <v>32</v>
      </c>
      <c r="E14" s="12">
        <v>45827</v>
      </c>
      <c r="G14" t="s">
        <v>45</v>
      </c>
      <c r="H14" t="s">
        <v>128</v>
      </c>
      <c r="J14" t="s">
        <v>129</v>
      </c>
      <c r="K14" t="s">
        <v>48</v>
      </c>
      <c r="L14" t="s">
        <v>49</v>
      </c>
      <c r="M14" t="s">
        <v>87</v>
      </c>
      <c r="O14" t="s">
        <v>39</v>
      </c>
      <c r="P14" t="s">
        <v>39</v>
      </c>
      <c r="Q14" t="s">
        <v>39</v>
      </c>
      <c r="R14" t="s">
        <v>41</v>
      </c>
      <c r="S14" t="s">
        <v>40</v>
      </c>
      <c r="T14" t="s">
        <v>41</v>
      </c>
      <c r="U14" t="s">
        <v>39</v>
      </c>
      <c r="V14" t="s">
        <v>39</v>
      </c>
      <c r="W14" t="s">
        <v>40</v>
      </c>
      <c r="AB14" t="s">
        <v>130</v>
      </c>
      <c r="AC14" t="s">
        <v>131</v>
      </c>
      <c r="AD14" t="s">
        <v>132</v>
      </c>
      <c r="AE14" t="s">
        <v>133</v>
      </c>
    </row>
    <row r="15" spans="1:32" x14ac:dyDescent="0.2">
      <c r="A15" s="4">
        <v>44937100</v>
      </c>
      <c r="B15" t="s">
        <v>134</v>
      </c>
      <c r="C15" t="s">
        <v>135</v>
      </c>
      <c r="D15" t="s">
        <v>32</v>
      </c>
      <c r="E15" s="12">
        <v>45827</v>
      </c>
      <c r="G15" t="s">
        <v>45</v>
      </c>
      <c r="H15" t="s">
        <v>46</v>
      </c>
      <c r="J15" t="s">
        <v>136</v>
      </c>
      <c r="K15" t="s">
        <v>48</v>
      </c>
      <c r="L15" t="s">
        <v>49</v>
      </c>
      <c r="M15" t="s">
        <v>50</v>
      </c>
      <c r="O15" t="s">
        <v>39</v>
      </c>
      <c r="P15" t="s">
        <v>39</v>
      </c>
      <c r="Q15" t="s">
        <v>39</v>
      </c>
      <c r="R15" t="s">
        <v>39</v>
      </c>
      <c r="S15" t="s">
        <v>40</v>
      </c>
      <c r="T15" t="s">
        <v>41</v>
      </c>
      <c r="U15" t="s">
        <v>39</v>
      </c>
      <c r="V15" t="s">
        <v>39</v>
      </c>
      <c r="W15" t="s">
        <v>39</v>
      </c>
      <c r="X15" t="s">
        <v>1761</v>
      </c>
      <c r="AB15" t="s">
        <v>137</v>
      </c>
      <c r="AC15" t="s">
        <v>138</v>
      </c>
      <c r="AD15" t="s">
        <v>139</v>
      </c>
      <c r="AE15" t="s">
        <v>140</v>
      </c>
    </row>
    <row r="16" spans="1:32" x14ac:dyDescent="0.2">
      <c r="A16" s="4">
        <v>44936854</v>
      </c>
      <c r="B16" t="s">
        <v>141</v>
      </c>
      <c r="C16" t="s">
        <v>142</v>
      </c>
      <c r="D16" t="s">
        <v>32</v>
      </c>
      <c r="E16" s="12">
        <v>45827</v>
      </c>
      <c r="G16" t="s">
        <v>45</v>
      </c>
      <c r="H16" t="s">
        <v>143</v>
      </c>
      <c r="I16" t="s">
        <v>46</v>
      </c>
      <c r="J16" t="s">
        <v>144</v>
      </c>
      <c r="K16" t="s">
        <v>48</v>
      </c>
      <c r="L16" t="s">
        <v>49</v>
      </c>
      <c r="M16" t="s">
        <v>50</v>
      </c>
      <c r="O16" t="s">
        <v>39</v>
      </c>
      <c r="P16" t="s">
        <v>39</v>
      </c>
      <c r="Q16" t="s">
        <v>39</v>
      </c>
      <c r="R16" t="s">
        <v>41</v>
      </c>
      <c r="S16" t="s">
        <v>40</v>
      </c>
      <c r="T16" t="s">
        <v>41</v>
      </c>
      <c r="U16" t="s">
        <v>39</v>
      </c>
      <c r="V16" t="s">
        <v>39</v>
      </c>
      <c r="W16" t="s">
        <v>40</v>
      </c>
      <c r="X16" t="s">
        <v>1762</v>
      </c>
      <c r="AB16" t="s">
        <v>145</v>
      </c>
      <c r="AC16" t="s">
        <v>146</v>
      </c>
      <c r="AD16" t="s">
        <v>147</v>
      </c>
    </row>
    <row r="17" spans="1:31" x14ac:dyDescent="0.2">
      <c r="A17" s="4">
        <v>44940352</v>
      </c>
      <c r="B17" t="s">
        <v>148</v>
      </c>
      <c r="C17" t="s">
        <v>149</v>
      </c>
      <c r="D17" t="s">
        <v>32</v>
      </c>
      <c r="E17" s="12">
        <v>45827</v>
      </c>
      <c r="G17" t="s">
        <v>45</v>
      </c>
      <c r="H17" t="s">
        <v>46</v>
      </c>
      <c r="J17" t="s">
        <v>57</v>
      </c>
      <c r="K17" t="s">
        <v>36</v>
      </c>
      <c r="L17" t="s">
        <v>49</v>
      </c>
      <c r="M17" t="s">
        <v>50</v>
      </c>
      <c r="O17" t="s">
        <v>39</v>
      </c>
      <c r="P17" t="s">
        <v>39</v>
      </c>
      <c r="Q17" t="s">
        <v>39</v>
      </c>
      <c r="R17" t="s">
        <v>41</v>
      </c>
      <c r="S17" t="s">
        <v>40</v>
      </c>
      <c r="T17" t="s">
        <v>41</v>
      </c>
      <c r="U17" t="s">
        <v>39</v>
      </c>
      <c r="V17" t="s">
        <v>39</v>
      </c>
      <c r="W17" t="s">
        <v>39</v>
      </c>
      <c r="X17" t="s">
        <v>1763</v>
      </c>
      <c r="AB17" t="s">
        <v>150</v>
      </c>
      <c r="AC17" t="s">
        <v>151</v>
      </c>
      <c r="AD17" t="s">
        <v>152</v>
      </c>
      <c r="AE17" t="s">
        <v>153</v>
      </c>
    </row>
    <row r="18" spans="1:31" x14ac:dyDescent="0.2">
      <c r="A18" s="4">
        <v>44938825</v>
      </c>
      <c r="B18" t="s">
        <v>154</v>
      </c>
      <c r="C18" t="s">
        <v>155</v>
      </c>
      <c r="D18" t="s">
        <v>32</v>
      </c>
      <c r="E18" s="12">
        <v>45827</v>
      </c>
      <c r="G18" t="s">
        <v>45</v>
      </c>
      <c r="H18" t="s">
        <v>46</v>
      </c>
      <c r="J18" t="s">
        <v>96</v>
      </c>
      <c r="K18" t="s">
        <v>36</v>
      </c>
      <c r="L18" t="s">
        <v>49</v>
      </c>
      <c r="M18" t="s">
        <v>50</v>
      </c>
      <c r="O18" t="s">
        <v>39</v>
      </c>
      <c r="P18" t="s">
        <v>39</v>
      </c>
      <c r="Q18" t="s">
        <v>39</v>
      </c>
      <c r="R18" t="s">
        <v>41</v>
      </c>
      <c r="S18" t="s">
        <v>40</v>
      </c>
      <c r="T18" t="s">
        <v>41</v>
      </c>
      <c r="U18" t="s">
        <v>39</v>
      </c>
      <c r="V18" t="s">
        <v>39</v>
      </c>
      <c r="W18" t="s">
        <v>40</v>
      </c>
      <c r="AB18" t="s">
        <v>156</v>
      </c>
      <c r="AC18" t="s">
        <v>157</v>
      </c>
      <c r="AD18" t="s">
        <v>158</v>
      </c>
      <c r="AE18" t="s">
        <v>159</v>
      </c>
    </row>
    <row r="19" spans="1:31" x14ac:dyDescent="0.2">
      <c r="A19" s="4">
        <v>44938981</v>
      </c>
      <c r="B19" t="s">
        <v>160</v>
      </c>
      <c r="C19" t="s">
        <v>1569</v>
      </c>
      <c r="D19" t="s">
        <v>32</v>
      </c>
      <c r="E19" s="12">
        <v>45827</v>
      </c>
      <c r="G19" t="s">
        <v>45</v>
      </c>
      <c r="H19" t="s">
        <v>94</v>
      </c>
      <c r="I19" t="s">
        <v>161</v>
      </c>
      <c r="J19" t="s">
        <v>162</v>
      </c>
      <c r="K19" t="s">
        <v>48</v>
      </c>
      <c r="L19" t="s">
        <v>49</v>
      </c>
      <c r="M19" t="s">
        <v>50</v>
      </c>
      <c r="O19" t="s">
        <v>39</v>
      </c>
      <c r="P19" t="s">
        <v>39</v>
      </c>
      <c r="Q19" t="s">
        <v>39</v>
      </c>
      <c r="R19" t="s">
        <v>41</v>
      </c>
      <c r="S19" t="s">
        <v>40</v>
      </c>
      <c r="T19" t="s">
        <v>41</v>
      </c>
      <c r="U19" t="s">
        <v>39</v>
      </c>
      <c r="V19" t="s">
        <v>39</v>
      </c>
      <c r="W19" t="s">
        <v>40</v>
      </c>
      <c r="X19" t="s">
        <v>1764</v>
      </c>
      <c r="AB19" t="s">
        <v>163</v>
      </c>
      <c r="AC19" t="s">
        <v>164</v>
      </c>
      <c r="AD19" t="s">
        <v>165</v>
      </c>
      <c r="AE19" t="s">
        <v>166</v>
      </c>
    </row>
    <row r="20" spans="1:31" x14ac:dyDescent="0.2">
      <c r="A20" s="4">
        <v>44941336</v>
      </c>
      <c r="B20" t="s">
        <v>168</v>
      </c>
      <c r="C20" t="s">
        <v>169</v>
      </c>
      <c r="D20" t="s">
        <v>32</v>
      </c>
      <c r="E20" s="12">
        <v>45827</v>
      </c>
      <c r="G20" t="s">
        <v>45</v>
      </c>
      <c r="H20" t="s">
        <v>46</v>
      </c>
      <c r="I20" t="s">
        <v>104</v>
      </c>
      <c r="J20" t="s">
        <v>136</v>
      </c>
      <c r="K20" t="s">
        <v>36</v>
      </c>
      <c r="L20" t="s">
        <v>37</v>
      </c>
      <c r="M20" t="s">
        <v>50</v>
      </c>
      <c r="O20" t="s">
        <v>39</v>
      </c>
      <c r="P20" t="s">
        <v>39</v>
      </c>
      <c r="Q20" t="s">
        <v>39</v>
      </c>
      <c r="R20" t="s">
        <v>41</v>
      </c>
      <c r="S20" t="s">
        <v>40</v>
      </c>
      <c r="T20" t="s">
        <v>41</v>
      </c>
      <c r="U20" t="s">
        <v>39</v>
      </c>
      <c r="V20" t="s">
        <v>39</v>
      </c>
      <c r="W20" t="s">
        <v>39</v>
      </c>
      <c r="X20" t="s">
        <v>1765</v>
      </c>
      <c r="AB20" t="s">
        <v>170</v>
      </c>
      <c r="AC20" t="s">
        <v>171</v>
      </c>
      <c r="AD20" t="s">
        <v>172</v>
      </c>
    </row>
    <row r="21" spans="1:31" x14ac:dyDescent="0.2">
      <c r="A21" s="4">
        <v>44941030</v>
      </c>
      <c r="B21" t="s">
        <v>173</v>
      </c>
      <c r="C21" t="s">
        <v>174</v>
      </c>
      <c r="D21" t="s">
        <v>32</v>
      </c>
      <c r="E21" s="12">
        <v>45827</v>
      </c>
      <c r="G21" t="s">
        <v>45</v>
      </c>
      <c r="H21" t="s">
        <v>104</v>
      </c>
      <c r="I21" t="s">
        <v>46</v>
      </c>
      <c r="J21" t="s">
        <v>175</v>
      </c>
      <c r="K21" t="s">
        <v>48</v>
      </c>
      <c r="L21" t="s">
        <v>49</v>
      </c>
      <c r="M21" t="s">
        <v>50</v>
      </c>
      <c r="O21" t="s">
        <v>39</v>
      </c>
      <c r="P21" t="s">
        <v>39</v>
      </c>
      <c r="Q21" t="s">
        <v>39</v>
      </c>
      <c r="R21" t="s">
        <v>41</v>
      </c>
      <c r="S21" t="s">
        <v>40</v>
      </c>
      <c r="T21" t="s">
        <v>41</v>
      </c>
      <c r="U21" t="s">
        <v>39</v>
      </c>
      <c r="V21" t="s">
        <v>39</v>
      </c>
      <c r="W21" t="s">
        <v>40</v>
      </c>
      <c r="X21" t="s">
        <v>1766</v>
      </c>
      <c r="AB21" t="s">
        <v>176</v>
      </c>
      <c r="AC21" t="s">
        <v>177</v>
      </c>
      <c r="AD21" t="s">
        <v>178</v>
      </c>
      <c r="AE21" t="s">
        <v>179</v>
      </c>
    </row>
    <row r="22" spans="1:31" x14ac:dyDescent="0.2">
      <c r="A22" s="4">
        <v>44937940</v>
      </c>
      <c r="B22" t="s">
        <v>180</v>
      </c>
      <c r="C22" t="s">
        <v>181</v>
      </c>
      <c r="D22" t="s">
        <v>32</v>
      </c>
      <c r="E22" s="12">
        <v>45827</v>
      </c>
      <c r="F22" s="12">
        <v>45877</v>
      </c>
      <c r="G22" t="s">
        <v>45</v>
      </c>
      <c r="H22" t="s">
        <v>182</v>
      </c>
      <c r="I22" t="s">
        <v>63</v>
      </c>
      <c r="J22" t="s">
        <v>183</v>
      </c>
      <c r="K22" t="s">
        <v>36</v>
      </c>
      <c r="L22" t="s">
        <v>49</v>
      </c>
      <c r="M22" t="s">
        <v>50</v>
      </c>
      <c r="O22" t="s">
        <v>39</v>
      </c>
      <c r="P22" t="s">
        <v>39</v>
      </c>
      <c r="Q22" t="s">
        <v>39</v>
      </c>
      <c r="R22" t="s">
        <v>41</v>
      </c>
      <c r="S22" t="s">
        <v>40</v>
      </c>
      <c r="T22" t="s">
        <v>41</v>
      </c>
      <c r="U22" t="s">
        <v>39</v>
      </c>
      <c r="V22" t="s">
        <v>39</v>
      </c>
      <c r="W22" t="s">
        <v>40</v>
      </c>
      <c r="AB22" t="s">
        <v>184</v>
      </c>
      <c r="AC22" t="s">
        <v>185</v>
      </c>
      <c r="AD22" t="s">
        <v>186</v>
      </c>
      <c r="AE22" t="s">
        <v>187</v>
      </c>
    </row>
    <row r="23" spans="1:31" x14ac:dyDescent="0.2">
      <c r="A23" s="4">
        <v>44937630</v>
      </c>
      <c r="B23" t="s">
        <v>188</v>
      </c>
      <c r="C23" t="s">
        <v>1570</v>
      </c>
      <c r="D23" t="s">
        <v>32</v>
      </c>
      <c r="E23" s="12">
        <v>45827</v>
      </c>
      <c r="G23" t="s">
        <v>45</v>
      </c>
      <c r="H23" t="s">
        <v>46</v>
      </c>
      <c r="J23" t="s">
        <v>129</v>
      </c>
      <c r="K23" t="s">
        <v>48</v>
      </c>
      <c r="L23" t="s">
        <v>49</v>
      </c>
      <c r="M23" t="s">
        <v>50</v>
      </c>
      <c r="O23" t="s">
        <v>39</v>
      </c>
      <c r="P23" t="s">
        <v>39</v>
      </c>
      <c r="Q23" t="s">
        <v>39</v>
      </c>
      <c r="R23" t="s">
        <v>41</v>
      </c>
      <c r="S23" t="s">
        <v>40</v>
      </c>
      <c r="T23" t="s">
        <v>41</v>
      </c>
      <c r="U23" t="s">
        <v>39</v>
      </c>
      <c r="V23" t="s">
        <v>39</v>
      </c>
      <c r="W23" t="s">
        <v>39</v>
      </c>
      <c r="X23" t="s">
        <v>1767</v>
      </c>
      <c r="AB23" t="s">
        <v>189</v>
      </c>
      <c r="AC23" t="s">
        <v>190</v>
      </c>
      <c r="AD23" t="s">
        <v>191</v>
      </c>
      <c r="AE23" t="s">
        <v>192</v>
      </c>
    </row>
    <row r="24" spans="1:31" x14ac:dyDescent="0.2">
      <c r="A24" s="4">
        <v>44937929</v>
      </c>
      <c r="B24" t="s">
        <v>193</v>
      </c>
      <c r="C24" t="s">
        <v>194</v>
      </c>
      <c r="D24" t="s">
        <v>32</v>
      </c>
      <c r="E24" s="12">
        <v>45827</v>
      </c>
      <c r="G24" t="s">
        <v>45</v>
      </c>
      <c r="H24" t="s">
        <v>56</v>
      </c>
      <c r="I24" t="s">
        <v>46</v>
      </c>
      <c r="J24" t="s">
        <v>183</v>
      </c>
      <c r="K24" t="s">
        <v>36</v>
      </c>
      <c r="L24" t="s">
        <v>49</v>
      </c>
      <c r="M24" t="s">
        <v>50</v>
      </c>
      <c r="O24" t="s">
        <v>39</v>
      </c>
      <c r="P24" t="s">
        <v>39</v>
      </c>
      <c r="Q24" t="s">
        <v>39</v>
      </c>
      <c r="R24" t="s">
        <v>41</v>
      </c>
      <c r="S24" t="s">
        <v>40</v>
      </c>
      <c r="T24" t="s">
        <v>41</v>
      </c>
      <c r="U24" t="s">
        <v>39</v>
      </c>
      <c r="V24" t="s">
        <v>39</v>
      </c>
      <c r="W24" t="s">
        <v>40</v>
      </c>
      <c r="AB24" t="s">
        <v>195</v>
      </c>
      <c r="AC24" t="s">
        <v>196</v>
      </c>
      <c r="AD24" t="s">
        <v>197</v>
      </c>
      <c r="AE24" t="s">
        <v>198</v>
      </c>
    </row>
    <row r="25" spans="1:31" hidden="1" x14ac:dyDescent="0.2">
      <c r="A25" s="4">
        <v>44997584</v>
      </c>
      <c r="B25" t="s">
        <v>199</v>
      </c>
      <c r="C25" t="s">
        <v>200</v>
      </c>
      <c r="D25" t="s">
        <v>32</v>
      </c>
      <c r="E25" s="12">
        <v>45833</v>
      </c>
      <c r="G25" t="s">
        <v>33</v>
      </c>
      <c r="H25" t="s">
        <v>34</v>
      </c>
      <c r="J25" t="s">
        <v>35</v>
      </c>
      <c r="K25" t="s">
        <v>36</v>
      </c>
      <c r="L25" t="s">
        <v>201</v>
      </c>
      <c r="N25" t="s">
        <v>38</v>
      </c>
      <c r="O25" t="s">
        <v>40</v>
      </c>
      <c r="P25" t="s">
        <v>39</v>
      </c>
      <c r="Q25" t="s">
        <v>39</v>
      </c>
      <c r="R25" t="s">
        <v>40</v>
      </c>
      <c r="S25" t="s">
        <v>41</v>
      </c>
      <c r="T25" t="s">
        <v>41</v>
      </c>
      <c r="U25" t="s">
        <v>39</v>
      </c>
      <c r="V25" t="s">
        <v>39</v>
      </c>
      <c r="W25" t="s">
        <v>39</v>
      </c>
      <c r="AB25" t="s">
        <v>202</v>
      </c>
      <c r="AC25" t="s">
        <v>203</v>
      </c>
    </row>
    <row r="26" spans="1:31" hidden="1" x14ac:dyDescent="0.2">
      <c r="A26" s="4">
        <v>44997578</v>
      </c>
      <c r="B26" t="s">
        <v>204</v>
      </c>
      <c r="C26" t="s">
        <v>205</v>
      </c>
      <c r="D26" t="s">
        <v>32</v>
      </c>
      <c r="E26" s="12">
        <v>45833</v>
      </c>
      <c r="G26" t="s">
        <v>33</v>
      </c>
      <c r="H26" t="s">
        <v>34</v>
      </c>
      <c r="J26" t="s">
        <v>124</v>
      </c>
      <c r="K26" t="s">
        <v>48</v>
      </c>
      <c r="L26" t="s">
        <v>201</v>
      </c>
      <c r="N26" t="s">
        <v>38</v>
      </c>
      <c r="O26" t="s">
        <v>40</v>
      </c>
      <c r="P26" t="s">
        <v>39</v>
      </c>
      <c r="Q26" t="s">
        <v>39</v>
      </c>
      <c r="R26" t="s">
        <v>40</v>
      </c>
      <c r="S26" t="s">
        <v>41</v>
      </c>
      <c r="T26" t="s">
        <v>41</v>
      </c>
      <c r="U26" t="s">
        <v>39</v>
      </c>
      <c r="V26" t="s">
        <v>39</v>
      </c>
      <c r="W26" t="s">
        <v>39</v>
      </c>
      <c r="AB26" t="s">
        <v>206</v>
      </c>
      <c r="AC26" t="s">
        <v>207</v>
      </c>
    </row>
    <row r="27" spans="1:31" x14ac:dyDescent="0.2">
      <c r="A27" s="4">
        <v>45190855</v>
      </c>
      <c r="B27" t="s">
        <v>208</v>
      </c>
      <c r="C27" t="s">
        <v>209</v>
      </c>
      <c r="D27" t="s">
        <v>32</v>
      </c>
      <c r="E27" s="12">
        <v>45851</v>
      </c>
      <c r="G27" t="s">
        <v>45</v>
      </c>
      <c r="H27" t="s">
        <v>56</v>
      </c>
      <c r="I27" t="s">
        <v>210</v>
      </c>
      <c r="J27" t="s">
        <v>77</v>
      </c>
      <c r="K27" t="s">
        <v>36</v>
      </c>
      <c r="L27" t="s">
        <v>49</v>
      </c>
      <c r="M27" t="s">
        <v>87</v>
      </c>
      <c r="O27" t="s">
        <v>39</v>
      </c>
      <c r="P27" t="s">
        <v>39</v>
      </c>
      <c r="Q27" t="s">
        <v>39</v>
      </c>
      <c r="R27" t="s">
        <v>41</v>
      </c>
      <c r="S27" t="s">
        <v>40</v>
      </c>
      <c r="T27" t="s">
        <v>41</v>
      </c>
      <c r="U27" t="s">
        <v>39</v>
      </c>
      <c r="V27" t="s">
        <v>39</v>
      </c>
      <c r="W27" t="s">
        <v>40</v>
      </c>
      <c r="AB27" t="s">
        <v>211</v>
      </c>
      <c r="AC27" t="s">
        <v>212</v>
      </c>
      <c r="AD27" t="s">
        <v>213</v>
      </c>
      <c r="AE27" t="s">
        <v>214</v>
      </c>
    </row>
    <row r="28" spans="1:31" x14ac:dyDescent="0.2">
      <c r="A28" s="4">
        <v>45190845</v>
      </c>
      <c r="B28" t="s">
        <v>215</v>
      </c>
      <c r="C28" t="s">
        <v>216</v>
      </c>
      <c r="D28" t="s">
        <v>32</v>
      </c>
      <c r="E28" s="12">
        <v>45851</v>
      </c>
      <c r="G28" t="s">
        <v>45</v>
      </c>
      <c r="H28" t="s">
        <v>104</v>
      </c>
      <c r="I28" t="s">
        <v>110</v>
      </c>
      <c r="J28" t="s">
        <v>167</v>
      </c>
      <c r="K28" t="s">
        <v>48</v>
      </c>
      <c r="L28" t="s">
        <v>37</v>
      </c>
      <c r="M28" t="s">
        <v>50</v>
      </c>
      <c r="O28" t="s">
        <v>39</v>
      </c>
      <c r="P28" t="s">
        <v>39</v>
      </c>
      <c r="Q28" t="s">
        <v>39</v>
      </c>
      <c r="R28" t="s">
        <v>41</v>
      </c>
      <c r="S28" t="s">
        <v>40</v>
      </c>
      <c r="T28" t="s">
        <v>41</v>
      </c>
      <c r="U28" t="s">
        <v>39</v>
      </c>
      <c r="V28" t="s">
        <v>39</v>
      </c>
      <c r="W28" t="s">
        <v>39</v>
      </c>
      <c r="AB28" t="s">
        <v>217</v>
      </c>
      <c r="AC28" t="s">
        <v>218</v>
      </c>
      <c r="AD28" t="s">
        <v>219</v>
      </c>
    </row>
    <row r="29" spans="1:31" x14ac:dyDescent="0.2">
      <c r="A29" s="4">
        <v>45190935</v>
      </c>
      <c r="B29" t="s">
        <v>220</v>
      </c>
      <c r="C29" t="s">
        <v>221</v>
      </c>
      <c r="D29" t="s">
        <v>32</v>
      </c>
      <c r="E29" s="12">
        <v>45851</v>
      </c>
      <c r="F29" s="12">
        <v>45860</v>
      </c>
      <c r="G29" t="s">
        <v>45</v>
      </c>
      <c r="H29" t="s">
        <v>46</v>
      </c>
      <c r="J29" t="s">
        <v>64</v>
      </c>
      <c r="K29" t="s">
        <v>36</v>
      </c>
      <c r="L29" t="s">
        <v>49</v>
      </c>
      <c r="M29" t="s">
        <v>50</v>
      </c>
      <c r="O29" t="s">
        <v>39</v>
      </c>
      <c r="P29" t="s">
        <v>41</v>
      </c>
      <c r="Q29" t="s">
        <v>39</v>
      </c>
      <c r="R29" t="s">
        <v>41</v>
      </c>
      <c r="S29" t="s">
        <v>40</v>
      </c>
      <c r="T29" t="s">
        <v>41</v>
      </c>
      <c r="U29" t="s">
        <v>39</v>
      </c>
      <c r="V29" t="s">
        <v>39</v>
      </c>
      <c r="W29" t="s">
        <v>40</v>
      </c>
      <c r="AB29" t="s">
        <v>222</v>
      </c>
      <c r="AC29" t="s">
        <v>223</v>
      </c>
      <c r="AD29" t="s">
        <v>224</v>
      </c>
    </row>
    <row r="30" spans="1:31" x14ac:dyDescent="0.2">
      <c r="A30" s="4">
        <v>45190824</v>
      </c>
      <c r="B30" t="s">
        <v>225</v>
      </c>
      <c r="C30" t="s">
        <v>226</v>
      </c>
      <c r="D30" t="s">
        <v>32</v>
      </c>
      <c r="E30" s="12">
        <v>45851</v>
      </c>
      <c r="G30" t="s">
        <v>45</v>
      </c>
      <c r="H30" t="s">
        <v>94</v>
      </c>
      <c r="I30" t="s">
        <v>119</v>
      </c>
      <c r="J30" t="s">
        <v>129</v>
      </c>
      <c r="K30" t="s">
        <v>48</v>
      </c>
      <c r="L30" t="s">
        <v>49</v>
      </c>
      <c r="M30" t="s">
        <v>50</v>
      </c>
      <c r="O30" t="s">
        <v>39</v>
      </c>
      <c r="P30" t="s">
        <v>39</v>
      </c>
      <c r="Q30" t="s">
        <v>39</v>
      </c>
      <c r="R30" t="s">
        <v>41</v>
      </c>
      <c r="S30" t="s">
        <v>40</v>
      </c>
      <c r="T30" t="s">
        <v>41</v>
      </c>
      <c r="U30" t="s">
        <v>39</v>
      </c>
      <c r="V30" t="s">
        <v>39</v>
      </c>
      <c r="W30" t="s">
        <v>39</v>
      </c>
      <c r="X30" t="s">
        <v>1768</v>
      </c>
      <c r="AB30" t="s">
        <v>227</v>
      </c>
      <c r="AC30" t="s">
        <v>228</v>
      </c>
      <c r="AD30" t="s">
        <v>229</v>
      </c>
    </row>
    <row r="31" spans="1:31" x14ac:dyDescent="0.2">
      <c r="A31" s="4">
        <v>45190904</v>
      </c>
      <c r="B31" t="s">
        <v>230</v>
      </c>
      <c r="C31" t="s">
        <v>231</v>
      </c>
      <c r="D31" t="s">
        <v>32</v>
      </c>
      <c r="E31" s="12">
        <v>45851</v>
      </c>
      <c r="G31" t="s">
        <v>45</v>
      </c>
      <c r="H31" t="s">
        <v>104</v>
      </c>
      <c r="I31" t="s">
        <v>103</v>
      </c>
      <c r="J31" t="s">
        <v>57</v>
      </c>
      <c r="K31" t="s">
        <v>36</v>
      </c>
      <c r="L31" t="s">
        <v>49</v>
      </c>
      <c r="M31" t="s">
        <v>50</v>
      </c>
      <c r="O31" t="s">
        <v>39</v>
      </c>
      <c r="P31" t="s">
        <v>39</v>
      </c>
      <c r="Q31" t="s">
        <v>39</v>
      </c>
      <c r="R31" t="s">
        <v>39</v>
      </c>
      <c r="S31" t="s">
        <v>40</v>
      </c>
      <c r="T31" t="s">
        <v>41</v>
      </c>
      <c r="U31" t="s">
        <v>39</v>
      </c>
      <c r="V31" t="s">
        <v>39</v>
      </c>
      <c r="W31" t="s">
        <v>39</v>
      </c>
      <c r="X31" t="s">
        <v>1769</v>
      </c>
      <c r="AB31" t="s">
        <v>232</v>
      </c>
      <c r="AC31" t="s">
        <v>233</v>
      </c>
      <c r="AD31" t="s">
        <v>234</v>
      </c>
    </row>
    <row r="32" spans="1:31" x14ac:dyDescent="0.2">
      <c r="A32" s="4">
        <v>45190901</v>
      </c>
      <c r="B32" t="s">
        <v>235</v>
      </c>
      <c r="C32" t="s">
        <v>236</v>
      </c>
      <c r="D32" t="s">
        <v>32</v>
      </c>
      <c r="E32" s="12">
        <v>45851</v>
      </c>
      <c r="G32" t="s">
        <v>45</v>
      </c>
      <c r="H32" t="s">
        <v>104</v>
      </c>
      <c r="I32" t="s">
        <v>46</v>
      </c>
      <c r="J32" t="s">
        <v>167</v>
      </c>
      <c r="K32" t="s">
        <v>36</v>
      </c>
      <c r="L32" t="s">
        <v>49</v>
      </c>
      <c r="M32" t="s">
        <v>50</v>
      </c>
      <c r="O32" t="s">
        <v>39</v>
      </c>
      <c r="P32" t="s">
        <v>39</v>
      </c>
      <c r="Q32" t="s">
        <v>39</v>
      </c>
      <c r="R32" t="s">
        <v>41</v>
      </c>
      <c r="S32" t="s">
        <v>40</v>
      </c>
      <c r="T32" t="s">
        <v>41</v>
      </c>
      <c r="U32" t="s">
        <v>39</v>
      </c>
      <c r="V32" t="s">
        <v>39</v>
      </c>
      <c r="W32" t="s">
        <v>40</v>
      </c>
      <c r="AB32" t="s">
        <v>237</v>
      </c>
      <c r="AC32" t="s">
        <v>238</v>
      </c>
      <c r="AD32" t="s">
        <v>239</v>
      </c>
      <c r="AE32" t="s">
        <v>240</v>
      </c>
    </row>
    <row r="33" spans="1:31" x14ac:dyDescent="0.2">
      <c r="A33" s="4">
        <v>45190195</v>
      </c>
      <c r="B33" t="s">
        <v>241</v>
      </c>
      <c r="C33" t="s">
        <v>242</v>
      </c>
      <c r="D33" t="s">
        <v>32</v>
      </c>
      <c r="E33" s="12">
        <v>45851</v>
      </c>
      <c r="G33" t="s">
        <v>45</v>
      </c>
      <c r="H33" t="s">
        <v>56</v>
      </c>
      <c r="I33" t="s">
        <v>210</v>
      </c>
      <c r="J33" t="s">
        <v>167</v>
      </c>
      <c r="K33" t="s">
        <v>48</v>
      </c>
      <c r="L33" t="s">
        <v>49</v>
      </c>
      <c r="M33" t="s">
        <v>87</v>
      </c>
      <c r="O33" t="s">
        <v>39</v>
      </c>
      <c r="P33" t="s">
        <v>39</v>
      </c>
      <c r="Q33" t="s">
        <v>39</v>
      </c>
      <c r="R33" t="s">
        <v>41</v>
      </c>
      <c r="S33" t="s">
        <v>40</v>
      </c>
      <c r="T33" t="s">
        <v>41</v>
      </c>
      <c r="U33" t="s">
        <v>39</v>
      </c>
      <c r="V33" t="s">
        <v>39</v>
      </c>
      <c r="W33" t="s">
        <v>40</v>
      </c>
      <c r="X33" t="s">
        <v>1770</v>
      </c>
      <c r="AB33" t="s">
        <v>243</v>
      </c>
      <c r="AC33" t="s">
        <v>244</v>
      </c>
      <c r="AD33" t="s">
        <v>245</v>
      </c>
    </row>
    <row r="34" spans="1:31" x14ac:dyDescent="0.2">
      <c r="A34" s="4">
        <v>45204856</v>
      </c>
      <c r="B34" t="s">
        <v>247</v>
      </c>
      <c r="C34" t="s">
        <v>248</v>
      </c>
      <c r="D34" t="s">
        <v>32</v>
      </c>
      <c r="E34" s="12">
        <v>45853</v>
      </c>
      <c r="G34" t="s">
        <v>45</v>
      </c>
      <c r="H34" t="s">
        <v>110</v>
      </c>
      <c r="J34" t="s">
        <v>249</v>
      </c>
      <c r="K34" t="s">
        <v>48</v>
      </c>
      <c r="L34" t="s">
        <v>49</v>
      </c>
      <c r="M34" t="s">
        <v>50</v>
      </c>
      <c r="O34" t="s">
        <v>39</v>
      </c>
      <c r="P34" t="s">
        <v>39</v>
      </c>
      <c r="Q34" t="s">
        <v>39</v>
      </c>
      <c r="R34" t="s">
        <v>39</v>
      </c>
      <c r="S34" t="s">
        <v>40</v>
      </c>
      <c r="T34" t="s">
        <v>41</v>
      </c>
      <c r="U34" t="s">
        <v>39</v>
      </c>
      <c r="V34" t="s">
        <v>39</v>
      </c>
      <c r="W34" t="s">
        <v>40</v>
      </c>
      <c r="X34" t="s">
        <v>1771</v>
      </c>
      <c r="AB34" t="s">
        <v>250</v>
      </c>
      <c r="AC34" t="s">
        <v>251</v>
      </c>
      <c r="AD34" t="s">
        <v>252</v>
      </c>
      <c r="AE34" t="s">
        <v>253</v>
      </c>
    </row>
    <row r="35" spans="1:31" hidden="1" x14ac:dyDescent="0.2">
      <c r="A35" s="4">
        <v>45310837</v>
      </c>
      <c r="B35" t="s">
        <v>254</v>
      </c>
      <c r="C35" t="s">
        <v>255</v>
      </c>
      <c r="D35" t="s">
        <v>32</v>
      </c>
      <c r="E35" s="12">
        <v>45862</v>
      </c>
      <c r="G35" t="s">
        <v>33</v>
      </c>
      <c r="H35" t="s">
        <v>256</v>
      </c>
      <c r="J35" t="s">
        <v>257</v>
      </c>
      <c r="K35" t="s">
        <v>48</v>
      </c>
      <c r="L35" t="s">
        <v>201</v>
      </c>
      <c r="N35" t="s">
        <v>38</v>
      </c>
      <c r="O35" t="s">
        <v>40</v>
      </c>
      <c r="P35" t="s">
        <v>39</v>
      </c>
      <c r="Q35" t="s">
        <v>39</v>
      </c>
      <c r="R35" t="s">
        <v>40</v>
      </c>
      <c r="S35" t="s">
        <v>41</v>
      </c>
      <c r="T35" t="s">
        <v>41</v>
      </c>
      <c r="U35" t="s">
        <v>39</v>
      </c>
      <c r="V35" t="s">
        <v>40</v>
      </c>
      <c r="W35" t="s">
        <v>39</v>
      </c>
      <c r="X35" t="s">
        <v>1571</v>
      </c>
      <c r="AB35" t="s">
        <v>258</v>
      </c>
      <c r="AC35" t="s">
        <v>1572</v>
      </c>
      <c r="AD35" t="s">
        <v>1573</v>
      </c>
    </row>
    <row r="36" spans="1:31" x14ac:dyDescent="0.2">
      <c r="A36" s="4">
        <v>45345832</v>
      </c>
      <c r="B36" t="s">
        <v>259</v>
      </c>
      <c r="C36" t="s">
        <v>260</v>
      </c>
      <c r="D36" t="s">
        <v>32</v>
      </c>
      <c r="E36" s="12">
        <v>45866</v>
      </c>
      <c r="G36" t="s">
        <v>45</v>
      </c>
      <c r="H36" t="s">
        <v>46</v>
      </c>
      <c r="I36" t="s">
        <v>104</v>
      </c>
      <c r="J36" t="s">
        <v>64</v>
      </c>
      <c r="K36" t="s">
        <v>36</v>
      </c>
      <c r="L36" t="s">
        <v>37</v>
      </c>
      <c r="M36" t="s">
        <v>50</v>
      </c>
      <c r="O36" t="s">
        <v>39</v>
      </c>
      <c r="P36" t="s">
        <v>39</v>
      </c>
      <c r="Q36" t="s">
        <v>39</v>
      </c>
      <c r="R36" t="s">
        <v>41</v>
      </c>
      <c r="S36" t="s">
        <v>40</v>
      </c>
      <c r="T36" t="s">
        <v>41</v>
      </c>
      <c r="U36" t="s">
        <v>39</v>
      </c>
      <c r="V36" t="s">
        <v>39</v>
      </c>
      <c r="W36" t="s">
        <v>40</v>
      </c>
      <c r="X36" t="s">
        <v>261</v>
      </c>
      <c r="AB36" t="s">
        <v>262</v>
      </c>
      <c r="AC36" t="s">
        <v>263</v>
      </c>
      <c r="AD36" t="s">
        <v>264</v>
      </c>
      <c r="AE36" t="s">
        <v>265</v>
      </c>
    </row>
    <row r="37" spans="1:31" hidden="1" x14ac:dyDescent="0.2">
      <c r="A37" s="4">
        <v>45346652</v>
      </c>
      <c r="B37" t="s">
        <v>269</v>
      </c>
      <c r="C37" t="s">
        <v>270</v>
      </c>
      <c r="D37" t="s">
        <v>32</v>
      </c>
      <c r="E37" s="12">
        <v>45866</v>
      </c>
      <c r="G37" t="s">
        <v>33</v>
      </c>
      <c r="H37" t="s">
        <v>34</v>
      </c>
      <c r="J37" t="s">
        <v>271</v>
      </c>
      <c r="K37" t="s">
        <v>48</v>
      </c>
      <c r="L37" t="s">
        <v>201</v>
      </c>
      <c r="N37" t="s">
        <v>38</v>
      </c>
      <c r="O37" t="s">
        <v>40</v>
      </c>
      <c r="P37" t="s">
        <v>39</v>
      </c>
      <c r="Q37" t="s">
        <v>39</v>
      </c>
      <c r="R37" t="s">
        <v>40</v>
      </c>
      <c r="S37" t="s">
        <v>41</v>
      </c>
      <c r="T37" t="s">
        <v>41</v>
      </c>
      <c r="U37" t="s">
        <v>39</v>
      </c>
      <c r="V37" t="s">
        <v>40</v>
      </c>
      <c r="W37" t="s">
        <v>39</v>
      </c>
      <c r="X37" t="s">
        <v>1574</v>
      </c>
      <c r="AB37" t="s">
        <v>272</v>
      </c>
      <c r="AC37" t="s">
        <v>273</v>
      </c>
      <c r="AD37" t="s">
        <v>1575</v>
      </c>
      <c r="AE37" t="s">
        <v>1576</v>
      </c>
    </row>
    <row r="38" spans="1:31" x14ac:dyDescent="0.2">
      <c r="A38" s="4">
        <v>45346221</v>
      </c>
      <c r="B38" t="s">
        <v>274</v>
      </c>
      <c r="C38" t="s">
        <v>275</v>
      </c>
      <c r="D38" t="s">
        <v>32</v>
      </c>
      <c r="E38" s="12">
        <v>45866</v>
      </c>
      <c r="G38" t="s">
        <v>45</v>
      </c>
      <c r="H38" t="s">
        <v>94</v>
      </c>
      <c r="I38" t="s">
        <v>104</v>
      </c>
      <c r="J38" t="s">
        <v>112</v>
      </c>
      <c r="K38" t="s">
        <v>36</v>
      </c>
      <c r="L38" t="s">
        <v>276</v>
      </c>
      <c r="M38" t="s">
        <v>50</v>
      </c>
      <c r="O38" t="s">
        <v>39</v>
      </c>
      <c r="P38" t="s">
        <v>39</v>
      </c>
      <c r="Q38" t="s">
        <v>39</v>
      </c>
      <c r="R38" t="s">
        <v>41</v>
      </c>
      <c r="S38" t="s">
        <v>40</v>
      </c>
      <c r="T38" t="s">
        <v>41</v>
      </c>
      <c r="U38" t="s">
        <v>39</v>
      </c>
      <c r="V38" t="s">
        <v>39</v>
      </c>
      <c r="W38" t="s">
        <v>40</v>
      </c>
      <c r="AB38" t="s">
        <v>277</v>
      </c>
      <c r="AC38" t="s">
        <v>278</v>
      </c>
      <c r="AD38" t="s">
        <v>279</v>
      </c>
    </row>
    <row r="39" spans="1:31" hidden="1" x14ac:dyDescent="0.2">
      <c r="A39" s="4">
        <v>45376835</v>
      </c>
      <c r="B39" t="s">
        <v>285</v>
      </c>
      <c r="C39" t="s">
        <v>286</v>
      </c>
      <c r="D39" t="s">
        <v>32</v>
      </c>
      <c r="E39" s="12">
        <v>45869</v>
      </c>
      <c r="G39" t="s">
        <v>33</v>
      </c>
      <c r="H39" t="s">
        <v>34</v>
      </c>
      <c r="J39" t="s">
        <v>257</v>
      </c>
      <c r="K39" t="s">
        <v>48</v>
      </c>
      <c r="L39" t="s">
        <v>49</v>
      </c>
      <c r="N39" t="s">
        <v>38</v>
      </c>
      <c r="O39" t="s">
        <v>40</v>
      </c>
      <c r="P39" t="s">
        <v>39</v>
      </c>
      <c r="Q39" t="s">
        <v>39</v>
      </c>
      <c r="R39" t="s">
        <v>40</v>
      </c>
      <c r="S39" t="s">
        <v>41</v>
      </c>
      <c r="T39" t="s">
        <v>41</v>
      </c>
      <c r="U39" t="s">
        <v>40</v>
      </c>
      <c r="V39" t="s">
        <v>40</v>
      </c>
      <c r="W39" t="s">
        <v>39</v>
      </c>
      <c r="AB39" t="s">
        <v>287</v>
      </c>
    </row>
    <row r="40" spans="1:31" hidden="1" x14ac:dyDescent="0.2">
      <c r="A40" s="4">
        <v>45376820</v>
      </c>
      <c r="B40" t="s">
        <v>288</v>
      </c>
      <c r="C40" t="s">
        <v>289</v>
      </c>
      <c r="D40" t="s">
        <v>32</v>
      </c>
      <c r="E40" s="12">
        <v>45869</v>
      </c>
      <c r="G40" t="s">
        <v>33</v>
      </c>
      <c r="H40" t="s">
        <v>290</v>
      </c>
      <c r="J40" t="s">
        <v>280</v>
      </c>
      <c r="K40" t="s">
        <v>48</v>
      </c>
      <c r="L40" t="s">
        <v>37</v>
      </c>
      <c r="N40" t="s">
        <v>281</v>
      </c>
      <c r="O40" t="s">
        <v>40</v>
      </c>
      <c r="P40" t="s">
        <v>39</v>
      </c>
      <c r="Q40" t="s">
        <v>39</v>
      </c>
      <c r="R40" t="s">
        <v>40</v>
      </c>
      <c r="S40" t="s">
        <v>41</v>
      </c>
      <c r="T40" t="s">
        <v>41</v>
      </c>
      <c r="U40" t="s">
        <v>40</v>
      </c>
      <c r="V40" t="s">
        <v>40</v>
      </c>
      <c r="W40" t="s">
        <v>39</v>
      </c>
      <c r="AB40" t="s">
        <v>291</v>
      </c>
    </row>
    <row r="41" spans="1:31" x14ac:dyDescent="0.2">
      <c r="A41" s="4">
        <v>45472786</v>
      </c>
      <c r="B41" t="s">
        <v>293</v>
      </c>
      <c r="C41" t="s">
        <v>812</v>
      </c>
      <c r="D41" t="s">
        <v>32</v>
      </c>
      <c r="E41" s="12">
        <v>45877</v>
      </c>
      <c r="G41" t="s">
        <v>45</v>
      </c>
      <c r="H41" t="s">
        <v>46</v>
      </c>
      <c r="I41" t="s">
        <v>56</v>
      </c>
      <c r="J41" t="s">
        <v>96</v>
      </c>
      <c r="K41" t="s">
        <v>36</v>
      </c>
      <c r="L41" t="s">
        <v>37</v>
      </c>
      <c r="M41" t="s">
        <v>50</v>
      </c>
      <c r="O41" t="s">
        <v>39</v>
      </c>
      <c r="P41" t="s">
        <v>39</v>
      </c>
      <c r="Q41" t="s">
        <v>39</v>
      </c>
      <c r="R41" t="s">
        <v>41</v>
      </c>
      <c r="S41" t="s">
        <v>40</v>
      </c>
      <c r="T41" t="s">
        <v>41</v>
      </c>
      <c r="U41" t="s">
        <v>39</v>
      </c>
      <c r="V41" t="s">
        <v>39</v>
      </c>
      <c r="W41" t="s">
        <v>40</v>
      </c>
      <c r="AB41" t="s">
        <v>294</v>
      </c>
      <c r="AC41" t="s">
        <v>295</v>
      </c>
      <c r="AD41" t="s">
        <v>296</v>
      </c>
      <c r="AE41" t="s">
        <v>297</v>
      </c>
    </row>
    <row r="42" spans="1:31" x14ac:dyDescent="0.2">
      <c r="A42" s="4">
        <v>45472762</v>
      </c>
      <c r="B42" t="s">
        <v>298</v>
      </c>
      <c r="C42" t="s">
        <v>299</v>
      </c>
      <c r="D42" t="s">
        <v>32</v>
      </c>
      <c r="E42" s="12">
        <v>45877</v>
      </c>
      <c r="G42" t="s">
        <v>45</v>
      </c>
      <c r="H42" t="s">
        <v>300</v>
      </c>
      <c r="I42" t="s">
        <v>301</v>
      </c>
      <c r="J42" t="s">
        <v>302</v>
      </c>
      <c r="K42" t="s">
        <v>48</v>
      </c>
      <c r="L42" t="s">
        <v>49</v>
      </c>
      <c r="M42" t="s">
        <v>87</v>
      </c>
      <c r="O42" t="s">
        <v>39</v>
      </c>
      <c r="P42" t="s">
        <v>39</v>
      </c>
      <c r="Q42" t="s">
        <v>39</v>
      </c>
      <c r="R42" t="s">
        <v>41</v>
      </c>
      <c r="S42" t="s">
        <v>40</v>
      </c>
      <c r="T42" t="s">
        <v>41</v>
      </c>
      <c r="U42" t="s">
        <v>39</v>
      </c>
      <c r="V42" t="s">
        <v>39</v>
      </c>
      <c r="W42" t="s">
        <v>39</v>
      </c>
      <c r="AB42" t="s">
        <v>303</v>
      </c>
      <c r="AC42" t="s">
        <v>304</v>
      </c>
      <c r="AD42" t="s">
        <v>305</v>
      </c>
    </row>
    <row r="43" spans="1:31" x14ac:dyDescent="0.2">
      <c r="A43" s="4">
        <v>45472546</v>
      </c>
      <c r="B43" t="s">
        <v>306</v>
      </c>
      <c r="C43" t="s">
        <v>307</v>
      </c>
      <c r="D43" t="s">
        <v>32</v>
      </c>
      <c r="E43" s="12">
        <v>45877</v>
      </c>
      <c r="G43" t="s">
        <v>45</v>
      </c>
      <c r="H43" t="s">
        <v>85</v>
      </c>
      <c r="I43" t="s">
        <v>210</v>
      </c>
      <c r="J43" t="s">
        <v>57</v>
      </c>
      <c r="K43" t="s">
        <v>48</v>
      </c>
      <c r="L43" t="s">
        <v>49</v>
      </c>
      <c r="M43" t="s">
        <v>87</v>
      </c>
      <c r="O43" t="s">
        <v>39</v>
      </c>
      <c r="P43" t="s">
        <v>39</v>
      </c>
      <c r="Q43" t="s">
        <v>39</v>
      </c>
      <c r="R43" t="s">
        <v>41</v>
      </c>
      <c r="S43" t="s">
        <v>40</v>
      </c>
      <c r="T43" t="s">
        <v>41</v>
      </c>
      <c r="U43" t="s">
        <v>39</v>
      </c>
      <c r="V43" t="s">
        <v>39</v>
      </c>
      <c r="W43" t="s">
        <v>40</v>
      </c>
      <c r="AB43" t="s">
        <v>308</v>
      </c>
      <c r="AC43" t="s">
        <v>309</v>
      </c>
      <c r="AD43" t="s">
        <v>310</v>
      </c>
    </row>
    <row r="44" spans="1:31" x14ac:dyDescent="0.2">
      <c r="A44" s="4">
        <v>45472971</v>
      </c>
      <c r="B44" t="s">
        <v>311</v>
      </c>
      <c r="C44" t="s">
        <v>312</v>
      </c>
      <c r="D44" t="s">
        <v>32</v>
      </c>
      <c r="E44" s="12">
        <v>45877</v>
      </c>
      <c r="G44" t="s">
        <v>45</v>
      </c>
      <c r="H44" t="s">
        <v>76</v>
      </c>
      <c r="I44" t="s">
        <v>46</v>
      </c>
      <c r="J44" t="s">
        <v>64</v>
      </c>
      <c r="K44" t="s">
        <v>48</v>
      </c>
      <c r="L44" t="s">
        <v>49</v>
      </c>
      <c r="M44" t="s">
        <v>50</v>
      </c>
      <c r="O44" t="s">
        <v>39</v>
      </c>
      <c r="P44" t="s">
        <v>39</v>
      </c>
      <c r="Q44" t="s">
        <v>39</v>
      </c>
      <c r="R44" t="s">
        <v>41</v>
      </c>
      <c r="S44" t="s">
        <v>40</v>
      </c>
      <c r="T44" t="s">
        <v>41</v>
      </c>
      <c r="U44" t="s">
        <v>39</v>
      </c>
      <c r="V44" t="s">
        <v>39</v>
      </c>
      <c r="W44" t="s">
        <v>40</v>
      </c>
      <c r="AB44" t="s">
        <v>313</v>
      </c>
      <c r="AC44" t="s">
        <v>314</v>
      </c>
      <c r="AD44" t="s">
        <v>315</v>
      </c>
      <c r="AE44" t="s">
        <v>316</v>
      </c>
    </row>
    <row r="45" spans="1:31" x14ac:dyDescent="0.2">
      <c r="A45" s="4">
        <v>45472996</v>
      </c>
      <c r="B45" t="s">
        <v>317</v>
      </c>
      <c r="C45" t="s">
        <v>318</v>
      </c>
      <c r="D45" t="s">
        <v>32</v>
      </c>
      <c r="E45" s="12">
        <v>45877</v>
      </c>
      <c r="G45" t="s">
        <v>45</v>
      </c>
      <c r="H45" t="s">
        <v>319</v>
      </c>
      <c r="I45" t="s">
        <v>104</v>
      </c>
      <c r="J45" t="s">
        <v>69</v>
      </c>
      <c r="K45" t="s">
        <v>48</v>
      </c>
      <c r="L45" t="s">
        <v>49</v>
      </c>
      <c r="M45" t="s">
        <v>50</v>
      </c>
      <c r="O45" t="s">
        <v>39</v>
      </c>
      <c r="P45" t="s">
        <v>39</v>
      </c>
      <c r="Q45" t="s">
        <v>39</v>
      </c>
      <c r="R45" t="s">
        <v>41</v>
      </c>
      <c r="S45" t="s">
        <v>40</v>
      </c>
      <c r="T45" t="s">
        <v>41</v>
      </c>
      <c r="U45" t="s">
        <v>39</v>
      </c>
      <c r="V45" t="s">
        <v>39</v>
      </c>
      <c r="W45" t="s">
        <v>40</v>
      </c>
      <c r="AB45" t="s">
        <v>320</v>
      </c>
      <c r="AC45" t="s">
        <v>321</v>
      </c>
      <c r="AD45" t="s">
        <v>322</v>
      </c>
      <c r="AE45" t="s">
        <v>323</v>
      </c>
    </row>
    <row r="46" spans="1:31" x14ac:dyDescent="0.2">
      <c r="A46" s="4">
        <v>45472654</v>
      </c>
      <c r="B46" t="s">
        <v>324</v>
      </c>
      <c r="C46" t="s">
        <v>325</v>
      </c>
      <c r="D46" t="s">
        <v>32</v>
      </c>
      <c r="E46" s="12">
        <v>45877</v>
      </c>
      <c r="G46" t="s">
        <v>45</v>
      </c>
      <c r="H46" t="s">
        <v>104</v>
      </c>
      <c r="J46" t="s">
        <v>167</v>
      </c>
      <c r="K46" t="s">
        <v>48</v>
      </c>
      <c r="L46" t="s">
        <v>49</v>
      </c>
      <c r="M46" t="s">
        <v>87</v>
      </c>
      <c r="O46" t="s">
        <v>39</v>
      </c>
      <c r="P46" t="s">
        <v>39</v>
      </c>
      <c r="Q46" t="s">
        <v>39</v>
      </c>
      <c r="R46" t="s">
        <v>41</v>
      </c>
      <c r="S46" t="s">
        <v>40</v>
      </c>
      <c r="T46" t="s">
        <v>41</v>
      </c>
      <c r="U46" t="s">
        <v>39</v>
      </c>
      <c r="V46" t="s">
        <v>39</v>
      </c>
      <c r="W46" t="s">
        <v>40</v>
      </c>
      <c r="AB46" t="s">
        <v>326</v>
      </c>
      <c r="AC46" t="s">
        <v>327</v>
      </c>
      <c r="AD46" t="s">
        <v>328</v>
      </c>
      <c r="AE46" t="s">
        <v>329</v>
      </c>
    </row>
    <row r="47" spans="1:31" x14ac:dyDescent="0.2">
      <c r="A47" s="4">
        <v>45472979</v>
      </c>
      <c r="B47" t="s">
        <v>330</v>
      </c>
      <c r="C47" t="s">
        <v>331</v>
      </c>
      <c r="D47" t="s">
        <v>32</v>
      </c>
      <c r="E47" s="12">
        <v>45877</v>
      </c>
      <c r="G47" t="s">
        <v>45</v>
      </c>
      <c r="H47" t="s">
        <v>85</v>
      </c>
      <c r="I47" t="s">
        <v>104</v>
      </c>
      <c r="J47" t="s">
        <v>249</v>
      </c>
      <c r="K47" t="s">
        <v>36</v>
      </c>
      <c r="L47" t="s">
        <v>37</v>
      </c>
      <c r="M47" t="s">
        <v>50</v>
      </c>
      <c r="O47" t="s">
        <v>39</v>
      </c>
      <c r="P47" t="s">
        <v>39</v>
      </c>
      <c r="Q47" t="s">
        <v>39</v>
      </c>
      <c r="R47" t="s">
        <v>41</v>
      </c>
      <c r="S47" t="s">
        <v>40</v>
      </c>
      <c r="T47" t="s">
        <v>41</v>
      </c>
      <c r="U47" t="s">
        <v>39</v>
      </c>
      <c r="V47" t="s">
        <v>39</v>
      </c>
      <c r="W47" t="s">
        <v>40</v>
      </c>
      <c r="AB47" t="s">
        <v>332</v>
      </c>
      <c r="AC47" t="s">
        <v>333</v>
      </c>
      <c r="AD47" t="s">
        <v>334</v>
      </c>
    </row>
    <row r="48" spans="1:31" x14ac:dyDescent="0.2">
      <c r="A48" s="4">
        <v>45500251</v>
      </c>
      <c r="B48" t="s">
        <v>335</v>
      </c>
      <c r="C48" t="s">
        <v>336</v>
      </c>
      <c r="D48" t="s">
        <v>32</v>
      </c>
      <c r="E48" s="12">
        <v>45881</v>
      </c>
      <c r="G48" t="s">
        <v>45</v>
      </c>
      <c r="H48" t="s">
        <v>46</v>
      </c>
      <c r="I48" t="s">
        <v>337</v>
      </c>
      <c r="J48" t="s">
        <v>338</v>
      </c>
      <c r="K48" t="s">
        <v>48</v>
      </c>
      <c r="L48" t="s">
        <v>49</v>
      </c>
      <c r="M48" t="s">
        <v>50</v>
      </c>
      <c r="O48" t="s">
        <v>39</v>
      </c>
      <c r="P48" t="s">
        <v>39</v>
      </c>
      <c r="Q48" t="s">
        <v>39</v>
      </c>
      <c r="R48" t="s">
        <v>39</v>
      </c>
      <c r="S48" t="s">
        <v>40</v>
      </c>
      <c r="T48" t="s">
        <v>41</v>
      </c>
      <c r="U48" t="s">
        <v>39</v>
      </c>
      <c r="V48" t="s">
        <v>39</v>
      </c>
      <c r="W48" t="s">
        <v>39</v>
      </c>
      <c r="X48" t="s">
        <v>339</v>
      </c>
      <c r="AB48" t="s">
        <v>340</v>
      </c>
      <c r="AC48" t="s">
        <v>341</v>
      </c>
      <c r="AD48" t="s">
        <v>342</v>
      </c>
    </row>
    <row r="49" spans="1:31" x14ac:dyDescent="0.2">
      <c r="A49" s="4">
        <v>45606391</v>
      </c>
      <c r="B49" t="s">
        <v>343</v>
      </c>
      <c r="C49" t="s">
        <v>344</v>
      </c>
      <c r="D49" t="s">
        <v>32</v>
      </c>
      <c r="E49" s="12">
        <v>45890</v>
      </c>
      <c r="G49" t="s">
        <v>45</v>
      </c>
      <c r="H49" t="s">
        <v>56</v>
      </c>
      <c r="I49" t="s">
        <v>103</v>
      </c>
      <c r="J49" t="s">
        <v>57</v>
      </c>
      <c r="K49" t="s">
        <v>48</v>
      </c>
      <c r="L49" t="s">
        <v>37</v>
      </c>
      <c r="M49" t="s">
        <v>345</v>
      </c>
      <c r="O49" t="s">
        <v>39</v>
      </c>
      <c r="P49" t="s">
        <v>39</v>
      </c>
      <c r="Q49" t="s">
        <v>39</v>
      </c>
      <c r="R49" t="s">
        <v>41</v>
      </c>
      <c r="S49" t="s">
        <v>40</v>
      </c>
      <c r="T49" t="s">
        <v>41</v>
      </c>
      <c r="U49" t="s">
        <v>39</v>
      </c>
      <c r="V49" t="s">
        <v>39</v>
      </c>
      <c r="W49" t="s">
        <v>40</v>
      </c>
      <c r="AB49" t="s">
        <v>346</v>
      </c>
      <c r="AC49" t="s">
        <v>347</v>
      </c>
      <c r="AD49" t="s">
        <v>348</v>
      </c>
      <c r="AE49" t="s">
        <v>349</v>
      </c>
    </row>
    <row r="50" spans="1:31" x14ac:dyDescent="0.2">
      <c r="A50" s="4">
        <v>45606729</v>
      </c>
      <c r="B50" t="s">
        <v>352</v>
      </c>
      <c r="C50" t="s">
        <v>1577</v>
      </c>
      <c r="D50" t="s">
        <v>32</v>
      </c>
      <c r="E50" s="12">
        <v>45890</v>
      </c>
      <c r="G50" t="s">
        <v>45</v>
      </c>
      <c r="H50" t="s">
        <v>56</v>
      </c>
      <c r="J50" t="s">
        <v>175</v>
      </c>
      <c r="K50" t="s">
        <v>48</v>
      </c>
      <c r="L50" t="s">
        <v>37</v>
      </c>
      <c r="M50" t="s">
        <v>50</v>
      </c>
      <c r="O50" t="s">
        <v>39</v>
      </c>
      <c r="P50" t="s">
        <v>39</v>
      </c>
      <c r="Q50" t="s">
        <v>39</v>
      </c>
      <c r="R50" t="s">
        <v>41</v>
      </c>
      <c r="S50" t="s">
        <v>40</v>
      </c>
      <c r="T50" t="s">
        <v>41</v>
      </c>
      <c r="U50" t="s">
        <v>39</v>
      </c>
      <c r="V50" t="s">
        <v>39</v>
      </c>
      <c r="W50" t="s">
        <v>40</v>
      </c>
      <c r="AB50" t="s">
        <v>354</v>
      </c>
      <c r="AC50" t="s">
        <v>355</v>
      </c>
      <c r="AD50" t="s">
        <v>356</v>
      </c>
      <c r="AE50" t="s">
        <v>357</v>
      </c>
    </row>
    <row r="51" spans="1:31" hidden="1" x14ac:dyDescent="0.2">
      <c r="A51" s="4">
        <v>45619106</v>
      </c>
      <c r="B51" t="s">
        <v>358</v>
      </c>
      <c r="C51" t="s">
        <v>359</v>
      </c>
      <c r="D51" t="s">
        <v>32</v>
      </c>
      <c r="E51" s="12">
        <v>45891</v>
      </c>
      <c r="G51" t="s">
        <v>33</v>
      </c>
      <c r="H51" t="s">
        <v>256</v>
      </c>
      <c r="J51" t="s">
        <v>268</v>
      </c>
      <c r="K51" t="s">
        <v>36</v>
      </c>
      <c r="L51" t="s">
        <v>201</v>
      </c>
      <c r="N51" t="s">
        <v>38</v>
      </c>
      <c r="O51" t="s">
        <v>40</v>
      </c>
      <c r="P51" t="s">
        <v>39</v>
      </c>
      <c r="Q51" t="s">
        <v>39</v>
      </c>
      <c r="R51" t="s">
        <v>40</v>
      </c>
      <c r="S51" t="s">
        <v>41</v>
      </c>
      <c r="T51" t="s">
        <v>41</v>
      </c>
      <c r="U51" t="s">
        <v>39</v>
      </c>
      <c r="V51" t="s">
        <v>39</v>
      </c>
      <c r="W51" t="s">
        <v>39</v>
      </c>
      <c r="X51" t="s">
        <v>1772</v>
      </c>
      <c r="AB51" t="s">
        <v>360</v>
      </c>
      <c r="AC51" t="s">
        <v>1578</v>
      </c>
    </row>
    <row r="52" spans="1:31" hidden="1" x14ac:dyDescent="0.2">
      <c r="A52" s="4">
        <v>45619099</v>
      </c>
      <c r="B52" t="s">
        <v>361</v>
      </c>
      <c r="C52" t="s">
        <v>362</v>
      </c>
      <c r="D52" t="s">
        <v>32</v>
      </c>
      <c r="E52" s="12">
        <v>45891</v>
      </c>
      <c r="G52" t="s">
        <v>33</v>
      </c>
      <c r="H52" t="s">
        <v>34</v>
      </c>
      <c r="J52" t="s">
        <v>363</v>
      </c>
      <c r="K52" t="s">
        <v>48</v>
      </c>
      <c r="L52" t="s">
        <v>201</v>
      </c>
      <c r="N52" t="s">
        <v>38</v>
      </c>
      <c r="O52" t="s">
        <v>40</v>
      </c>
      <c r="P52" t="s">
        <v>39</v>
      </c>
      <c r="Q52" t="s">
        <v>39</v>
      </c>
      <c r="R52" t="s">
        <v>40</v>
      </c>
      <c r="S52" t="s">
        <v>41</v>
      </c>
      <c r="T52" t="s">
        <v>41</v>
      </c>
      <c r="U52" t="s">
        <v>39</v>
      </c>
      <c r="V52" t="s">
        <v>39</v>
      </c>
      <c r="W52" t="s">
        <v>39</v>
      </c>
      <c r="X52" t="s">
        <v>1773</v>
      </c>
      <c r="AB52" t="s">
        <v>364</v>
      </c>
      <c r="AC52" t="s">
        <v>1579</v>
      </c>
    </row>
    <row r="53" spans="1:31" x14ac:dyDescent="0.2">
      <c r="A53" s="4">
        <v>45763878</v>
      </c>
      <c r="B53" t="s">
        <v>365</v>
      </c>
      <c r="C53" t="s">
        <v>366</v>
      </c>
      <c r="D53" t="s">
        <v>32</v>
      </c>
      <c r="E53" s="12">
        <v>45905</v>
      </c>
      <c r="G53" t="s">
        <v>45</v>
      </c>
      <c r="H53" t="s">
        <v>56</v>
      </c>
      <c r="I53" t="s">
        <v>63</v>
      </c>
      <c r="J53" t="s">
        <v>367</v>
      </c>
      <c r="K53" t="s">
        <v>36</v>
      </c>
      <c r="L53" t="s">
        <v>49</v>
      </c>
      <c r="M53" t="s">
        <v>87</v>
      </c>
      <c r="O53" t="s">
        <v>39</v>
      </c>
      <c r="P53" t="s">
        <v>39</v>
      </c>
      <c r="Q53" t="s">
        <v>39</v>
      </c>
      <c r="R53" t="s">
        <v>39</v>
      </c>
      <c r="S53" t="s">
        <v>40</v>
      </c>
      <c r="T53" t="s">
        <v>41</v>
      </c>
      <c r="U53" t="s">
        <v>39</v>
      </c>
      <c r="V53" t="s">
        <v>39</v>
      </c>
      <c r="W53" t="s">
        <v>39</v>
      </c>
      <c r="X53" t="s">
        <v>1774</v>
      </c>
      <c r="AB53" t="s">
        <v>368</v>
      </c>
      <c r="AC53" t="s">
        <v>369</v>
      </c>
      <c r="AD53" t="s">
        <v>370</v>
      </c>
    </row>
    <row r="54" spans="1:31" x14ac:dyDescent="0.2">
      <c r="A54" s="4">
        <v>45763896</v>
      </c>
      <c r="B54" t="s">
        <v>371</v>
      </c>
      <c r="C54" t="s">
        <v>372</v>
      </c>
      <c r="D54" t="s">
        <v>32</v>
      </c>
      <c r="E54" s="12">
        <v>45905</v>
      </c>
      <c r="G54" t="s">
        <v>45</v>
      </c>
      <c r="H54" t="s">
        <v>76</v>
      </c>
      <c r="I54" t="s">
        <v>63</v>
      </c>
      <c r="J54" t="s">
        <v>167</v>
      </c>
      <c r="K54" t="s">
        <v>48</v>
      </c>
      <c r="L54" t="s">
        <v>49</v>
      </c>
      <c r="M54" t="s">
        <v>50</v>
      </c>
      <c r="O54" t="s">
        <v>39</v>
      </c>
      <c r="P54" t="s">
        <v>39</v>
      </c>
      <c r="Q54" t="s">
        <v>39</v>
      </c>
      <c r="R54" t="s">
        <v>41</v>
      </c>
      <c r="S54" t="s">
        <v>40</v>
      </c>
      <c r="T54" t="s">
        <v>41</v>
      </c>
      <c r="U54" t="s">
        <v>39</v>
      </c>
      <c r="V54" t="s">
        <v>39</v>
      </c>
      <c r="W54" t="s">
        <v>40</v>
      </c>
      <c r="AB54" t="s">
        <v>373</v>
      </c>
      <c r="AC54" t="s">
        <v>374</v>
      </c>
      <c r="AD54" t="s">
        <v>375</v>
      </c>
    </row>
    <row r="55" spans="1:31" x14ac:dyDescent="0.2">
      <c r="A55" s="4">
        <v>45763997</v>
      </c>
      <c r="B55" t="s">
        <v>376</v>
      </c>
      <c r="C55" t="s">
        <v>377</v>
      </c>
      <c r="D55" t="s">
        <v>32</v>
      </c>
      <c r="E55" s="12">
        <v>45905</v>
      </c>
      <c r="G55" t="s">
        <v>45</v>
      </c>
      <c r="H55" t="s">
        <v>110</v>
      </c>
      <c r="I55" t="s">
        <v>143</v>
      </c>
      <c r="J55" t="s">
        <v>144</v>
      </c>
      <c r="K55" t="s">
        <v>48</v>
      </c>
      <c r="L55" t="s">
        <v>37</v>
      </c>
      <c r="M55" t="s">
        <v>50</v>
      </c>
      <c r="O55" t="s">
        <v>39</v>
      </c>
      <c r="P55" t="s">
        <v>39</v>
      </c>
      <c r="Q55" t="s">
        <v>39</v>
      </c>
      <c r="R55" t="s">
        <v>41</v>
      </c>
      <c r="S55" t="s">
        <v>40</v>
      </c>
      <c r="T55" t="s">
        <v>41</v>
      </c>
      <c r="U55" t="s">
        <v>39</v>
      </c>
      <c r="V55" t="s">
        <v>39</v>
      </c>
      <c r="W55" t="s">
        <v>40</v>
      </c>
      <c r="AB55" t="s">
        <v>378</v>
      </c>
      <c r="AC55" t="s">
        <v>379</v>
      </c>
      <c r="AD55" t="s">
        <v>380</v>
      </c>
    </row>
    <row r="56" spans="1:31" x14ac:dyDescent="0.2">
      <c r="A56" s="4">
        <v>45764004</v>
      </c>
      <c r="B56" t="s">
        <v>381</v>
      </c>
      <c r="C56" t="s">
        <v>382</v>
      </c>
      <c r="D56" t="s">
        <v>32</v>
      </c>
      <c r="E56" s="12">
        <v>45905</v>
      </c>
      <c r="G56" t="s">
        <v>45</v>
      </c>
      <c r="H56" t="s">
        <v>56</v>
      </c>
      <c r="I56" t="s">
        <v>46</v>
      </c>
      <c r="J56" t="s">
        <v>64</v>
      </c>
      <c r="K56" t="s">
        <v>48</v>
      </c>
      <c r="L56" t="s">
        <v>49</v>
      </c>
      <c r="M56" t="s">
        <v>50</v>
      </c>
      <c r="O56" t="s">
        <v>39</v>
      </c>
      <c r="P56" t="s">
        <v>39</v>
      </c>
      <c r="Q56" t="s">
        <v>39</v>
      </c>
      <c r="R56" t="s">
        <v>41</v>
      </c>
      <c r="S56" t="s">
        <v>40</v>
      </c>
      <c r="T56" t="s">
        <v>41</v>
      </c>
      <c r="U56" t="s">
        <v>39</v>
      </c>
      <c r="V56" t="s">
        <v>39</v>
      </c>
      <c r="W56" t="s">
        <v>39</v>
      </c>
      <c r="AB56" t="s">
        <v>383</v>
      </c>
      <c r="AC56" t="s">
        <v>384</v>
      </c>
      <c r="AD56" t="s">
        <v>385</v>
      </c>
      <c r="AE56" t="s">
        <v>386</v>
      </c>
    </row>
    <row r="57" spans="1:31" x14ac:dyDescent="0.2">
      <c r="A57" s="4">
        <v>45764020</v>
      </c>
      <c r="B57" t="s">
        <v>387</v>
      </c>
      <c r="C57" t="s">
        <v>388</v>
      </c>
      <c r="D57" t="s">
        <v>32</v>
      </c>
      <c r="E57" s="12">
        <v>45905</v>
      </c>
      <c r="G57" t="s">
        <v>45</v>
      </c>
      <c r="H57" t="s">
        <v>301</v>
      </c>
      <c r="I57" t="s">
        <v>300</v>
      </c>
      <c r="J57" t="s">
        <v>302</v>
      </c>
      <c r="K57" t="s">
        <v>48</v>
      </c>
      <c r="L57" t="s">
        <v>49</v>
      </c>
      <c r="M57" t="s">
        <v>50</v>
      </c>
      <c r="O57" t="s">
        <v>39</v>
      </c>
      <c r="P57" t="s">
        <v>39</v>
      </c>
      <c r="Q57" t="s">
        <v>39</v>
      </c>
      <c r="R57" t="s">
        <v>41</v>
      </c>
      <c r="S57" t="s">
        <v>40</v>
      </c>
      <c r="T57" t="s">
        <v>41</v>
      </c>
      <c r="U57" t="s">
        <v>39</v>
      </c>
      <c r="V57" t="s">
        <v>39</v>
      </c>
      <c r="W57" t="s">
        <v>40</v>
      </c>
      <c r="AB57" t="s">
        <v>389</v>
      </c>
      <c r="AC57" t="s">
        <v>390</v>
      </c>
      <c r="AD57" t="s">
        <v>391</v>
      </c>
      <c r="AE57" t="s">
        <v>392</v>
      </c>
    </row>
    <row r="58" spans="1:31" x14ac:dyDescent="0.2">
      <c r="A58" s="4">
        <v>45764028</v>
      </c>
      <c r="B58" t="s">
        <v>393</v>
      </c>
      <c r="C58" t="s">
        <v>394</v>
      </c>
      <c r="D58" t="s">
        <v>32</v>
      </c>
      <c r="E58" s="12">
        <v>45905</v>
      </c>
      <c r="G58" t="s">
        <v>45</v>
      </c>
      <c r="H58" t="s">
        <v>395</v>
      </c>
      <c r="I58" t="s">
        <v>396</v>
      </c>
      <c r="J58" t="s">
        <v>136</v>
      </c>
      <c r="K58" t="s">
        <v>48</v>
      </c>
      <c r="L58" t="s">
        <v>49</v>
      </c>
      <c r="M58" t="s">
        <v>50</v>
      </c>
      <c r="O58" t="s">
        <v>39</v>
      </c>
      <c r="P58" t="s">
        <v>39</v>
      </c>
      <c r="Q58" t="s">
        <v>39</v>
      </c>
      <c r="R58" t="s">
        <v>41</v>
      </c>
      <c r="S58" t="s">
        <v>40</v>
      </c>
      <c r="T58" t="s">
        <v>41</v>
      </c>
      <c r="U58" t="s">
        <v>39</v>
      </c>
      <c r="V58" t="s">
        <v>39</v>
      </c>
      <c r="W58" t="s">
        <v>40</v>
      </c>
      <c r="AB58" t="s">
        <v>397</v>
      </c>
      <c r="AC58" t="s">
        <v>398</v>
      </c>
      <c r="AD58" t="s">
        <v>399</v>
      </c>
      <c r="AE58" t="s">
        <v>400</v>
      </c>
    </row>
    <row r="59" spans="1:31" hidden="1" x14ac:dyDescent="0.2">
      <c r="A59" s="4">
        <v>45767897</v>
      </c>
      <c r="B59" t="s">
        <v>403</v>
      </c>
      <c r="C59" t="s">
        <v>404</v>
      </c>
      <c r="D59" t="s">
        <v>32</v>
      </c>
      <c r="E59" s="12">
        <v>45906</v>
      </c>
      <c r="G59" t="s">
        <v>33</v>
      </c>
      <c r="H59" t="s">
        <v>34</v>
      </c>
      <c r="J59" t="s">
        <v>280</v>
      </c>
      <c r="K59" t="s">
        <v>48</v>
      </c>
      <c r="L59" t="s">
        <v>37</v>
      </c>
      <c r="N59" t="s">
        <v>38</v>
      </c>
      <c r="O59" t="s">
        <v>40</v>
      </c>
      <c r="P59" t="s">
        <v>39</v>
      </c>
      <c r="Q59" t="s">
        <v>39</v>
      </c>
      <c r="R59" t="s">
        <v>40</v>
      </c>
      <c r="S59" t="s">
        <v>41</v>
      </c>
      <c r="T59" t="s">
        <v>41</v>
      </c>
      <c r="U59" t="s">
        <v>39</v>
      </c>
      <c r="V59" t="s">
        <v>39</v>
      </c>
      <c r="W59" t="s">
        <v>39</v>
      </c>
      <c r="X59" t="s">
        <v>405</v>
      </c>
      <c r="AB59" t="s">
        <v>406</v>
      </c>
      <c r="AC59" t="s">
        <v>407</v>
      </c>
      <c r="AD59" t="s">
        <v>408</v>
      </c>
      <c r="AE59" t="s">
        <v>409</v>
      </c>
    </row>
    <row r="60" spans="1:31" x14ac:dyDescent="0.2">
      <c r="A60" s="4">
        <v>45764063</v>
      </c>
      <c r="B60" t="s">
        <v>411</v>
      </c>
      <c r="C60" t="s">
        <v>1580</v>
      </c>
      <c r="D60" t="s">
        <v>32</v>
      </c>
      <c r="E60" s="12">
        <v>45906</v>
      </c>
      <c r="G60" t="s">
        <v>45</v>
      </c>
      <c r="H60" t="s">
        <v>104</v>
      </c>
      <c r="I60" t="s">
        <v>110</v>
      </c>
      <c r="J60" t="s">
        <v>144</v>
      </c>
      <c r="K60" t="s">
        <v>36</v>
      </c>
      <c r="L60" t="s">
        <v>49</v>
      </c>
      <c r="M60" t="s">
        <v>87</v>
      </c>
      <c r="O60" t="s">
        <v>39</v>
      </c>
      <c r="P60" t="s">
        <v>39</v>
      </c>
      <c r="Q60" t="s">
        <v>39</v>
      </c>
      <c r="R60" t="s">
        <v>41</v>
      </c>
      <c r="S60" t="s">
        <v>40</v>
      </c>
      <c r="T60" t="s">
        <v>41</v>
      </c>
      <c r="U60" t="s">
        <v>39</v>
      </c>
      <c r="V60" t="s">
        <v>39</v>
      </c>
      <c r="W60" t="s">
        <v>40</v>
      </c>
      <c r="AB60" t="s">
        <v>413</v>
      </c>
      <c r="AC60" t="s">
        <v>414</v>
      </c>
      <c r="AD60" t="s">
        <v>415</v>
      </c>
      <c r="AE60" t="s">
        <v>416</v>
      </c>
    </row>
    <row r="61" spans="1:31" x14ac:dyDescent="0.2">
      <c r="A61" s="4">
        <v>45764075</v>
      </c>
      <c r="B61" t="s">
        <v>417</v>
      </c>
      <c r="C61" t="s">
        <v>418</v>
      </c>
      <c r="D61" t="s">
        <v>32</v>
      </c>
      <c r="E61" s="12">
        <v>45906</v>
      </c>
      <c r="G61" t="s">
        <v>45</v>
      </c>
      <c r="H61" t="s">
        <v>56</v>
      </c>
      <c r="I61" t="s">
        <v>46</v>
      </c>
      <c r="J61" t="s">
        <v>367</v>
      </c>
      <c r="K61" t="s">
        <v>36</v>
      </c>
      <c r="L61" t="s">
        <v>49</v>
      </c>
      <c r="M61" t="s">
        <v>50</v>
      </c>
      <c r="O61" t="s">
        <v>39</v>
      </c>
      <c r="P61" t="s">
        <v>41</v>
      </c>
      <c r="Q61" t="s">
        <v>39</v>
      </c>
      <c r="R61" t="s">
        <v>41</v>
      </c>
      <c r="S61" t="s">
        <v>40</v>
      </c>
      <c r="T61" t="s">
        <v>41</v>
      </c>
      <c r="U61" t="s">
        <v>39</v>
      </c>
      <c r="V61" t="s">
        <v>39</v>
      </c>
      <c r="W61" t="s">
        <v>40</v>
      </c>
      <c r="AB61" t="s">
        <v>419</v>
      </c>
      <c r="AC61" t="s">
        <v>420</v>
      </c>
      <c r="AD61" t="s">
        <v>421</v>
      </c>
    </row>
    <row r="62" spans="1:31" x14ac:dyDescent="0.2">
      <c r="A62" s="4">
        <v>45764080</v>
      </c>
      <c r="B62" t="s">
        <v>422</v>
      </c>
      <c r="C62" t="s">
        <v>423</v>
      </c>
      <c r="D62" t="s">
        <v>32</v>
      </c>
      <c r="E62" s="12">
        <v>45906</v>
      </c>
      <c r="G62" t="s">
        <v>45</v>
      </c>
      <c r="H62" t="s">
        <v>46</v>
      </c>
      <c r="I62" t="s">
        <v>56</v>
      </c>
      <c r="J62" t="s">
        <v>162</v>
      </c>
      <c r="K62" t="s">
        <v>36</v>
      </c>
      <c r="L62" t="s">
        <v>49</v>
      </c>
      <c r="M62" t="s">
        <v>50</v>
      </c>
      <c r="O62" t="s">
        <v>39</v>
      </c>
      <c r="P62" t="s">
        <v>39</v>
      </c>
      <c r="Q62" t="s">
        <v>39</v>
      </c>
      <c r="R62" t="s">
        <v>41</v>
      </c>
      <c r="S62" t="s">
        <v>40</v>
      </c>
      <c r="T62" t="s">
        <v>41</v>
      </c>
      <c r="U62" t="s">
        <v>39</v>
      </c>
      <c r="V62" t="s">
        <v>39</v>
      </c>
      <c r="W62" t="s">
        <v>40</v>
      </c>
      <c r="AB62" t="s">
        <v>424</v>
      </c>
      <c r="AC62" t="s">
        <v>425</v>
      </c>
      <c r="AD62" t="s">
        <v>426</v>
      </c>
      <c r="AE62" t="s">
        <v>427</v>
      </c>
    </row>
    <row r="63" spans="1:31" x14ac:dyDescent="0.2">
      <c r="A63" s="4">
        <v>45793976</v>
      </c>
      <c r="B63" t="s">
        <v>428</v>
      </c>
      <c r="C63" t="s">
        <v>429</v>
      </c>
      <c r="D63" t="s">
        <v>32</v>
      </c>
      <c r="E63" s="12">
        <v>45909</v>
      </c>
      <c r="G63" t="s">
        <v>45</v>
      </c>
      <c r="H63" t="s">
        <v>46</v>
      </c>
      <c r="I63" t="s">
        <v>119</v>
      </c>
      <c r="J63" t="s">
        <v>129</v>
      </c>
      <c r="K63" t="s">
        <v>48</v>
      </c>
      <c r="L63" t="s">
        <v>37</v>
      </c>
      <c r="M63" t="s">
        <v>50</v>
      </c>
      <c r="O63" t="s">
        <v>39</v>
      </c>
      <c r="P63" t="s">
        <v>39</v>
      </c>
      <c r="Q63" t="s">
        <v>39</v>
      </c>
      <c r="R63" t="s">
        <v>41</v>
      </c>
      <c r="S63" t="s">
        <v>40</v>
      </c>
      <c r="T63" t="s">
        <v>41</v>
      </c>
      <c r="U63" t="s">
        <v>39</v>
      </c>
      <c r="V63" t="s">
        <v>39</v>
      </c>
      <c r="W63" t="s">
        <v>40</v>
      </c>
      <c r="AB63" t="s">
        <v>430</v>
      </c>
      <c r="AC63" t="s">
        <v>431</v>
      </c>
      <c r="AD63" t="s">
        <v>432</v>
      </c>
      <c r="AE63" t="s">
        <v>433</v>
      </c>
    </row>
    <row r="64" spans="1:31" x14ac:dyDescent="0.2">
      <c r="A64" s="4">
        <v>45968241</v>
      </c>
      <c r="B64" t="s">
        <v>438</v>
      </c>
      <c r="C64" t="s">
        <v>439</v>
      </c>
      <c r="D64" t="s">
        <v>32</v>
      </c>
      <c r="E64" s="12">
        <v>45927</v>
      </c>
      <c r="G64" t="s">
        <v>45</v>
      </c>
      <c r="H64" t="s">
        <v>401</v>
      </c>
      <c r="I64" t="s">
        <v>440</v>
      </c>
      <c r="J64" t="s">
        <v>47</v>
      </c>
      <c r="K64" t="s">
        <v>48</v>
      </c>
      <c r="L64" t="s">
        <v>37</v>
      </c>
      <c r="M64" t="s">
        <v>50</v>
      </c>
      <c r="O64" t="s">
        <v>39</v>
      </c>
      <c r="P64" t="s">
        <v>39</v>
      </c>
      <c r="Q64" t="s">
        <v>39</v>
      </c>
      <c r="R64" t="s">
        <v>41</v>
      </c>
      <c r="S64" t="s">
        <v>40</v>
      </c>
      <c r="T64" t="s">
        <v>41</v>
      </c>
      <c r="U64" t="s">
        <v>39</v>
      </c>
      <c r="V64" t="s">
        <v>39</v>
      </c>
      <c r="W64" t="s">
        <v>40</v>
      </c>
      <c r="AB64" t="s">
        <v>441</v>
      </c>
      <c r="AC64" t="s">
        <v>442</v>
      </c>
      <c r="AD64" t="s">
        <v>443</v>
      </c>
    </row>
    <row r="65" spans="1:31" x14ac:dyDescent="0.2">
      <c r="A65" s="4">
        <v>45970439</v>
      </c>
      <c r="B65" t="s">
        <v>444</v>
      </c>
      <c r="C65" t="s">
        <v>445</v>
      </c>
      <c r="D65" t="s">
        <v>32</v>
      </c>
      <c r="E65" s="12">
        <v>45927</v>
      </c>
      <c r="G65" t="s">
        <v>45</v>
      </c>
      <c r="H65" t="s">
        <v>446</v>
      </c>
      <c r="I65" t="s">
        <v>56</v>
      </c>
      <c r="J65" t="s">
        <v>112</v>
      </c>
      <c r="K65" t="s">
        <v>48</v>
      </c>
      <c r="L65" t="s">
        <v>37</v>
      </c>
      <c r="M65" t="s">
        <v>50</v>
      </c>
      <c r="O65" t="s">
        <v>39</v>
      </c>
      <c r="P65" t="s">
        <v>39</v>
      </c>
      <c r="Q65" t="s">
        <v>39</v>
      </c>
      <c r="R65" t="s">
        <v>41</v>
      </c>
      <c r="S65" t="s">
        <v>40</v>
      </c>
      <c r="T65" t="s">
        <v>41</v>
      </c>
      <c r="U65" t="s">
        <v>39</v>
      </c>
      <c r="V65" t="s">
        <v>39</v>
      </c>
      <c r="W65" t="s">
        <v>40</v>
      </c>
      <c r="AB65" t="s">
        <v>447</v>
      </c>
      <c r="AC65" t="s">
        <v>448</v>
      </c>
      <c r="AD65" t="s">
        <v>449</v>
      </c>
      <c r="AE65" t="s">
        <v>450</v>
      </c>
    </row>
    <row r="66" spans="1:31" x14ac:dyDescent="0.2">
      <c r="A66" s="4">
        <v>45968065</v>
      </c>
      <c r="B66" t="s">
        <v>451</v>
      </c>
      <c r="C66" t="s">
        <v>452</v>
      </c>
      <c r="D66" t="s">
        <v>32</v>
      </c>
      <c r="E66" s="12">
        <v>45927</v>
      </c>
      <c r="G66" t="s">
        <v>45</v>
      </c>
      <c r="H66" t="s">
        <v>46</v>
      </c>
      <c r="I66" t="s">
        <v>104</v>
      </c>
      <c r="J66" t="s">
        <v>136</v>
      </c>
      <c r="K66" t="s">
        <v>36</v>
      </c>
      <c r="L66" t="s">
        <v>37</v>
      </c>
      <c r="M66" t="s">
        <v>50</v>
      </c>
      <c r="O66" t="s">
        <v>39</v>
      </c>
      <c r="P66" t="s">
        <v>39</v>
      </c>
      <c r="Q66" t="s">
        <v>39</v>
      </c>
      <c r="R66" t="s">
        <v>41</v>
      </c>
      <c r="S66" t="s">
        <v>40</v>
      </c>
      <c r="T66" t="s">
        <v>41</v>
      </c>
      <c r="U66" t="s">
        <v>39</v>
      </c>
      <c r="V66" t="s">
        <v>39</v>
      </c>
      <c r="W66" t="s">
        <v>40</v>
      </c>
      <c r="AB66" t="s">
        <v>453</v>
      </c>
      <c r="AC66" t="s">
        <v>454</v>
      </c>
      <c r="AD66" t="s">
        <v>455</v>
      </c>
      <c r="AE66" t="s">
        <v>456</v>
      </c>
    </row>
    <row r="67" spans="1:31" x14ac:dyDescent="0.2">
      <c r="A67" s="4">
        <v>45970275</v>
      </c>
      <c r="B67" t="s">
        <v>457</v>
      </c>
      <c r="C67" t="s">
        <v>458</v>
      </c>
      <c r="D67" t="s">
        <v>32</v>
      </c>
      <c r="E67" s="12">
        <v>45927</v>
      </c>
      <c r="G67" t="s">
        <v>45</v>
      </c>
      <c r="H67" t="s">
        <v>446</v>
      </c>
      <c r="I67" t="s">
        <v>459</v>
      </c>
      <c r="J67" t="s">
        <v>112</v>
      </c>
      <c r="K67" t="s">
        <v>48</v>
      </c>
      <c r="L67" t="s">
        <v>460</v>
      </c>
      <c r="M67" t="s">
        <v>50</v>
      </c>
      <c r="O67" t="s">
        <v>39</v>
      </c>
      <c r="P67" t="s">
        <v>39</v>
      </c>
      <c r="Q67" t="s">
        <v>39</v>
      </c>
      <c r="R67" t="s">
        <v>41</v>
      </c>
      <c r="S67" t="s">
        <v>40</v>
      </c>
      <c r="T67" t="s">
        <v>41</v>
      </c>
      <c r="U67" t="s">
        <v>39</v>
      </c>
      <c r="V67" t="s">
        <v>39</v>
      </c>
      <c r="W67" t="s">
        <v>39</v>
      </c>
      <c r="AB67" t="s">
        <v>461</v>
      </c>
      <c r="AC67" t="s">
        <v>462</v>
      </c>
      <c r="AD67" t="s">
        <v>463</v>
      </c>
      <c r="AE67" t="s">
        <v>464</v>
      </c>
    </row>
    <row r="68" spans="1:31" x14ac:dyDescent="0.2">
      <c r="A68" s="4">
        <v>45968028</v>
      </c>
      <c r="B68" t="s">
        <v>465</v>
      </c>
      <c r="C68" t="s">
        <v>466</v>
      </c>
      <c r="D68" t="s">
        <v>32</v>
      </c>
      <c r="E68" s="12">
        <v>45927</v>
      </c>
      <c r="G68" t="s">
        <v>45</v>
      </c>
      <c r="H68" t="s">
        <v>94</v>
      </c>
      <c r="J68" t="s">
        <v>249</v>
      </c>
      <c r="K68" t="s">
        <v>36</v>
      </c>
      <c r="L68" t="s">
        <v>49</v>
      </c>
      <c r="M68" t="s">
        <v>50</v>
      </c>
      <c r="O68" t="s">
        <v>39</v>
      </c>
      <c r="P68" t="s">
        <v>41</v>
      </c>
      <c r="Q68" t="s">
        <v>39</v>
      </c>
      <c r="R68" t="s">
        <v>41</v>
      </c>
      <c r="S68" t="s">
        <v>40</v>
      </c>
      <c r="T68" t="s">
        <v>41</v>
      </c>
      <c r="U68" t="s">
        <v>39</v>
      </c>
      <c r="V68" t="s">
        <v>39</v>
      </c>
      <c r="W68" t="s">
        <v>40</v>
      </c>
      <c r="AB68" t="s">
        <v>467</v>
      </c>
      <c r="AC68" t="s">
        <v>468</v>
      </c>
      <c r="AD68" t="s">
        <v>469</v>
      </c>
      <c r="AE68" t="s">
        <v>470</v>
      </c>
    </row>
    <row r="69" spans="1:31" x14ac:dyDescent="0.2">
      <c r="A69" s="4">
        <v>45969286</v>
      </c>
      <c r="B69" t="s">
        <v>473</v>
      </c>
      <c r="C69" t="s">
        <v>474</v>
      </c>
      <c r="D69" t="s">
        <v>32</v>
      </c>
      <c r="E69" s="12">
        <v>45927</v>
      </c>
      <c r="G69" t="s">
        <v>45</v>
      </c>
      <c r="H69" t="s">
        <v>475</v>
      </c>
      <c r="I69" t="s">
        <v>476</v>
      </c>
      <c r="J69" t="s">
        <v>162</v>
      </c>
      <c r="K69" t="s">
        <v>48</v>
      </c>
      <c r="L69" t="s">
        <v>49</v>
      </c>
      <c r="M69" t="s">
        <v>50</v>
      </c>
      <c r="O69" t="s">
        <v>39</v>
      </c>
      <c r="P69" t="s">
        <v>39</v>
      </c>
      <c r="Q69" t="s">
        <v>39</v>
      </c>
      <c r="R69" t="s">
        <v>41</v>
      </c>
      <c r="S69" t="s">
        <v>40</v>
      </c>
      <c r="T69" t="s">
        <v>41</v>
      </c>
      <c r="U69" t="s">
        <v>39</v>
      </c>
      <c r="V69" t="s">
        <v>39</v>
      </c>
      <c r="W69" t="s">
        <v>40</v>
      </c>
      <c r="AB69" t="s">
        <v>477</v>
      </c>
      <c r="AC69" t="s">
        <v>478</v>
      </c>
      <c r="AD69" t="s">
        <v>479</v>
      </c>
    </row>
    <row r="70" spans="1:31" x14ac:dyDescent="0.2">
      <c r="A70" s="4">
        <v>45969536</v>
      </c>
      <c r="B70" t="s">
        <v>480</v>
      </c>
      <c r="C70" t="s">
        <v>1319</v>
      </c>
      <c r="D70" t="s">
        <v>32</v>
      </c>
      <c r="E70" s="12">
        <v>45927</v>
      </c>
      <c r="G70" t="s">
        <v>45</v>
      </c>
      <c r="H70" t="s">
        <v>63</v>
      </c>
      <c r="I70" t="s">
        <v>56</v>
      </c>
      <c r="J70" t="s">
        <v>183</v>
      </c>
      <c r="K70" t="s">
        <v>36</v>
      </c>
      <c r="L70" t="s">
        <v>49</v>
      </c>
      <c r="M70" t="s">
        <v>50</v>
      </c>
      <c r="O70" t="s">
        <v>39</v>
      </c>
      <c r="P70" t="s">
        <v>41</v>
      </c>
      <c r="Q70" t="s">
        <v>39</v>
      </c>
      <c r="R70" t="s">
        <v>41</v>
      </c>
      <c r="S70" t="s">
        <v>40</v>
      </c>
      <c r="T70" t="s">
        <v>41</v>
      </c>
      <c r="U70" t="s">
        <v>39</v>
      </c>
      <c r="V70" t="s">
        <v>39</v>
      </c>
      <c r="W70" t="s">
        <v>40</v>
      </c>
      <c r="AB70" t="s">
        <v>481</v>
      </c>
      <c r="AC70" t="s">
        <v>482</v>
      </c>
      <c r="AD70" t="s">
        <v>483</v>
      </c>
      <c r="AE70" t="s">
        <v>484</v>
      </c>
    </row>
    <row r="71" spans="1:31" x14ac:dyDescent="0.2">
      <c r="A71" s="4">
        <v>45970242</v>
      </c>
      <c r="B71" t="s">
        <v>485</v>
      </c>
      <c r="C71" t="s">
        <v>486</v>
      </c>
      <c r="D71" t="s">
        <v>32</v>
      </c>
      <c r="E71" s="12">
        <v>45927</v>
      </c>
      <c r="G71" t="s">
        <v>45</v>
      </c>
      <c r="H71" t="s">
        <v>446</v>
      </c>
      <c r="I71" t="s">
        <v>459</v>
      </c>
      <c r="J71" t="s">
        <v>112</v>
      </c>
      <c r="K71" t="s">
        <v>48</v>
      </c>
      <c r="L71" t="s">
        <v>460</v>
      </c>
      <c r="M71" t="s">
        <v>50</v>
      </c>
      <c r="O71" t="s">
        <v>39</v>
      </c>
      <c r="P71" t="s">
        <v>39</v>
      </c>
      <c r="Q71" t="s">
        <v>39</v>
      </c>
      <c r="R71" t="s">
        <v>41</v>
      </c>
      <c r="S71" t="s">
        <v>40</v>
      </c>
      <c r="T71" t="s">
        <v>41</v>
      </c>
      <c r="U71" t="s">
        <v>39</v>
      </c>
      <c r="V71" t="s">
        <v>39</v>
      </c>
      <c r="W71" t="s">
        <v>39</v>
      </c>
      <c r="AB71" t="s">
        <v>487</v>
      </c>
      <c r="AC71" t="s">
        <v>488</v>
      </c>
      <c r="AD71" t="s">
        <v>489</v>
      </c>
      <c r="AE71" t="s">
        <v>490</v>
      </c>
    </row>
    <row r="72" spans="1:31" x14ac:dyDescent="0.2">
      <c r="A72" s="4">
        <v>45969485</v>
      </c>
      <c r="B72" t="s">
        <v>491</v>
      </c>
      <c r="C72" t="s">
        <v>1581</v>
      </c>
      <c r="D72" t="s">
        <v>32</v>
      </c>
      <c r="E72" s="12">
        <v>45927</v>
      </c>
      <c r="G72" t="s">
        <v>45</v>
      </c>
      <c r="H72" t="s">
        <v>46</v>
      </c>
      <c r="I72" t="s">
        <v>56</v>
      </c>
      <c r="J72" t="s">
        <v>338</v>
      </c>
      <c r="K72" t="s">
        <v>36</v>
      </c>
      <c r="L72" t="s">
        <v>37</v>
      </c>
      <c r="M72" t="s">
        <v>50</v>
      </c>
      <c r="O72" t="s">
        <v>39</v>
      </c>
      <c r="P72" t="s">
        <v>41</v>
      </c>
      <c r="Q72" t="s">
        <v>39</v>
      </c>
      <c r="R72" t="s">
        <v>41</v>
      </c>
      <c r="S72" t="s">
        <v>40</v>
      </c>
      <c r="T72" t="s">
        <v>41</v>
      </c>
      <c r="U72" t="s">
        <v>39</v>
      </c>
      <c r="V72" t="s">
        <v>39</v>
      </c>
      <c r="W72" t="s">
        <v>39</v>
      </c>
      <c r="AB72" t="s">
        <v>493</v>
      </c>
      <c r="AC72" t="s">
        <v>494</v>
      </c>
      <c r="AD72" t="s">
        <v>495</v>
      </c>
      <c r="AE72" t="s">
        <v>496</v>
      </c>
    </row>
    <row r="73" spans="1:31" x14ac:dyDescent="0.2">
      <c r="A73" s="4">
        <v>45968036</v>
      </c>
      <c r="B73" t="s">
        <v>497</v>
      </c>
      <c r="C73" t="s">
        <v>498</v>
      </c>
      <c r="D73" t="s">
        <v>32</v>
      </c>
      <c r="E73" s="12">
        <v>45927</v>
      </c>
      <c r="G73" t="s">
        <v>45</v>
      </c>
      <c r="H73" t="s">
        <v>94</v>
      </c>
      <c r="I73" t="s">
        <v>85</v>
      </c>
      <c r="J73" t="s">
        <v>249</v>
      </c>
      <c r="K73" t="s">
        <v>48</v>
      </c>
      <c r="L73" t="s">
        <v>49</v>
      </c>
      <c r="M73" t="s">
        <v>87</v>
      </c>
      <c r="O73" t="s">
        <v>39</v>
      </c>
      <c r="P73" t="s">
        <v>39</v>
      </c>
      <c r="Q73" t="s">
        <v>39</v>
      </c>
      <c r="R73" t="s">
        <v>41</v>
      </c>
      <c r="S73" t="s">
        <v>40</v>
      </c>
      <c r="T73" t="s">
        <v>41</v>
      </c>
      <c r="U73" t="s">
        <v>39</v>
      </c>
      <c r="V73" t="s">
        <v>39</v>
      </c>
      <c r="W73" t="s">
        <v>40</v>
      </c>
      <c r="AB73" t="s">
        <v>499</v>
      </c>
      <c r="AC73" t="s">
        <v>500</v>
      </c>
      <c r="AD73" t="s">
        <v>501</v>
      </c>
      <c r="AE73" t="s">
        <v>502</v>
      </c>
    </row>
    <row r="74" spans="1:31" x14ac:dyDescent="0.2">
      <c r="A74" s="4">
        <v>45969340</v>
      </c>
      <c r="B74" t="s">
        <v>503</v>
      </c>
      <c r="C74" t="s">
        <v>1582</v>
      </c>
      <c r="D74" t="s">
        <v>32</v>
      </c>
      <c r="E74" s="12">
        <v>45927</v>
      </c>
      <c r="G74" t="s">
        <v>45</v>
      </c>
      <c r="H74" t="s">
        <v>46</v>
      </c>
      <c r="I74" t="s">
        <v>56</v>
      </c>
      <c r="J74" t="s">
        <v>77</v>
      </c>
      <c r="K74" t="s">
        <v>36</v>
      </c>
      <c r="L74" t="s">
        <v>37</v>
      </c>
      <c r="M74" t="s">
        <v>50</v>
      </c>
      <c r="O74" t="s">
        <v>39</v>
      </c>
      <c r="P74" t="s">
        <v>41</v>
      </c>
      <c r="Q74" t="s">
        <v>39</v>
      </c>
      <c r="R74" t="s">
        <v>41</v>
      </c>
      <c r="S74" t="s">
        <v>40</v>
      </c>
      <c r="T74" t="s">
        <v>41</v>
      </c>
      <c r="U74" t="s">
        <v>39</v>
      </c>
      <c r="V74" t="s">
        <v>39</v>
      </c>
      <c r="W74" t="s">
        <v>39</v>
      </c>
      <c r="AB74" t="s">
        <v>505</v>
      </c>
      <c r="AC74" t="s">
        <v>506</v>
      </c>
      <c r="AD74" t="s">
        <v>507</v>
      </c>
      <c r="AE74" t="s">
        <v>508</v>
      </c>
    </row>
    <row r="75" spans="1:31" x14ac:dyDescent="0.2">
      <c r="A75" s="4">
        <v>45970198</v>
      </c>
      <c r="B75" t="s">
        <v>509</v>
      </c>
      <c r="C75" t="s">
        <v>510</v>
      </c>
      <c r="D75" t="s">
        <v>32</v>
      </c>
      <c r="E75" s="12">
        <v>45927</v>
      </c>
      <c r="G75" t="s">
        <v>45</v>
      </c>
      <c r="H75" t="s">
        <v>300</v>
      </c>
      <c r="I75" t="s">
        <v>246</v>
      </c>
      <c r="J75" t="s">
        <v>249</v>
      </c>
      <c r="K75" t="s">
        <v>48</v>
      </c>
      <c r="L75" t="s">
        <v>49</v>
      </c>
      <c r="M75" t="s">
        <v>50</v>
      </c>
      <c r="O75" t="s">
        <v>39</v>
      </c>
      <c r="P75" t="s">
        <v>39</v>
      </c>
      <c r="Q75" t="s">
        <v>39</v>
      </c>
      <c r="R75" t="s">
        <v>41</v>
      </c>
      <c r="S75" t="s">
        <v>40</v>
      </c>
      <c r="T75" t="s">
        <v>41</v>
      </c>
      <c r="U75" t="s">
        <v>39</v>
      </c>
      <c r="V75" t="s">
        <v>39</v>
      </c>
      <c r="W75" t="s">
        <v>40</v>
      </c>
      <c r="AB75" t="s">
        <v>511</v>
      </c>
      <c r="AC75" t="s">
        <v>512</v>
      </c>
      <c r="AD75" t="s">
        <v>513</v>
      </c>
      <c r="AE75" t="s">
        <v>514</v>
      </c>
    </row>
    <row r="76" spans="1:31" x14ac:dyDescent="0.2">
      <c r="A76" s="4">
        <v>45969530</v>
      </c>
      <c r="B76" t="s">
        <v>517</v>
      </c>
      <c r="C76" t="s">
        <v>1318</v>
      </c>
      <c r="D76" t="s">
        <v>32</v>
      </c>
      <c r="E76" s="12">
        <v>45927</v>
      </c>
      <c r="G76" t="s">
        <v>45</v>
      </c>
      <c r="H76" t="s">
        <v>56</v>
      </c>
      <c r="J76" t="s">
        <v>47</v>
      </c>
      <c r="K76" t="s">
        <v>36</v>
      </c>
      <c r="L76" t="s">
        <v>49</v>
      </c>
      <c r="M76" t="s">
        <v>50</v>
      </c>
      <c r="O76" t="s">
        <v>39</v>
      </c>
      <c r="P76" t="s">
        <v>41</v>
      </c>
      <c r="Q76" t="s">
        <v>39</v>
      </c>
      <c r="R76" t="s">
        <v>41</v>
      </c>
      <c r="S76" t="s">
        <v>40</v>
      </c>
      <c r="T76" t="s">
        <v>41</v>
      </c>
      <c r="U76" t="s">
        <v>39</v>
      </c>
      <c r="V76" t="s">
        <v>39</v>
      </c>
      <c r="W76" t="s">
        <v>40</v>
      </c>
      <c r="AB76" t="s">
        <v>518</v>
      </c>
      <c r="AC76" t="s">
        <v>519</v>
      </c>
      <c r="AD76" t="s">
        <v>520</v>
      </c>
      <c r="AE76" t="s">
        <v>521</v>
      </c>
    </row>
    <row r="77" spans="1:31" x14ac:dyDescent="0.2">
      <c r="A77" s="4">
        <v>45968103</v>
      </c>
      <c r="B77" t="s">
        <v>525</v>
      </c>
      <c r="C77" t="s">
        <v>526</v>
      </c>
      <c r="D77" t="s">
        <v>32</v>
      </c>
      <c r="E77" s="12">
        <v>45927</v>
      </c>
      <c r="G77" t="s">
        <v>45</v>
      </c>
      <c r="H77" t="s">
        <v>46</v>
      </c>
      <c r="J77" t="s">
        <v>167</v>
      </c>
      <c r="K77" t="s">
        <v>48</v>
      </c>
      <c r="L77" t="s">
        <v>49</v>
      </c>
      <c r="M77" t="s">
        <v>50</v>
      </c>
      <c r="O77" t="s">
        <v>39</v>
      </c>
      <c r="P77" t="s">
        <v>39</v>
      </c>
      <c r="Q77" t="s">
        <v>39</v>
      </c>
      <c r="R77" t="s">
        <v>41</v>
      </c>
      <c r="S77" t="s">
        <v>40</v>
      </c>
      <c r="T77" t="s">
        <v>41</v>
      </c>
      <c r="U77" t="s">
        <v>39</v>
      </c>
      <c r="V77" t="s">
        <v>39</v>
      </c>
      <c r="W77" t="s">
        <v>40</v>
      </c>
      <c r="AB77" t="s">
        <v>527</v>
      </c>
      <c r="AC77" t="s">
        <v>528</v>
      </c>
      <c r="AD77" t="s">
        <v>529</v>
      </c>
    </row>
    <row r="78" spans="1:31" x14ac:dyDescent="0.2">
      <c r="A78" s="4">
        <v>45968075</v>
      </c>
      <c r="B78" t="s">
        <v>530</v>
      </c>
      <c r="C78" t="s">
        <v>531</v>
      </c>
      <c r="D78" t="s">
        <v>32</v>
      </c>
      <c r="E78" s="12">
        <v>45927</v>
      </c>
      <c r="G78" t="s">
        <v>45</v>
      </c>
      <c r="H78" t="s">
        <v>532</v>
      </c>
      <c r="I78" t="s">
        <v>410</v>
      </c>
      <c r="J78" t="s">
        <v>338</v>
      </c>
      <c r="K78" t="s">
        <v>36</v>
      </c>
      <c r="L78" t="s">
        <v>37</v>
      </c>
      <c r="M78" t="s">
        <v>50</v>
      </c>
      <c r="O78" t="s">
        <v>39</v>
      </c>
      <c r="P78" t="s">
        <v>41</v>
      </c>
      <c r="Q78" t="s">
        <v>39</v>
      </c>
      <c r="R78" t="s">
        <v>41</v>
      </c>
      <c r="S78" t="s">
        <v>40</v>
      </c>
      <c r="T78" t="s">
        <v>41</v>
      </c>
      <c r="U78" t="s">
        <v>39</v>
      </c>
      <c r="V78" t="s">
        <v>39</v>
      </c>
      <c r="W78" t="s">
        <v>40</v>
      </c>
      <c r="AB78" t="s">
        <v>533</v>
      </c>
      <c r="AC78" t="s">
        <v>534</v>
      </c>
      <c r="AD78" t="s">
        <v>535</v>
      </c>
      <c r="AE78" t="s">
        <v>536</v>
      </c>
    </row>
    <row r="79" spans="1:31" hidden="1" x14ac:dyDescent="0.2">
      <c r="A79" s="4">
        <v>46105050</v>
      </c>
      <c r="B79" t="s">
        <v>670</v>
      </c>
      <c r="C79" t="s">
        <v>669</v>
      </c>
      <c r="D79" t="s">
        <v>32</v>
      </c>
      <c r="E79" s="12">
        <v>45941</v>
      </c>
      <c r="G79" t="s">
        <v>33</v>
      </c>
      <c r="H79" t="s">
        <v>1583</v>
      </c>
      <c r="J79" t="s">
        <v>280</v>
      </c>
      <c r="K79" t="s">
        <v>36</v>
      </c>
      <c r="L79" t="s">
        <v>49</v>
      </c>
      <c r="N79" t="s">
        <v>1584</v>
      </c>
      <c r="O79" t="s">
        <v>40</v>
      </c>
      <c r="P79" t="s">
        <v>39</v>
      </c>
      <c r="Q79" t="s">
        <v>39</v>
      </c>
      <c r="R79" t="s">
        <v>40</v>
      </c>
      <c r="S79" t="s">
        <v>41</v>
      </c>
      <c r="T79" t="s">
        <v>41</v>
      </c>
      <c r="U79" t="s">
        <v>40</v>
      </c>
      <c r="V79" t="s">
        <v>40</v>
      </c>
      <c r="W79" t="s">
        <v>39</v>
      </c>
      <c r="AB79" t="s">
        <v>1585</v>
      </c>
    </row>
    <row r="80" spans="1:31" hidden="1" x14ac:dyDescent="0.2">
      <c r="A80" s="4">
        <v>46106152</v>
      </c>
      <c r="B80" t="s">
        <v>747</v>
      </c>
      <c r="C80" t="s">
        <v>746</v>
      </c>
      <c r="D80" t="s">
        <v>32</v>
      </c>
      <c r="E80" s="12">
        <v>45941</v>
      </c>
      <c r="G80" t="s">
        <v>33</v>
      </c>
      <c r="H80" t="s">
        <v>34</v>
      </c>
      <c r="J80" t="s">
        <v>271</v>
      </c>
      <c r="K80" t="s">
        <v>36</v>
      </c>
      <c r="L80" t="s">
        <v>49</v>
      </c>
      <c r="N80" t="s">
        <v>38</v>
      </c>
      <c r="O80" t="s">
        <v>40</v>
      </c>
      <c r="P80" t="s">
        <v>39</v>
      </c>
      <c r="Q80" t="s">
        <v>39</v>
      </c>
      <c r="R80" t="s">
        <v>40</v>
      </c>
      <c r="S80" t="s">
        <v>41</v>
      </c>
      <c r="T80" t="s">
        <v>41</v>
      </c>
      <c r="U80" t="s">
        <v>39</v>
      </c>
      <c r="V80" t="s">
        <v>40</v>
      </c>
      <c r="W80" t="s">
        <v>39</v>
      </c>
      <c r="AB80" t="s">
        <v>1586</v>
      </c>
    </row>
    <row r="81" spans="1:31" hidden="1" x14ac:dyDescent="0.2">
      <c r="A81" s="4">
        <v>46105251</v>
      </c>
      <c r="B81" t="s">
        <v>714</v>
      </c>
      <c r="C81" t="s">
        <v>713</v>
      </c>
      <c r="D81" t="s">
        <v>32</v>
      </c>
      <c r="E81" s="12">
        <v>45941</v>
      </c>
      <c r="G81" t="s">
        <v>33</v>
      </c>
      <c r="H81" t="s">
        <v>256</v>
      </c>
      <c r="J81" t="s">
        <v>284</v>
      </c>
      <c r="K81" t="s">
        <v>48</v>
      </c>
      <c r="L81" t="s">
        <v>37</v>
      </c>
      <c r="N81" t="s">
        <v>38</v>
      </c>
      <c r="O81" t="s">
        <v>40</v>
      </c>
      <c r="P81" t="s">
        <v>39</v>
      </c>
      <c r="Q81" t="s">
        <v>39</v>
      </c>
      <c r="R81" t="s">
        <v>40</v>
      </c>
      <c r="S81" t="s">
        <v>41</v>
      </c>
      <c r="T81" t="s">
        <v>41</v>
      </c>
      <c r="U81" t="s">
        <v>39</v>
      </c>
      <c r="V81" t="s">
        <v>40</v>
      </c>
      <c r="W81" t="s">
        <v>39</v>
      </c>
      <c r="AB81" t="s">
        <v>1587</v>
      </c>
      <c r="AC81" t="s">
        <v>1588</v>
      </c>
      <c r="AD81" t="s">
        <v>1589</v>
      </c>
      <c r="AE81" t="s">
        <v>1590</v>
      </c>
    </row>
    <row r="82" spans="1:31" hidden="1" x14ac:dyDescent="0.2">
      <c r="A82" s="4">
        <v>46105343</v>
      </c>
      <c r="B82" t="s">
        <v>664</v>
      </c>
      <c r="C82" t="s">
        <v>663</v>
      </c>
      <c r="D82" t="s">
        <v>32</v>
      </c>
      <c r="E82" s="12">
        <v>45941</v>
      </c>
      <c r="G82" t="s">
        <v>33</v>
      </c>
      <c r="H82" t="s">
        <v>290</v>
      </c>
      <c r="J82" t="s">
        <v>280</v>
      </c>
      <c r="K82" t="s">
        <v>36</v>
      </c>
      <c r="L82" t="s">
        <v>49</v>
      </c>
      <c r="N82" t="s">
        <v>281</v>
      </c>
      <c r="O82" t="s">
        <v>40</v>
      </c>
      <c r="P82" t="s">
        <v>39</v>
      </c>
      <c r="Q82" t="s">
        <v>39</v>
      </c>
      <c r="R82" t="s">
        <v>40</v>
      </c>
      <c r="S82" t="s">
        <v>41</v>
      </c>
      <c r="T82" t="s">
        <v>41</v>
      </c>
      <c r="U82" t="s">
        <v>40</v>
      </c>
      <c r="V82" t="s">
        <v>40</v>
      </c>
      <c r="W82" t="s">
        <v>39</v>
      </c>
      <c r="AB82" t="s">
        <v>1591</v>
      </c>
    </row>
    <row r="83" spans="1:31" hidden="1" x14ac:dyDescent="0.2">
      <c r="A83" s="4">
        <v>46105322</v>
      </c>
      <c r="B83" t="s">
        <v>587</v>
      </c>
      <c r="C83" t="s">
        <v>586</v>
      </c>
      <c r="D83" t="s">
        <v>32</v>
      </c>
      <c r="E83" s="12">
        <v>45941</v>
      </c>
      <c r="G83" t="s">
        <v>33</v>
      </c>
      <c r="H83" t="s">
        <v>34</v>
      </c>
      <c r="J83" t="s">
        <v>1592</v>
      </c>
      <c r="K83" t="s">
        <v>36</v>
      </c>
      <c r="L83" t="s">
        <v>49</v>
      </c>
      <c r="N83" t="s">
        <v>38</v>
      </c>
      <c r="O83" t="s">
        <v>40</v>
      </c>
      <c r="P83" t="s">
        <v>39</v>
      </c>
      <c r="Q83" t="s">
        <v>39</v>
      </c>
      <c r="R83" t="s">
        <v>40</v>
      </c>
      <c r="S83" t="s">
        <v>41</v>
      </c>
      <c r="T83" t="s">
        <v>41</v>
      </c>
      <c r="U83" t="s">
        <v>40</v>
      </c>
      <c r="V83" t="s">
        <v>40</v>
      </c>
      <c r="W83" t="s">
        <v>39</v>
      </c>
      <c r="AB83" t="s">
        <v>1593</v>
      </c>
    </row>
    <row r="84" spans="1:31" hidden="1" x14ac:dyDescent="0.2">
      <c r="A84" s="4">
        <v>46105354</v>
      </c>
      <c r="B84" t="s">
        <v>657</v>
      </c>
      <c r="C84" t="s">
        <v>655</v>
      </c>
      <c r="D84" t="s">
        <v>32</v>
      </c>
      <c r="E84" s="12">
        <v>45941</v>
      </c>
      <c r="G84" t="s">
        <v>33</v>
      </c>
      <c r="H84" t="s">
        <v>1583</v>
      </c>
      <c r="J84" t="s">
        <v>280</v>
      </c>
      <c r="K84" t="s">
        <v>36</v>
      </c>
      <c r="L84" t="s">
        <v>49</v>
      </c>
      <c r="N84" t="s">
        <v>1584</v>
      </c>
      <c r="O84" t="s">
        <v>40</v>
      </c>
      <c r="P84" t="s">
        <v>39</v>
      </c>
      <c r="Q84" t="s">
        <v>39</v>
      </c>
      <c r="R84" t="s">
        <v>40</v>
      </c>
      <c r="S84" t="s">
        <v>41</v>
      </c>
      <c r="T84" t="s">
        <v>41</v>
      </c>
      <c r="U84" t="s">
        <v>40</v>
      </c>
      <c r="V84" t="s">
        <v>40</v>
      </c>
      <c r="W84" t="s">
        <v>39</v>
      </c>
      <c r="AB84" t="s">
        <v>1594</v>
      </c>
    </row>
    <row r="85" spans="1:31" hidden="1" x14ac:dyDescent="0.2">
      <c r="A85" s="4">
        <v>46105301</v>
      </c>
      <c r="B85" t="s">
        <v>879</v>
      </c>
      <c r="C85" t="s">
        <v>878</v>
      </c>
      <c r="D85" t="s">
        <v>32</v>
      </c>
      <c r="E85" s="12">
        <v>45941</v>
      </c>
      <c r="G85" t="s">
        <v>33</v>
      </c>
      <c r="H85" t="s">
        <v>256</v>
      </c>
      <c r="J85" t="s">
        <v>268</v>
      </c>
      <c r="K85" t="s">
        <v>48</v>
      </c>
      <c r="L85" t="s">
        <v>49</v>
      </c>
      <c r="N85" t="s">
        <v>38</v>
      </c>
      <c r="O85" t="s">
        <v>40</v>
      </c>
      <c r="P85" t="s">
        <v>39</v>
      </c>
      <c r="Q85" t="s">
        <v>39</v>
      </c>
      <c r="R85" t="s">
        <v>40</v>
      </c>
      <c r="S85" t="s">
        <v>41</v>
      </c>
      <c r="T85" t="s">
        <v>41</v>
      </c>
      <c r="U85" t="s">
        <v>39</v>
      </c>
      <c r="V85" t="s">
        <v>40</v>
      </c>
      <c r="W85" t="s">
        <v>39</v>
      </c>
      <c r="X85" t="s">
        <v>1595</v>
      </c>
      <c r="AB85" t="s">
        <v>1596</v>
      </c>
      <c r="AC85" t="s">
        <v>1597</v>
      </c>
      <c r="AD85" t="s">
        <v>1598</v>
      </c>
      <c r="AE85" t="s">
        <v>1599</v>
      </c>
    </row>
    <row r="86" spans="1:31" hidden="1" x14ac:dyDescent="0.2">
      <c r="A86" s="4">
        <v>46106073</v>
      </c>
      <c r="B86" t="s">
        <v>874</v>
      </c>
      <c r="C86" t="s">
        <v>873</v>
      </c>
      <c r="D86" t="s">
        <v>32</v>
      </c>
      <c r="E86" s="12">
        <v>45941</v>
      </c>
      <c r="G86" t="s">
        <v>33</v>
      </c>
      <c r="H86" t="s">
        <v>290</v>
      </c>
      <c r="J86" t="s">
        <v>271</v>
      </c>
      <c r="K86" t="s">
        <v>36</v>
      </c>
      <c r="L86" t="s">
        <v>37</v>
      </c>
      <c r="N86" t="s">
        <v>281</v>
      </c>
      <c r="O86" t="s">
        <v>40</v>
      </c>
      <c r="P86" t="s">
        <v>39</v>
      </c>
      <c r="Q86" t="s">
        <v>39</v>
      </c>
      <c r="R86" t="s">
        <v>40</v>
      </c>
      <c r="S86" t="s">
        <v>41</v>
      </c>
      <c r="T86" t="s">
        <v>41</v>
      </c>
      <c r="U86" t="s">
        <v>40</v>
      </c>
      <c r="V86" t="s">
        <v>40</v>
      </c>
      <c r="W86" t="s">
        <v>39</v>
      </c>
      <c r="AB86" t="s">
        <v>1600</v>
      </c>
    </row>
    <row r="87" spans="1:31" hidden="1" x14ac:dyDescent="0.2">
      <c r="A87" s="4">
        <v>46105255</v>
      </c>
      <c r="B87" t="s">
        <v>719</v>
      </c>
      <c r="C87" t="s">
        <v>718</v>
      </c>
      <c r="D87" t="s">
        <v>32</v>
      </c>
      <c r="E87" s="12">
        <v>45941</v>
      </c>
      <c r="G87" t="s">
        <v>33</v>
      </c>
      <c r="H87" t="s">
        <v>256</v>
      </c>
      <c r="J87" t="s">
        <v>1601</v>
      </c>
      <c r="K87" t="s">
        <v>36</v>
      </c>
      <c r="L87" t="s">
        <v>201</v>
      </c>
      <c r="N87" t="s">
        <v>38</v>
      </c>
      <c r="O87" t="s">
        <v>40</v>
      </c>
      <c r="P87" t="s">
        <v>39</v>
      </c>
      <c r="Q87" t="s">
        <v>39</v>
      </c>
      <c r="R87" t="s">
        <v>40</v>
      </c>
      <c r="S87" t="s">
        <v>41</v>
      </c>
      <c r="T87" t="s">
        <v>41</v>
      </c>
      <c r="U87" t="s">
        <v>39</v>
      </c>
      <c r="V87" t="s">
        <v>40</v>
      </c>
      <c r="W87" t="s">
        <v>39</v>
      </c>
      <c r="AB87" t="s">
        <v>1602</v>
      </c>
      <c r="AC87" t="s">
        <v>1603</v>
      </c>
      <c r="AD87" t="s">
        <v>1604</v>
      </c>
    </row>
    <row r="88" spans="1:31" hidden="1" x14ac:dyDescent="0.2">
      <c r="A88" s="4">
        <v>46105288</v>
      </c>
      <c r="B88" t="s">
        <v>764</v>
      </c>
      <c r="C88" t="s">
        <v>763</v>
      </c>
      <c r="D88" t="s">
        <v>32</v>
      </c>
      <c r="E88" s="12">
        <v>45941</v>
      </c>
      <c r="G88" t="s">
        <v>33</v>
      </c>
      <c r="H88" t="s">
        <v>34</v>
      </c>
      <c r="J88" t="s">
        <v>271</v>
      </c>
      <c r="K88" t="s">
        <v>36</v>
      </c>
      <c r="L88" t="s">
        <v>37</v>
      </c>
      <c r="N88" t="s">
        <v>38</v>
      </c>
      <c r="O88" t="s">
        <v>40</v>
      </c>
      <c r="P88" t="s">
        <v>39</v>
      </c>
      <c r="Q88" t="s">
        <v>39</v>
      </c>
      <c r="R88" t="s">
        <v>40</v>
      </c>
      <c r="S88" t="s">
        <v>41</v>
      </c>
      <c r="T88" t="s">
        <v>41</v>
      </c>
      <c r="U88" t="s">
        <v>39</v>
      </c>
      <c r="V88" t="s">
        <v>40</v>
      </c>
      <c r="W88" t="s">
        <v>39</v>
      </c>
      <c r="AB88" t="s">
        <v>1605</v>
      </c>
      <c r="AC88" t="s">
        <v>1606</v>
      </c>
      <c r="AD88" t="s">
        <v>1607</v>
      </c>
    </row>
    <row r="89" spans="1:31" hidden="1" x14ac:dyDescent="0.2">
      <c r="A89" s="4">
        <v>46106131</v>
      </c>
      <c r="B89" t="s">
        <v>743</v>
      </c>
      <c r="C89" t="s">
        <v>742</v>
      </c>
      <c r="D89" t="s">
        <v>32</v>
      </c>
      <c r="E89" s="12">
        <v>45941</v>
      </c>
      <c r="G89" t="s">
        <v>33</v>
      </c>
      <c r="H89" t="s">
        <v>290</v>
      </c>
      <c r="J89" t="s">
        <v>1608</v>
      </c>
      <c r="K89" t="s">
        <v>48</v>
      </c>
      <c r="L89" t="s">
        <v>49</v>
      </c>
      <c r="N89" t="s">
        <v>281</v>
      </c>
      <c r="O89" t="s">
        <v>40</v>
      </c>
      <c r="P89" t="s">
        <v>39</v>
      </c>
      <c r="Q89" t="s">
        <v>39</v>
      </c>
      <c r="R89" t="s">
        <v>40</v>
      </c>
      <c r="S89" t="s">
        <v>41</v>
      </c>
      <c r="T89" t="s">
        <v>41</v>
      </c>
      <c r="U89" t="s">
        <v>40</v>
      </c>
      <c r="V89" t="s">
        <v>40</v>
      </c>
      <c r="W89" t="s">
        <v>39</v>
      </c>
      <c r="AB89" t="s">
        <v>1609</v>
      </c>
    </row>
    <row r="90" spans="1:31" x14ac:dyDescent="0.2">
      <c r="A90" s="4">
        <v>46184776</v>
      </c>
      <c r="B90" t="s">
        <v>1046</v>
      </c>
      <c r="C90" t="s">
        <v>1045</v>
      </c>
      <c r="D90" t="s">
        <v>32</v>
      </c>
      <c r="E90" s="12">
        <v>45949</v>
      </c>
      <c r="G90" t="s">
        <v>45</v>
      </c>
      <c r="H90" t="s">
        <v>76</v>
      </c>
      <c r="I90" t="s">
        <v>63</v>
      </c>
      <c r="J90" t="s">
        <v>162</v>
      </c>
      <c r="K90" t="s">
        <v>48</v>
      </c>
      <c r="L90" t="s">
        <v>49</v>
      </c>
      <c r="M90" t="s">
        <v>50</v>
      </c>
      <c r="O90" t="s">
        <v>39</v>
      </c>
      <c r="P90" t="s">
        <v>41</v>
      </c>
      <c r="Q90" t="s">
        <v>39</v>
      </c>
      <c r="R90" t="s">
        <v>41</v>
      </c>
      <c r="S90" t="s">
        <v>40</v>
      </c>
      <c r="T90" t="s">
        <v>41</v>
      </c>
      <c r="U90" t="s">
        <v>39</v>
      </c>
      <c r="V90" t="s">
        <v>39</v>
      </c>
      <c r="W90" t="s">
        <v>40</v>
      </c>
      <c r="AB90" t="s">
        <v>1775</v>
      </c>
      <c r="AC90" t="s">
        <v>1776</v>
      </c>
      <c r="AD90" t="s">
        <v>1777</v>
      </c>
    </row>
    <row r="91" spans="1:31" x14ac:dyDescent="0.2">
      <c r="A91" s="4">
        <v>46184787</v>
      </c>
      <c r="B91" t="s">
        <v>1062</v>
      </c>
      <c r="C91" t="s">
        <v>1061</v>
      </c>
      <c r="D91" t="s">
        <v>32</v>
      </c>
      <c r="E91" s="12">
        <v>45949</v>
      </c>
      <c r="G91" t="s">
        <v>45</v>
      </c>
      <c r="H91" t="s">
        <v>103</v>
      </c>
      <c r="I91" t="s">
        <v>104</v>
      </c>
      <c r="J91" t="s">
        <v>47</v>
      </c>
      <c r="K91" t="s">
        <v>48</v>
      </c>
      <c r="L91" t="s">
        <v>49</v>
      </c>
      <c r="M91" t="s">
        <v>87</v>
      </c>
      <c r="O91" t="s">
        <v>39</v>
      </c>
      <c r="P91" t="s">
        <v>41</v>
      </c>
      <c r="Q91" t="s">
        <v>39</v>
      </c>
      <c r="R91" t="s">
        <v>41</v>
      </c>
      <c r="S91" t="s">
        <v>40</v>
      </c>
      <c r="T91" t="s">
        <v>41</v>
      </c>
      <c r="U91" t="s">
        <v>39</v>
      </c>
      <c r="V91" t="s">
        <v>39</v>
      </c>
      <c r="W91" t="s">
        <v>40</v>
      </c>
      <c r="AB91" t="s">
        <v>1778</v>
      </c>
      <c r="AC91" t="s">
        <v>1779</v>
      </c>
      <c r="AD91" t="s">
        <v>1780</v>
      </c>
      <c r="AE91" t="s">
        <v>1781</v>
      </c>
    </row>
    <row r="92" spans="1:31" x14ac:dyDescent="0.2">
      <c r="A92" s="4">
        <v>46184800</v>
      </c>
      <c r="B92" t="s">
        <v>1089</v>
      </c>
      <c r="C92" t="s">
        <v>1087</v>
      </c>
      <c r="D92" t="s">
        <v>32</v>
      </c>
      <c r="E92" s="12">
        <v>45949</v>
      </c>
      <c r="G92" t="s">
        <v>45</v>
      </c>
      <c r="H92" t="s">
        <v>1782</v>
      </c>
      <c r="I92" t="s">
        <v>1783</v>
      </c>
      <c r="J92" t="s">
        <v>183</v>
      </c>
      <c r="K92" t="s">
        <v>48</v>
      </c>
      <c r="L92" t="s">
        <v>49</v>
      </c>
      <c r="M92" t="s">
        <v>87</v>
      </c>
      <c r="O92" t="s">
        <v>39</v>
      </c>
      <c r="P92" t="s">
        <v>39</v>
      </c>
      <c r="Q92" t="s">
        <v>39</v>
      </c>
      <c r="R92" t="s">
        <v>41</v>
      </c>
      <c r="S92" t="s">
        <v>40</v>
      </c>
      <c r="T92" t="s">
        <v>41</v>
      </c>
      <c r="U92" t="s">
        <v>39</v>
      </c>
      <c r="V92" t="s">
        <v>39</v>
      </c>
      <c r="W92" t="s">
        <v>40</v>
      </c>
      <c r="AB92" t="s">
        <v>1784</v>
      </c>
      <c r="AC92" t="s">
        <v>1785</v>
      </c>
      <c r="AD92" t="s">
        <v>1786</v>
      </c>
      <c r="AE92" t="s">
        <v>1787</v>
      </c>
    </row>
    <row r="93" spans="1:31" x14ac:dyDescent="0.2">
      <c r="A93" s="4">
        <v>46184805</v>
      </c>
      <c r="B93" t="s">
        <v>1442</v>
      </c>
      <c r="C93" t="s">
        <v>1443</v>
      </c>
      <c r="D93" t="s">
        <v>32</v>
      </c>
      <c r="E93" s="12">
        <v>45949</v>
      </c>
      <c r="G93" t="s">
        <v>45</v>
      </c>
      <c r="H93" t="s">
        <v>300</v>
      </c>
      <c r="I93" t="s">
        <v>301</v>
      </c>
      <c r="J93" t="s">
        <v>302</v>
      </c>
      <c r="K93" t="s">
        <v>36</v>
      </c>
      <c r="L93" t="s">
        <v>49</v>
      </c>
      <c r="M93" t="s">
        <v>50</v>
      </c>
      <c r="O93" t="s">
        <v>39</v>
      </c>
      <c r="P93" t="s">
        <v>41</v>
      </c>
      <c r="Q93" t="s">
        <v>39</v>
      </c>
      <c r="R93" t="s">
        <v>41</v>
      </c>
      <c r="S93" t="s">
        <v>40</v>
      </c>
      <c r="T93" t="s">
        <v>41</v>
      </c>
      <c r="U93" t="s">
        <v>39</v>
      </c>
      <c r="V93" t="s">
        <v>39</v>
      </c>
      <c r="W93" t="s">
        <v>40</v>
      </c>
      <c r="AB93" t="s">
        <v>1788</v>
      </c>
      <c r="AC93" t="s">
        <v>1789</v>
      </c>
      <c r="AD93" t="s">
        <v>1790</v>
      </c>
      <c r="AE93" t="s">
        <v>1791</v>
      </c>
    </row>
    <row r="94" spans="1:31" x14ac:dyDescent="0.2">
      <c r="A94" s="4">
        <v>46184679</v>
      </c>
      <c r="B94" t="s">
        <v>1055</v>
      </c>
      <c r="C94" t="s">
        <v>1054</v>
      </c>
      <c r="D94" t="s">
        <v>32</v>
      </c>
      <c r="E94" s="12">
        <v>45949</v>
      </c>
      <c r="G94" t="s">
        <v>45</v>
      </c>
      <c r="H94" t="s">
        <v>104</v>
      </c>
      <c r="I94" t="s">
        <v>1453</v>
      </c>
      <c r="J94" t="s">
        <v>183</v>
      </c>
      <c r="K94" t="s">
        <v>48</v>
      </c>
      <c r="L94" t="s">
        <v>37</v>
      </c>
      <c r="M94" t="s">
        <v>50</v>
      </c>
      <c r="O94" t="s">
        <v>39</v>
      </c>
      <c r="P94" t="s">
        <v>41</v>
      </c>
      <c r="Q94" t="s">
        <v>39</v>
      </c>
      <c r="R94" t="s">
        <v>41</v>
      </c>
      <c r="S94" t="s">
        <v>40</v>
      </c>
      <c r="T94" t="s">
        <v>41</v>
      </c>
      <c r="U94" t="s">
        <v>39</v>
      </c>
      <c r="V94" t="s">
        <v>39</v>
      </c>
      <c r="W94" t="s">
        <v>40</v>
      </c>
      <c r="AB94" t="s">
        <v>1792</v>
      </c>
      <c r="AC94" t="s">
        <v>1793</v>
      </c>
      <c r="AD94" t="s">
        <v>1794</v>
      </c>
      <c r="AE94" t="s">
        <v>1795</v>
      </c>
    </row>
    <row r="95" spans="1:31" x14ac:dyDescent="0.2">
      <c r="A95" s="4">
        <v>46184656</v>
      </c>
      <c r="B95" t="s">
        <v>970</v>
      </c>
      <c r="C95" t="s">
        <v>969</v>
      </c>
      <c r="D95" t="s">
        <v>32</v>
      </c>
      <c r="E95" s="12">
        <v>45949</v>
      </c>
      <c r="G95" t="s">
        <v>45</v>
      </c>
      <c r="H95" t="s">
        <v>104</v>
      </c>
      <c r="J95" t="s">
        <v>167</v>
      </c>
      <c r="K95" t="s">
        <v>48</v>
      </c>
      <c r="L95" t="s">
        <v>49</v>
      </c>
      <c r="M95" t="s">
        <v>50</v>
      </c>
      <c r="O95" t="s">
        <v>39</v>
      </c>
      <c r="P95" t="s">
        <v>39</v>
      </c>
      <c r="Q95" t="s">
        <v>39</v>
      </c>
      <c r="R95" t="s">
        <v>41</v>
      </c>
      <c r="S95" t="s">
        <v>40</v>
      </c>
      <c r="T95" t="s">
        <v>41</v>
      </c>
      <c r="U95" t="s">
        <v>39</v>
      </c>
      <c r="V95" t="s">
        <v>39</v>
      </c>
      <c r="W95" t="s">
        <v>40</v>
      </c>
      <c r="AB95" t="s">
        <v>1796</v>
      </c>
      <c r="AC95" t="s">
        <v>1797</v>
      </c>
      <c r="AD95" t="s">
        <v>1798</v>
      </c>
    </row>
    <row r="96" spans="1:31" x14ac:dyDescent="0.2">
      <c r="A96" s="4">
        <v>46184864</v>
      </c>
      <c r="B96" t="s">
        <v>1036</v>
      </c>
      <c r="C96" t="s">
        <v>1035</v>
      </c>
      <c r="D96" t="s">
        <v>32</v>
      </c>
      <c r="E96" s="12">
        <v>45949</v>
      </c>
      <c r="G96" t="s">
        <v>45</v>
      </c>
      <c r="H96" t="s">
        <v>46</v>
      </c>
      <c r="I96" t="s">
        <v>104</v>
      </c>
      <c r="J96" t="s">
        <v>183</v>
      </c>
      <c r="K96" t="s">
        <v>48</v>
      </c>
      <c r="L96" t="s">
        <v>37</v>
      </c>
      <c r="M96" t="s">
        <v>50</v>
      </c>
      <c r="O96" t="s">
        <v>39</v>
      </c>
      <c r="P96" t="s">
        <v>41</v>
      </c>
      <c r="Q96" t="s">
        <v>39</v>
      </c>
      <c r="R96" t="s">
        <v>41</v>
      </c>
      <c r="S96" t="s">
        <v>40</v>
      </c>
      <c r="T96" t="s">
        <v>41</v>
      </c>
      <c r="U96" t="s">
        <v>39</v>
      </c>
      <c r="V96" t="s">
        <v>39</v>
      </c>
      <c r="W96" t="s">
        <v>40</v>
      </c>
      <c r="AB96" t="s">
        <v>1799</v>
      </c>
      <c r="AC96" t="s">
        <v>1800</v>
      </c>
      <c r="AD96" t="s">
        <v>1801</v>
      </c>
      <c r="AE96" t="s">
        <v>1802</v>
      </c>
    </row>
    <row r="97" spans="1:31" x14ac:dyDescent="0.2">
      <c r="A97" s="4">
        <v>46184910</v>
      </c>
      <c r="B97" t="s">
        <v>1010</v>
      </c>
      <c r="C97" t="s">
        <v>1347</v>
      </c>
      <c r="D97" t="s">
        <v>32</v>
      </c>
      <c r="E97" s="12">
        <v>45949</v>
      </c>
      <c r="G97" t="s">
        <v>45</v>
      </c>
      <c r="H97" t="s">
        <v>1782</v>
      </c>
      <c r="I97" t="s">
        <v>104</v>
      </c>
      <c r="J97" t="s">
        <v>175</v>
      </c>
      <c r="K97" t="s">
        <v>48</v>
      </c>
      <c r="L97" t="s">
        <v>37</v>
      </c>
      <c r="M97" t="s">
        <v>50</v>
      </c>
      <c r="O97" t="s">
        <v>39</v>
      </c>
      <c r="P97" t="s">
        <v>39</v>
      </c>
      <c r="Q97" t="s">
        <v>39</v>
      </c>
      <c r="R97" t="s">
        <v>41</v>
      </c>
      <c r="S97" t="s">
        <v>40</v>
      </c>
      <c r="T97" t="s">
        <v>41</v>
      </c>
      <c r="U97" t="s">
        <v>39</v>
      </c>
      <c r="V97" t="s">
        <v>39</v>
      </c>
      <c r="W97" t="s">
        <v>40</v>
      </c>
      <c r="AB97" t="s">
        <v>1803</v>
      </c>
      <c r="AC97" t="s">
        <v>1804</v>
      </c>
      <c r="AD97" t="s">
        <v>1805</v>
      </c>
      <c r="AE97" t="s">
        <v>1806</v>
      </c>
    </row>
    <row r="98" spans="1:31" x14ac:dyDescent="0.2">
      <c r="A98" s="4">
        <v>46184923</v>
      </c>
      <c r="B98" t="s">
        <v>1005</v>
      </c>
      <c r="C98" t="s">
        <v>1004</v>
      </c>
      <c r="D98" t="s">
        <v>32</v>
      </c>
      <c r="E98" s="12">
        <v>45949</v>
      </c>
      <c r="G98" t="s">
        <v>45</v>
      </c>
      <c r="H98" t="s">
        <v>104</v>
      </c>
      <c r="I98" t="s">
        <v>110</v>
      </c>
      <c r="J98" t="s">
        <v>1807</v>
      </c>
      <c r="K98" t="s">
        <v>48</v>
      </c>
      <c r="L98" t="s">
        <v>37</v>
      </c>
      <c r="M98" t="s">
        <v>50</v>
      </c>
      <c r="O98" t="s">
        <v>39</v>
      </c>
      <c r="P98" t="s">
        <v>39</v>
      </c>
      <c r="Q98" t="s">
        <v>39</v>
      </c>
      <c r="R98" t="s">
        <v>41</v>
      </c>
      <c r="S98" t="s">
        <v>40</v>
      </c>
      <c r="T98" t="s">
        <v>41</v>
      </c>
      <c r="U98" t="s">
        <v>39</v>
      </c>
      <c r="V98" t="s">
        <v>39</v>
      </c>
      <c r="W98" t="s">
        <v>40</v>
      </c>
      <c r="AB98" t="s">
        <v>1808</v>
      </c>
      <c r="AC98" t="s">
        <v>1809</v>
      </c>
      <c r="AD98" t="s">
        <v>1810</v>
      </c>
      <c r="AE98" t="s">
        <v>1811</v>
      </c>
    </row>
    <row r="99" spans="1:31" x14ac:dyDescent="0.2">
      <c r="A99" s="4">
        <v>46184930</v>
      </c>
      <c r="B99" t="s">
        <v>958</v>
      </c>
      <c r="C99" t="s">
        <v>957</v>
      </c>
      <c r="D99" t="s">
        <v>32</v>
      </c>
      <c r="E99" s="12">
        <v>45949</v>
      </c>
      <c r="G99" t="s">
        <v>45</v>
      </c>
      <c r="H99" t="s">
        <v>46</v>
      </c>
      <c r="I99" t="s">
        <v>63</v>
      </c>
      <c r="J99" t="s">
        <v>144</v>
      </c>
      <c r="K99" t="s">
        <v>36</v>
      </c>
      <c r="L99" t="s">
        <v>37</v>
      </c>
      <c r="M99" t="s">
        <v>50</v>
      </c>
      <c r="O99" t="s">
        <v>39</v>
      </c>
      <c r="P99" t="s">
        <v>39</v>
      </c>
      <c r="Q99" t="s">
        <v>39</v>
      </c>
      <c r="R99" t="s">
        <v>41</v>
      </c>
      <c r="S99" t="s">
        <v>40</v>
      </c>
      <c r="T99" t="s">
        <v>41</v>
      </c>
      <c r="U99" t="s">
        <v>39</v>
      </c>
      <c r="V99" t="s">
        <v>39</v>
      </c>
      <c r="W99" t="s">
        <v>40</v>
      </c>
      <c r="AB99" t="s">
        <v>1812</v>
      </c>
      <c r="AC99" t="s">
        <v>1813</v>
      </c>
      <c r="AD99" t="s">
        <v>1814</v>
      </c>
      <c r="AE99" t="s">
        <v>1815</v>
      </c>
    </row>
    <row r="100" spans="1:31" x14ac:dyDescent="0.2">
      <c r="A100" s="4">
        <v>46184949</v>
      </c>
      <c r="B100" t="s">
        <v>995</v>
      </c>
      <c r="C100" t="s">
        <v>994</v>
      </c>
      <c r="D100" t="s">
        <v>32</v>
      </c>
      <c r="E100" s="12">
        <v>45949</v>
      </c>
      <c r="G100" t="s">
        <v>45</v>
      </c>
      <c r="H100" t="s">
        <v>94</v>
      </c>
      <c r="I100" t="s">
        <v>1816</v>
      </c>
      <c r="J100" t="s">
        <v>402</v>
      </c>
      <c r="K100" t="s">
        <v>36</v>
      </c>
      <c r="L100" t="s">
        <v>37</v>
      </c>
      <c r="M100" t="s">
        <v>50</v>
      </c>
      <c r="O100" t="s">
        <v>39</v>
      </c>
      <c r="P100" t="s">
        <v>39</v>
      </c>
      <c r="Q100" t="s">
        <v>39</v>
      </c>
      <c r="R100" t="s">
        <v>41</v>
      </c>
      <c r="S100" t="s">
        <v>40</v>
      </c>
      <c r="T100" t="s">
        <v>41</v>
      </c>
      <c r="U100" t="s">
        <v>39</v>
      </c>
      <c r="V100" t="s">
        <v>39</v>
      </c>
      <c r="W100" t="s">
        <v>40</v>
      </c>
      <c r="AB100" t="s">
        <v>1817</v>
      </c>
      <c r="AC100" t="s">
        <v>1818</v>
      </c>
      <c r="AD100" t="s">
        <v>1819</v>
      </c>
      <c r="AE100" t="s">
        <v>1820</v>
      </c>
    </row>
    <row r="101" spans="1:31" x14ac:dyDescent="0.2">
      <c r="A101" s="4">
        <v>46184619</v>
      </c>
      <c r="B101" t="s">
        <v>861</v>
      </c>
      <c r="C101" t="s">
        <v>860</v>
      </c>
      <c r="D101" t="s">
        <v>32</v>
      </c>
      <c r="E101" s="12">
        <v>45949</v>
      </c>
      <c r="G101" t="s">
        <v>45</v>
      </c>
      <c r="H101" t="s">
        <v>46</v>
      </c>
      <c r="I101" t="s">
        <v>56</v>
      </c>
      <c r="J101" t="s">
        <v>1821</v>
      </c>
      <c r="K101" t="s">
        <v>48</v>
      </c>
      <c r="L101" t="s">
        <v>49</v>
      </c>
      <c r="M101" t="s">
        <v>50</v>
      </c>
      <c r="O101" t="s">
        <v>39</v>
      </c>
      <c r="P101" t="s">
        <v>39</v>
      </c>
      <c r="Q101" t="s">
        <v>39</v>
      </c>
      <c r="R101" t="s">
        <v>41</v>
      </c>
      <c r="S101" t="s">
        <v>40</v>
      </c>
      <c r="T101" t="s">
        <v>41</v>
      </c>
      <c r="U101" t="s">
        <v>39</v>
      </c>
      <c r="V101" t="s">
        <v>39</v>
      </c>
      <c r="W101" t="s">
        <v>40</v>
      </c>
      <c r="AB101" t="s">
        <v>1822</v>
      </c>
      <c r="AC101" t="s">
        <v>1823</v>
      </c>
      <c r="AD101" t="s">
        <v>1824</v>
      </c>
    </row>
    <row r="102" spans="1:31" x14ac:dyDescent="0.2">
      <c r="A102" s="4">
        <v>46185064</v>
      </c>
      <c r="B102" t="s">
        <v>1044</v>
      </c>
      <c r="C102" t="s">
        <v>1043</v>
      </c>
      <c r="D102" t="s">
        <v>32</v>
      </c>
      <c r="E102" s="12">
        <v>45949</v>
      </c>
      <c r="G102" t="s">
        <v>45</v>
      </c>
      <c r="H102" t="s">
        <v>46</v>
      </c>
      <c r="I102" t="s">
        <v>1825</v>
      </c>
      <c r="J102" t="s">
        <v>77</v>
      </c>
      <c r="K102" t="s">
        <v>48</v>
      </c>
      <c r="L102" t="s">
        <v>49</v>
      </c>
      <c r="M102" t="s">
        <v>50</v>
      </c>
      <c r="O102" t="s">
        <v>39</v>
      </c>
      <c r="P102" t="s">
        <v>41</v>
      </c>
      <c r="Q102" t="s">
        <v>39</v>
      </c>
      <c r="R102" t="s">
        <v>41</v>
      </c>
      <c r="S102" t="s">
        <v>40</v>
      </c>
      <c r="T102" t="s">
        <v>41</v>
      </c>
      <c r="U102" t="s">
        <v>39</v>
      </c>
      <c r="V102" t="s">
        <v>39</v>
      </c>
      <c r="W102" t="s">
        <v>40</v>
      </c>
      <c r="AB102" t="s">
        <v>1826</v>
      </c>
      <c r="AC102" t="s">
        <v>1827</v>
      </c>
      <c r="AD102" t="s">
        <v>1828</v>
      </c>
      <c r="AE102" t="s">
        <v>1829</v>
      </c>
    </row>
    <row r="103" spans="1:31" x14ac:dyDescent="0.2">
      <c r="A103" s="4">
        <v>46185077</v>
      </c>
      <c r="B103" t="s">
        <v>1085</v>
      </c>
      <c r="C103" t="s">
        <v>1084</v>
      </c>
      <c r="D103" t="s">
        <v>32</v>
      </c>
      <c r="E103" s="12">
        <v>45949</v>
      </c>
      <c r="G103" t="s">
        <v>45</v>
      </c>
      <c r="H103" t="s">
        <v>1782</v>
      </c>
      <c r="I103" t="s">
        <v>1783</v>
      </c>
      <c r="J103" t="s">
        <v>183</v>
      </c>
      <c r="K103" t="s">
        <v>48</v>
      </c>
      <c r="L103" t="s">
        <v>49</v>
      </c>
      <c r="M103" t="s">
        <v>50</v>
      </c>
      <c r="O103" t="s">
        <v>39</v>
      </c>
      <c r="P103" t="s">
        <v>39</v>
      </c>
      <c r="Q103" t="s">
        <v>39</v>
      </c>
      <c r="R103" t="s">
        <v>41</v>
      </c>
      <c r="S103" t="s">
        <v>40</v>
      </c>
      <c r="T103" t="s">
        <v>41</v>
      </c>
      <c r="U103" t="s">
        <v>39</v>
      </c>
      <c r="V103" t="s">
        <v>39</v>
      </c>
      <c r="W103" t="s">
        <v>40</v>
      </c>
      <c r="AB103" t="s">
        <v>1830</v>
      </c>
      <c r="AC103" t="s">
        <v>1831</v>
      </c>
      <c r="AD103" t="s">
        <v>1832</v>
      </c>
      <c r="AE103" t="s">
        <v>1833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296" activePane="bottomLeft" state="frozen"/>
      <selection activeCell="J11" sqref="J11:J13"/>
      <selection pane="bottomLeft" activeCell="H326" sqref="H326"/>
    </sheetView>
  </sheetViews>
  <sheetFormatPr baseColWidth="10" defaultColWidth="8.83203125" defaultRowHeight="15" x14ac:dyDescent="0.2"/>
  <cols>
    <col min="1" max="1" width="10.6640625" style="7" customWidth="1"/>
    <col min="2" max="2" width="11.6640625" style="7" bestFit="1" customWidth="1"/>
    <col min="3" max="3" width="8.1640625" style="7" customWidth="1"/>
    <col min="4" max="4" width="8.5" style="7" customWidth="1"/>
    <col min="5" max="5" width="31.6640625" style="7" bestFit="1" customWidth="1"/>
    <col min="6" max="6" width="9.6640625" style="7" customWidth="1"/>
    <col min="7" max="7" width="46.6640625" style="7" bestFit="1" customWidth="1"/>
    <col min="8" max="8" width="33.6640625" style="7" bestFit="1" customWidth="1"/>
    <col min="9" max="9" width="10.6640625" style="7" bestFit="1" customWidth="1"/>
    <col min="10" max="10" width="7.6640625" style="7" bestFit="1" customWidth="1"/>
    <col min="11" max="11" width="13.33203125" style="7" customWidth="1"/>
    <col min="12" max="12" width="14.1640625" style="7" customWidth="1"/>
    <col min="13" max="13" width="9.6640625" style="7" customWidth="1"/>
    <col min="14" max="14" width="15.6640625" style="7" bestFit="1" customWidth="1"/>
    <col min="15" max="16" width="22.6640625" style="7" bestFit="1" customWidth="1"/>
    <col min="17" max="17" width="13.5" style="7" customWidth="1"/>
    <col min="18" max="16384" width="8.83203125" style="7"/>
  </cols>
  <sheetData>
    <row r="1" spans="1:17" x14ac:dyDescent="0.2">
      <c r="A1" s="8" t="s">
        <v>1305</v>
      </c>
      <c r="B1" s="8" t="s">
        <v>1108</v>
      </c>
      <c r="C1" s="8" t="s">
        <v>537</v>
      </c>
      <c r="D1" s="8" t="s">
        <v>3</v>
      </c>
      <c r="E1" s="8" t="s">
        <v>1107</v>
      </c>
      <c r="F1" s="8" t="s">
        <v>6</v>
      </c>
      <c r="G1" s="8" t="s">
        <v>1106</v>
      </c>
      <c r="H1" s="8" t="s">
        <v>2</v>
      </c>
      <c r="I1" s="8" t="s">
        <v>11</v>
      </c>
      <c r="J1" s="8" t="s">
        <v>10</v>
      </c>
      <c r="K1" s="8" t="s">
        <v>1105</v>
      </c>
      <c r="L1" s="8" t="s">
        <v>1104</v>
      </c>
      <c r="M1" s="8" t="s">
        <v>964</v>
      </c>
      <c r="N1" s="8" t="s">
        <v>1103</v>
      </c>
      <c r="O1" s="8" t="s">
        <v>1102</v>
      </c>
      <c r="P1" s="8" t="s">
        <v>1101</v>
      </c>
      <c r="Q1" s="8" t="s">
        <v>1100</v>
      </c>
    </row>
    <row r="2" spans="1:17" x14ac:dyDescent="0.2">
      <c r="A2" t="s">
        <v>550</v>
      </c>
      <c r="B2" t="s">
        <v>1834</v>
      </c>
      <c r="C2" t="s">
        <v>39</v>
      </c>
      <c r="D2" t="s">
        <v>548</v>
      </c>
      <c r="E2" t="s">
        <v>918</v>
      </c>
      <c r="F2" t="s">
        <v>538</v>
      </c>
      <c r="G2" t="s">
        <v>34</v>
      </c>
      <c r="H2"/>
      <c r="I2" t="s">
        <v>1835</v>
      </c>
      <c r="J2" t="s">
        <v>40</v>
      </c>
      <c r="K2" t="s">
        <v>41</v>
      </c>
      <c r="L2" t="s">
        <v>607</v>
      </c>
      <c r="M2" t="s">
        <v>41</v>
      </c>
      <c r="N2"/>
      <c r="O2" t="s">
        <v>726</v>
      </c>
      <c r="P2" t="s">
        <v>726</v>
      </c>
      <c r="Q2"/>
    </row>
    <row r="3" spans="1:17" x14ac:dyDescent="0.2">
      <c r="A3" t="s">
        <v>550</v>
      </c>
      <c r="B3" t="s">
        <v>1836</v>
      </c>
      <c r="C3" t="s">
        <v>39</v>
      </c>
      <c r="D3" t="s">
        <v>548</v>
      </c>
      <c r="E3" t="s">
        <v>918</v>
      </c>
      <c r="F3" t="s">
        <v>539</v>
      </c>
      <c r="G3" t="s">
        <v>615</v>
      </c>
      <c r="H3"/>
      <c r="I3" t="s">
        <v>550</v>
      </c>
      <c r="J3" t="s">
        <v>544</v>
      </c>
      <c r="K3" t="s">
        <v>41</v>
      </c>
      <c r="L3" t="s">
        <v>1837</v>
      </c>
      <c r="M3" t="s">
        <v>41</v>
      </c>
      <c r="N3"/>
      <c r="O3" t="s">
        <v>566</v>
      </c>
      <c r="P3" t="s">
        <v>566</v>
      </c>
      <c r="Q3"/>
    </row>
    <row r="4" spans="1:17" x14ac:dyDescent="0.2">
      <c r="A4" t="s">
        <v>550</v>
      </c>
      <c r="B4" t="s">
        <v>1369</v>
      </c>
      <c r="C4" t="s">
        <v>39</v>
      </c>
      <c r="D4" t="s">
        <v>548</v>
      </c>
      <c r="E4" t="s">
        <v>918</v>
      </c>
      <c r="F4" t="s">
        <v>538</v>
      </c>
      <c r="G4" t="s">
        <v>34</v>
      </c>
      <c r="H4"/>
      <c r="I4" t="s">
        <v>1387</v>
      </c>
      <c r="J4" t="s">
        <v>555</v>
      </c>
      <c r="K4" t="s">
        <v>41</v>
      </c>
      <c r="L4" t="s">
        <v>607</v>
      </c>
      <c r="M4" t="s">
        <v>41</v>
      </c>
      <c r="N4"/>
      <c r="O4" t="s">
        <v>599</v>
      </c>
      <c r="P4" t="s">
        <v>599</v>
      </c>
      <c r="Q4"/>
    </row>
    <row r="5" spans="1:17" x14ac:dyDescent="0.2">
      <c r="A5" t="s">
        <v>550</v>
      </c>
      <c r="B5" t="s">
        <v>1370</v>
      </c>
      <c r="C5" t="s">
        <v>39</v>
      </c>
      <c r="D5" t="s">
        <v>548</v>
      </c>
      <c r="E5" t="s">
        <v>918</v>
      </c>
      <c r="F5" t="s">
        <v>538</v>
      </c>
      <c r="G5" t="s">
        <v>34</v>
      </c>
      <c r="H5"/>
      <c r="I5" t="s">
        <v>1487</v>
      </c>
      <c r="J5" t="s">
        <v>40</v>
      </c>
      <c r="K5" t="s">
        <v>41</v>
      </c>
      <c r="L5" t="s">
        <v>543</v>
      </c>
      <c r="M5" t="s">
        <v>41</v>
      </c>
      <c r="N5"/>
      <c r="O5" t="s">
        <v>726</v>
      </c>
      <c r="P5" t="s">
        <v>626</v>
      </c>
      <c r="Q5"/>
    </row>
    <row r="6" spans="1:17" x14ac:dyDescent="0.2">
      <c r="A6" t="s">
        <v>550</v>
      </c>
      <c r="B6" t="s">
        <v>1371</v>
      </c>
      <c r="C6" t="s">
        <v>39</v>
      </c>
      <c r="D6" t="s">
        <v>548</v>
      </c>
      <c r="E6" t="s">
        <v>918</v>
      </c>
      <c r="F6" t="s">
        <v>539</v>
      </c>
      <c r="G6" t="s">
        <v>641</v>
      </c>
      <c r="H6" t="s">
        <v>1372</v>
      </c>
      <c r="I6" t="s">
        <v>1838</v>
      </c>
      <c r="J6" t="s">
        <v>555</v>
      </c>
      <c r="K6" t="s">
        <v>41</v>
      </c>
      <c r="L6" t="s">
        <v>808</v>
      </c>
      <c r="M6" t="s">
        <v>41</v>
      </c>
      <c r="N6"/>
      <c r="O6" t="s">
        <v>896</v>
      </c>
      <c r="P6" t="s">
        <v>896</v>
      </c>
      <c r="Q6" t="s">
        <v>825</v>
      </c>
    </row>
    <row r="7" spans="1:17" x14ac:dyDescent="0.2">
      <c r="A7" t="s">
        <v>550</v>
      </c>
      <c r="B7" t="s">
        <v>1373</v>
      </c>
      <c r="C7" t="s">
        <v>39</v>
      </c>
      <c r="D7" t="s">
        <v>548</v>
      </c>
      <c r="E7" t="s">
        <v>918</v>
      </c>
      <c r="F7" t="s">
        <v>538</v>
      </c>
      <c r="G7" t="s">
        <v>34</v>
      </c>
      <c r="H7"/>
      <c r="I7" t="s">
        <v>1839</v>
      </c>
      <c r="J7" t="s">
        <v>544</v>
      </c>
      <c r="K7" t="s">
        <v>41</v>
      </c>
      <c r="L7" t="s">
        <v>576</v>
      </c>
      <c r="M7" t="s">
        <v>41</v>
      </c>
      <c r="N7"/>
      <c r="O7" t="s">
        <v>726</v>
      </c>
      <c r="P7" t="s">
        <v>552</v>
      </c>
      <c r="Q7"/>
    </row>
    <row r="8" spans="1:17" x14ac:dyDescent="0.2">
      <c r="A8" t="s">
        <v>550</v>
      </c>
      <c r="B8" t="s">
        <v>1374</v>
      </c>
      <c r="C8" t="s">
        <v>39</v>
      </c>
      <c r="D8" t="s">
        <v>548</v>
      </c>
      <c r="E8" t="s">
        <v>918</v>
      </c>
      <c r="F8" t="s">
        <v>539</v>
      </c>
      <c r="G8" t="s">
        <v>590</v>
      </c>
      <c r="H8"/>
      <c r="I8" t="s">
        <v>1407</v>
      </c>
      <c r="J8" t="s">
        <v>555</v>
      </c>
      <c r="K8" t="s">
        <v>41</v>
      </c>
      <c r="L8" t="s">
        <v>167</v>
      </c>
      <c r="M8" t="s">
        <v>41</v>
      </c>
      <c r="N8"/>
      <c r="O8" t="s">
        <v>827</v>
      </c>
      <c r="P8" t="s">
        <v>1375</v>
      </c>
      <c r="Q8"/>
    </row>
    <row r="9" spans="1:17" x14ac:dyDescent="0.2">
      <c r="A9" t="s">
        <v>550</v>
      </c>
      <c r="B9" t="s">
        <v>1376</v>
      </c>
      <c r="C9" t="s">
        <v>39</v>
      </c>
      <c r="D9" t="s">
        <v>548</v>
      </c>
      <c r="E9" t="s">
        <v>918</v>
      </c>
      <c r="F9" t="s">
        <v>538</v>
      </c>
      <c r="G9" t="s">
        <v>34</v>
      </c>
      <c r="H9"/>
      <c r="I9" t="s">
        <v>1840</v>
      </c>
      <c r="J9" t="s">
        <v>40</v>
      </c>
      <c r="K9" t="s">
        <v>41</v>
      </c>
      <c r="L9" t="s">
        <v>607</v>
      </c>
      <c r="M9" t="s">
        <v>41</v>
      </c>
      <c r="N9"/>
      <c r="O9" t="s">
        <v>599</v>
      </c>
      <c r="P9" t="s">
        <v>630</v>
      </c>
      <c r="Q9"/>
    </row>
    <row r="10" spans="1:17" x14ac:dyDescent="0.2">
      <c r="A10" t="s">
        <v>550</v>
      </c>
      <c r="B10" t="s">
        <v>1378</v>
      </c>
      <c r="C10" t="s">
        <v>39</v>
      </c>
      <c r="D10" t="s">
        <v>548</v>
      </c>
      <c r="E10" t="s">
        <v>918</v>
      </c>
      <c r="F10" t="s">
        <v>538</v>
      </c>
      <c r="G10" t="s">
        <v>34</v>
      </c>
      <c r="H10" t="s">
        <v>1379</v>
      </c>
      <c r="I10" t="s">
        <v>1841</v>
      </c>
      <c r="J10" t="s">
        <v>40</v>
      </c>
      <c r="K10" t="s">
        <v>41</v>
      </c>
      <c r="L10" t="s">
        <v>576</v>
      </c>
      <c r="M10" t="s">
        <v>41</v>
      </c>
      <c r="N10"/>
      <c r="O10" t="s">
        <v>541</v>
      </c>
      <c r="P10" t="s">
        <v>581</v>
      </c>
      <c r="Q10"/>
    </row>
    <row r="11" spans="1:17" x14ac:dyDescent="0.2">
      <c r="A11" t="s">
        <v>550</v>
      </c>
      <c r="B11" t="s">
        <v>1380</v>
      </c>
      <c r="C11" t="s">
        <v>39</v>
      </c>
      <c r="D11" t="s">
        <v>548</v>
      </c>
      <c r="E11" t="s">
        <v>918</v>
      </c>
      <c r="F11" t="s">
        <v>538</v>
      </c>
      <c r="G11" t="s">
        <v>34</v>
      </c>
      <c r="H11" t="s">
        <v>1379</v>
      </c>
      <c r="I11" t="s">
        <v>1842</v>
      </c>
      <c r="J11" t="s">
        <v>40</v>
      </c>
      <c r="K11" t="s">
        <v>41</v>
      </c>
      <c r="L11" t="s">
        <v>167</v>
      </c>
      <c r="M11" t="s">
        <v>41</v>
      </c>
      <c r="N11"/>
      <c r="O11" t="s">
        <v>541</v>
      </c>
      <c r="P11" t="s">
        <v>581</v>
      </c>
      <c r="Q11"/>
    </row>
    <row r="12" spans="1:17" x14ac:dyDescent="0.2">
      <c r="A12" t="s">
        <v>550</v>
      </c>
      <c r="B12" t="s">
        <v>1381</v>
      </c>
      <c r="C12" t="s">
        <v>39</v>
      </c>
      <c r="D12" t="s">
        <v>548</v>
      </c>
      <c r="E12" t="s">
        <v>918</v>
      </c>
      <c r="F12" t="s">
        <v>538</v>
      </c>
      <c r="G12" t="s">
        <v>34</v>
      </c>
      <c r="H12" t="s">
        <v>1379</v>
      </c>
      <c r="I12" t="s">
        <v>1842</v>
      </c>
      <c r="J12" t="s">
        <v>40</v>
      </c>
      <c r="K12" t="s">
        <v>41</v>
      </c>
      <c r="L12" t="s">
        <v>607</v>
      </c>
      <c r="M12" t="s">
        <v>41</v>
      </c>
      <c r="N12"/>
      <c r="O12" t="s">
        <v>541</v>
      </c>
      <c r="P12" t="s">
        <v>581</v>
      </c>
      <c r="Q12"/>
    </row>
    <row r="13" spans="1:17" x14ac:dyDescent="0.2">
      <c r="A13" t="s">
        <v>550</v>
      </c>
      <c r="B13" t="s">
        <v>1382</v>
      </c>
      <c r="C13" t="s">
        <v>39</v>
      </c>
      <c r="D13" t="s">
        <v>548</v>
      </c>
      <c r="E13" t="s">
        <v>918</v>
      </c>
      <c r="F13" t="s">
        <v>538</v>
      </c>
      <c r="G13" t="s">
        <v>34</v>
      </c>
      <c r="H13" t="s">
        <v>1843</v>
      </c>
      <c r="I13" t="s">
        <v>1844</v>
      </c>
      <c r="J13" t="s">
        <v>555</v>
      </c>
      <c r="K13" t="s">
        <v>41</v>
      </c>
      <c r="L13" t="s">
        <v>607</v>
      </c>
      <c r="M13" t="s">
        <v>41</v>
      </c>
      <c r="N13"/>
      <c r="O13" t="s">
        <v>541</v>
      </c>
      <c r="P13" t="s">
        <v>581</v>
      </c>
      <c r="Q13"/>
    </row>
    <row r="14" spans="1:17" x14ac:dyDescent="0.2">
      <c r="A14" t="s">
        <v>550</v>
      </c>
      <c r="B14" t="s">
        <v>1383</v>
      </c>
      <c r="C14" t="s">
        <v>39</v>
      </c>
      <c r="D14" t="s">
        <v>548</v>
      </c>
      <c r="E14" t="s">
        <v>918</v>
      </c>
      <c r="F14" t="s">
        <v>538</v>
      </c>
      <c r="G14" t="s">
        <v>34</v>
      </c>
      <c r="H14" t="s">
        <v>1845</v>
      </c>
      <c r="I14" t="s">
        <v>1846</v>
      </c>
      <c r="J14" t="s">
        <v>544</v>
      </c>
      <c r="K14" t="s">
        <v>41</v>
      </c>
      <c r="L14" t="s">
        <v>543</v>
      </c>
      <c r="M14" t="s">
        <v>41</v>
      </c>
      <c r="N14"/>
      <c r="O14" t="s">
        <v>541</v>
      </c>
      <c r="P14" t="s">
        <v>581</v>
      </c>
      <c r="Q14"/>
    </row>
    <row r="15" spans="1:17" x14ac:dyDescent="0.2">
      <c r="A15" t="s">
        <v>550</v>
      </c>
      <c r="B15" t="s">
        <v>1384</v>
      </c>
      <c r="C15" t="s">
        <v>39</v>
      </c>
      <c r="D15" t="s">
        <v>548</v>
      </c>
      <c r="E15" t="s">
        <v>918</v>
      </c>
      <c r="F15" t="s">
        <v>538</v>
      </c>
      <c r="G15" t="s">
        <v>34</v>
      </c>
      <c r="H15" t="s">
        <v>1385</v>
      </c>
      <c r="I15" t="s">
        <v>1847</v>
      </c>
      <c r="J15" t="s">
        <v>544</v>
      </c>
      <c r="K15" t="s">
        <v>40</v>
      </c>
      <c r="L15" t="s">
        <v>543</v>
      </c>
      <c r="M15" t="s">
        <v>41</v>
      </c>
      <c r="N15"/>
      <c r="O15" t="s">
        <v>726</v>
      </c>
      <c r="P15" t="s">
        <v>594</v>
      </c>
      <c r="Q15"/>
    </row>
    <row r="16" spans="1:17" x14ac:dyDescent="0.2">
      <c r="A16" t="s">
        <v>550</v>
      </c>
      <c r="B16" t="s">
        <v>1386</v>
      </c>
      <c r="C16" t="s">
        <v>39</v>
      </c>
      <c r="D16" t="s">
        <v>548</v>
      </c>
      <c r="E16" t="s">
        <v>918</v>
      </c>
      <c r="F16" t="s">
        <v>538</v>
      </c>
      <c r="G16" t="s">
        <v>34</v>
      </c>
      <c r="H16"/>
      <c r="I16" t="s">
        <v>1848</v>
      </c>
      <c r="J16" t="s">
        <v>40</v>
      </c>
      <c r="K16" t="s">
        <v>41</v>
      </c>
      <c r="L16" t="s">
        <v>543</v>
      </c>
      <c r="M16" t="s">
        <v>41</v>
      </c>
      <c r="N16"/>
      <c r="O16" t="s">
        <v>817</v>
      </c>
      <c r="P16" t="s">
        <v>846</v>
      </c>
      <c r="Q16"/>
    </row>
    <row r="17" spans="1:17" x14ac:dyDescent="0.2">
      <c r="A17" t="s">
        <v>550</v>
      </c>
      <c r="B17" t="s">
        <v>1388</v>
      </c>
      <c r="C17" t="s">
        <v>39</v>
      </c>
      <c r="D17" t="s">
        <v>548</v>
      </c>
      <c r="E17" t="s">
        <v>918</v>
      </c>
      <c r="F17" t="s">
        <v>538</v>
      </c>
      <c r="G17" t="s">
        <v>34</v>
      </c>
      <c r="H17"/>
      <c r="I17" t="s">
        <v>1849</v>
      </c>
      <c r="J17" t="s">
        <v>40</v>
      </c>
      <c r="K17" t="s">
        <v>41</v>
      </c>
      <c r="L17" t="s">
        <v>167</v>
      </c>
      <c r="M17" t="s">
        <v>41</v>
      </c>
      <c r="N17"/>
      <c r="O17" t="s">
        <v>726</v>
      </c>
      <c r="P17" t="s">
        <v>571</v>
      </c>
      <c r="Q17"/>
    </row>
    <row r="18" spans="1:17" x14ac:dyDescent="0.2">
      <c r="A18" t="s">
        <v>550</v>
      </c>
      <c r="B18" t="s">
        <v>1389</v>
      </c>
      <c r="C18" t="s">
        <v>39</v>
      </c>
      <c r="D18" t="s">
        <v>548</v>
      </c>
      <c r="E18" t="s">
        <v>918</v>
      </c>
      <c r="F18" t="s">
        <v>539</v>
      </c>
      <c r="G18" t="s">
        <v>641</v>
      </c>
      <c r="H18" t="s">
        <v>1390</v>
      </c>
      <c r="I18" t="s">
        <v>1850</v>
      </c>
      <c r="J18" t="s">
        <v>544</v>
      </c>
      <c r="K18" t="s">
        <v>41</v>
      </c>
      <c r="L18" t="s">
        <v>543</v>
      </c>
      <c r="M18" t="s">
        <v>41</v>
      </c>
      <c r="N18"/>
      <c r="O18" t="s">
        <v>896</v>
      </c>
      <c r="P18" t="s">
        <v>896</v>
      </c>
      <c r="Q18" t="s">
        <v>864</v>
      </c>
    </row>
    <row r="19" spans="1:17" x14ac:dyDescent="0.2">
      <c r="A19" t="s">
        <v>550</v>
      </c>
      <c r="B19" t="s">
        <v>1391</v>
      </c>
      <c r="C19" t="s">
        <v>39</v>
      </c>
      <c r="D19" t="s">
        <v>548</v>
      </c>
      <c r="E19" t="s">
        <v>918</v>
      </c>
      <c r="F19" t="s">
        <v>538</v>
      </c>
      <c r="G19" t="s">
        <v>34</v>
      </c>
      <c r="H19" t="s">
        <v>1392</v>
      </c>
      <c r="I19" t="s">
        <v>1377</v>
      </c>
      <c r="J19" t="s">
        <v>544</v>
      </c>
      <c r="K19" t="s">
        <v>41</v>
      </c>
      <c r="L19" t="s">
        <v>167</v>
      </c>
      <c r="M19" t="s">
        <v>41</v>
      </c>
      <c r="N19"/>
      <c r="O19" t="s">
        <v>599</v>
      </c>
      <c r="P19" t="s">
        <v>599</v>
      </c>
      <c r="Q19"/>
    </row>
    <row r="20" spans="1:17" x14ac:dyDescent="0.2">
      <c r="A20" t="s">
        <v>550</v>
      </c>
      <c r="B20" t="s">
        <v>1393</v>
      </c>
      <c r="C20" t="s">
        <v>39</v>
      </c>
      <c r="D20" t="s">
        <v>548</v>
      </c>
      <c r="E20" t="s">
        <v>1067</v>
      </c>
      <c r="F20" t="s">
        <v>539</v>
      </c>
      <c r="G20" t="s">
        <v>641</v>
      </c>
      <c r="H20" t="s">
        <v>1394</v>
      </c>
      <c r="I20" t="s">
        <v>1851</v>
      </c>
      <c r="J20" t="s">
        <v>544</v>
      </c>
      <c r="K20" t="s">
        <v>41</v>
      </c>
      <c r="L20" t="s">
        <v>543</v>
      </c>
      <c r="M20" t="s">
        <v>41</v>
      </c>
      <c r="N20"/>
      <c r="O20" t="s">
        <v>636</v>
      </c>
      <c r="P20" t="s">
        <v>774</v>
      </c>
      <c r="Q20" t="s">
        <v>551</v>
      </c>
    </row>
    <row r="21" spans="1:17" x14ac:dyDescent="0.2">
      <c r="A21" t="s">
        <v>550</v>
      </c>
      <c r="B21" t="s">
        <v>1395</v>
      </c>
      <c r="C21" t="s">
        <v>39</v>
      </c>
      <c r="D21" t="s">
        <v>548</v>
      </c>
      <c r="E21" t="s">
        <v>1067</v>
      </c>
      <c r="F21" t="s">
        <v>539</v>
      </c>
      <c r="G21" t="s">
        <v>641</v>
      </c>
      <c r="H21" t="s">
        <v>1396</v>
      </c>
      <c r="I21" t="s">
        <v>1847</v>
      </c>
      <c r="J21" t="s">
        <v>544</v>
      </c>
      <c r="K21" t="s">
        <v>41</v>
      </c>
      <c r="L21" t="s">
        <v>167</v>
      </c>
      <c r="M21" t="s">
        <v>41</v>
      </c>
      <c r="N21"/>
      <c r="O21" t="s">
        <v>636</v>
      </c>
      <c r="P21" t="s">
        <v>774</v>
      </c>
      <c r="Q21" t="s">
        <v>616</v>
      </c>
    </row>
    <row r="22" spans="1:17" x14ac:dyDescent="0.2">
      <c r="A22" t="s">
        <v>550</v>
      </c>
      <c r="B22" t="s">
        <v>1397</v>
      </c>
      <c r="C22" t="s">
        <v>39</v>
      </c>
      <c r="D22" t="s">
        <v>548</v>
      </c>
      <c r="E22" t="s">
        <v>918</v>
      </c>
      <c r="F22" t="s">
        <v>539</v>
      </c>
      <c r="G22" t="s">
        <v>641</v>
      </c>
      <c r="H22" t="s">
        <v>1398</v>
      </c>
      <c r="I22" t="s">
        <v>1852</v>
      </c>
      <c r="J22" t="s">
        <v>544</v>
      </c>
      <c r="K22" t="s">
        <v>41</v>
      </c>
      <c r="L22" t="s">
        <v>167</v>
      </c>
      <c r="M22" t="s">
        <v>41</v>
      </c>
      <c r="N22"/>
      <c r="O22" t="s">
        <v>566</v>
      </c>
      <c r="P22" t="s">
        <v>566</v>
      </c>
      <c r="Q22" t="s">
        <v>562</v>
      </c>
    </row>
    <row r="23" spans="1:17" x14ac:dyDescent="0.2">
      <c r="A23" t="s">
        <v>550</v>
      </c>
      <c r="B23" t="s">
        <v>1400</v>
      </c>
      <c r="C23" t="s">
        <v>39</v>
      </c>
      <c r="D23" t="s">
        <v>548</v>
      </c>
      <c r="E23" t="s">
        <v>918</v>
      </c>
      <c r="F23" t="s">
        <v>539</v>
      </c>
      <c r="G23" t="s">
        <v>634</v>
      </c>
      <c r="H23" t="s">
        <v>1392</v>
      </c>
      <c r="I23" t="s">
        <v>1399</v>
      </c>
      <c r="J23" t="s">
        <v>544</v>
      </c>
      <c r="K23" t="s">
        <v>41</v>
      </c>
      <c r="L23" t="s">
        <v>543</v>
      </c>
      <c r="M23" t="s">
        <v>41</v>
      </c>
      <c r="N23"/>
      <c r="O23" t="s">
        <v>566</v>
      </c>
      <c r="P23" t="s">
        <v>566</v>
      </c>
      <c r="Q23" t="s">
        <v>625</v>
      </c>
    </row>
    <row r="24" spans="1:17" x14ac:dyDescent="0.2">
      <c r="A24" t="s">
        <v>550</v>
      </c>
      <c r="B24" t="s">
        <v>1401</v>
      </c>
      <c r="C24" t="s">
        <v>39</v>
      </c>
      <c r="D24" t="s">
        <v>548</v>
      </c>
      <c r="E24" t="s">
        <v>597</v>
      </c>
      <c r="F24" t="s">
        <v>538</v>
      </c>
      <c r="G24" t="s">
        <v>34</v>
      </c>
      <c r="H24" t="s">
        <v>492</v>
      </c>
      <c r="I24" t="s">
        <v>1853</v>
      </c>
      <c r="J24" t="s">
        <v>40</v>
      </c>
      <c r="K24" t="s">
        <v>41</v>
      </c>
      <c r="L24" t="s">
        <v>167</v>
      </c>
      <c r="M24" t="s">
        <v>41</v>
      </c>
      <c r="N24"/>
      <c r="O24" t="s">
        <v>726</v>
      </c>
      <c r="P24" t="s">
        <v>635</v>
      </c>
      <c r="Q24"/>
    </row>
    <row r="25" spans="1:17" x14ac:dyDescent="0.2">
      <c r="A25" t="s">
        <v>550</v>
      </c>
      <c r="B25" t="s">
        <v>1402</v>
      </c>
      <c r="C25" t="s">
        <v>39</v>
      </c>
      <c r="D25" t="s">
        <v>548</v>
      </c>
      <c r="E25" t="s">
        <v>918</v>
      </c>
      <c r="F25" t="s">
        <v>538</v>
      </c>
      <c r="G25" t="s">
        <v>34</v>
      </c>
      <c r="H25"/>
      <c r="I25" t="s">
        <v>1854</v>
      </c>
      <c r="J25" t="s">
        <v>40</v>
      </c>
      <c r="K25" t="s">
        <v>41</v>
      </c>
      <c r="L25" t="s">
        <v>167</v>
      </c>
      <c r="M25" t="s">
        <v>41</v>
      </c>
      <c r="N25"/>
      <c r="O25" t="s">
        <v>541</v>
      </c>
      <c r="P25" t="s">
        <v>541</v>
      </c>
      <c r="Q25"/>
    </row>
    <row r="26" spans="1:17" x14ac:dyDescent="0.2">
      <c r="A26" t="s">
        <v>550</v>
      </c>
      <c r="B26" t="s">
        <v>1403</v>
      </c>
      <c r="C26" t="s">
        <v>39</v>
      </c>
      <c r="D26" t="s">
        <v>548</v>
      </c>
      <c r="E26" t="s">
        <v>1067</v>
      </c>
      <c r="F26" t="s">
        <v>539</v>
      </c>
      <c r="G26" t="s">
        <v>634</v>
      </c>
      <c r="H26" t="s">
        <v>1404</v>
      </c>
      <c r="I26" t="s">
        <v>1855</v>
      </c>
      <c r="J26" t="s">
        <v>555</v>
      </c>
      <c r="K26" t="s">
        <v>41</v>
      </c>
      <c r="L26" t="s">
        <v>167</v>
      </c>
      <c r="M26" t="s">
        <v>41</v>
      </c>
      <c r="N26"/>
      <c r="O26" t="s">
        <v>1042</v>
      </c>
      <c r="P26" t="s">
        <v>872</v>
      </c>
      <c r="Q26" t="s">
        <v>825</v>
      </c>
    </row>
    <row r="27" spans="1:17" x14ac:dyDescent="0.2">
      <c r="A27" t="s">
        <v>550</v>
      </c>
      <c r="B27" t="s">
        <v>1405</v>
      </c>
      <c r="C27" t="s">
        <v>39</v>
      </c>
      <c r="D27" t="s">
        <v>548</v>
      </c>
      <c r="E27" t="s">
        <v>1067</v>
      </c>
      <c r="F27" t="s">
        <v>539</v>
      </c>
      <c r="G27" t="s">
        <v>634</v>
      </c>
      <c r="H27" t="s">
        <v>1406</v>
      </c>
      <c r="I27" t="s">
        <v>1411</v>
      </c>
      <c r="J27" t="s">
        <v>544</v>
      </c>
      <c r="K27" t="s">
        <v>41</v>
      </c>
      <c r="L27" t="s">
        <v>167</v>
      </c>
      <c r="M27" t="s">
        <v>41</v>
      </c>
      <c r="N27"/>
      <c r="O27" t="s">
        <v>1042</v>
      </c>
      <c r="P27" t="s">
        <v>872</v>
      </c>
      <c r="Q27" t="s">
        <v>570</v>
      </c>
    </row>
    <row r="28" spans="1:17" x14ac:dyDescent="0.2">
      <c r="A28" t="s">
        <v>550</v>
      </c>
      <c r="B28" t="s">
        <v>1408</v>
      </c>
      <c r="C28" t="s">
        <v>39</v>
      </c>
      <c r="D28" t="s">
        <v>548</v>
      </c>
      <c r="E28" t="s">
        <v>683</v>
      </c>
      <c r="F28" t="s">
        <v>539</v>
      </c>
      <c r="G28" t="s">
        <v>1409</v>
      </c>
      <c r="H28" t="s">
        <v>1410</v>
      </c>
      <c r="I28" t="s">
        <v>1414</v>
      </c>
      <c r="J28" t="s">
        <v>555</v>
      </c>
      <c r="K28" t="s">
        <v>41</v>
      </c>
      <c r="L28" t="s">
        <v>338</v>
      </c>
      <c r="M28" t="s">
        <v>41</v>
      </c>
      <c r="N28"/>
      <c r="O28" t="s">
        <v>1333</v>
      </c>
      <c r="P28" t="s">
        <v>1334</v>
      </c>
      <c r="Q28"/>
    </row>
    <row r="29" spans="1:17" x14ac:dyDescent="0.2">
      <c r="A29" t="s">
        <v>550</v>
      </c>
      <c r="B29" t="s">
        <v>1412</v>
      </c>
      <c r="C29" t="s">
        <v>39</v>
      </c>
      <c r="D29" t="s">
        <v>548</v>
      </c>
      <c r="E29" t="s">
        <v>918</v>
      </c>
      <c r="F29" t="s">
        <v>538</v>
      </c>
      <c r="G29" t="s">
        <v>34</v>
      </c>
      <c r="H29" t="s">
        <v>1413</v>
      </c>
      <c r="I29" t="s">
        <v>1446</v>
      </c>
      <c r="J29" t="s">
        <v>544</v>
      </c>
      <c r="K29" t="s">
        <v>41</v>
      </c>
      <c r="L29" t="s">
        <v>543</v>
      </c>
      <c r="M29" t="s">
        <v>41</v>
      </c>
      <c r="N29"/>
      <c r="O29" t="s">
        <v>726</v>
      </c>
      <c r="P29" t="s">
        <v>630</v>
      </c>
      <c r="Q29"/>
    </row>
    <row r="30" spans="1:17" x14ac:dyDescent="0.2">
      <c r="A30" t="s">
        <v>550</v>
      </c>
      <c r="B30" t="s">
        <v>1415</v>
      </c>
      <c r="C30" t="s">
        <v>39</v>
      </c>
      <c r="D30" t="s">
        <v>548</v>
      </c>
      <c r="E30" t="s">
        <v>597</v>
      </c>
      <c r="F30" t="s">
        <v>539</v>
      </c>
      <c r="G30" t="s">
        <v>634</v>
      </c>
      <c r="H30"/>
      <c r="I30" t="s">
        <v>1469</v>
      </c>
      <c r="J30" t="s">
        <v>40</v>
      </c>
      <c r="K30" t="s">
        <v>41</v>
      </c>
      <c r="L30" t="s">
        <v>543</v>
      </c>
      <c r="M30" t="s">
        <v>41</v>
      </c>
      <c r="N30"/>
      <c r="O30" t="s">
        <v>785</v>
      </c>
      <c r="P30" t="s">
        <v>630</v>
      </c>
      <c r="Q30"/>
    </row>
    <row r="31" spans="1:17" x14ac:dyDescent="0.2">
      <c r="A31" t="s">
        <v>550</v>
      </c>
      <c r="B31" t="s">
        <v>1416</v>
      </c>
      <c r="C31" t="s">
        <v>39</v>
      </c>
      <c r="D31" t="s">
        <v>548</v>
      </c>
      <c r="E31" t="s">
        <v>597</v>
      </c>
      <c r="F31" t="s">
        <v>539</v>
      </c>
      <c r="G31" t="s">
        <v>634</v>
      </c>
      <c r="H31"/>
      <c r="I31" t="s">
        <v>1469</v>
      </c>
      <c r="J31" t="s">
        <v>40</v>
      </c>
      <c r="K31" t="s">
        <v>41</v>
      </c>
      <c r="L31" t="s">
        <v>338</v>
      </c>
      <c r="M31" t="s">
        <v>41</v>
      </c>
      <c r="N31"/>
      <c r="O31" t="s">
        <v>785</v>
      </c>
      <c r="P31" t="s">
        <v>630</v>
      </c>
      <c r="Q31"/>
    </row>
    <row r="32" spans="1:17" x14ac:dyDescent="0.2">
      <c r="A32" t="s">
        <v>550</v>
      </c>
      <c r="B32" t="s">
        <v>1417</v>
      </c>
      <c r="C32" t="s">
        <v>39</v>
      </c>
      <c r="D32" t="s">
        <v>548</v>
      </c>
      <c r="E32" t="s">
        <v>597</v>
      </c>
      <c r="F32" t="s">
        <v>539</v>
      </c>
      <c r="G32" t="s">
        <v>634</v>
      </c>
      <c r="H32"/>
      <c r="I32" t="s">
        <v>1469</v>
      </c>
      <c r="J32" t="s">
        <v>40</v>
      </c>
      <c r="K32" t="s">
        <v>41</v>
      </c>
      <c r="L32" t="s">
        <v>543</v>
      </c>
      <c r="M32" t="s">
        <v>41</v>
      </c>
      <c r="N32"/>
      <c r="O32" t="s">
        <v>785</v>
      </c>
      <c r="P32" t="s">
        <v>630</v>
      </c>
      <c r="Q32"/>
    </row>
    <row r="33" spans="1:17" x14ac:dyDescent="0.2">
      <c r="A33" t="s">
        <v>550</v>
      </c>
      <c r="B33" t="s">
        <v>1418</v>
      </c>
      <c r="C33" t="s">
        <v>39</v>
      </c>
      <c r="D33" t="s">
        <v>548</v>
      </c>
      <c r="E33" t="s">
        <v>597</v>
      </c>
      <c r="F33" t="s">
        <v>539</v>
      </c>
      <c r="G33" t="s">
        <v>634</v>
      </c>
      <c r="H33"/>
      <c r="I33" t="s">
        <v>1469</v>
      </c>
      <c r="J33" t="s">
        <v>40</v>
      </c>
      <c r="K33" t="s">
        <v>41</v>
      </c>
      <c r="L33" t="s">
        <v>543</v>
      </c>
      <c r="M33" t="s">
        <v>41</v>
      </c>
      <c r="N33"/>
      <c r="O33" t="s">
        <v>785</v>
      </c>
      <c r="P33" t="s">
        <v>630</v>
      </c>
      <c r="Q33"/>
    </row>
    <row r="34" spans="1:17" x14ac:dyDescent="0.2">
      <c r="A34" t="s">
        <v>550</v>
      </c>
      <c r="B34" t="s">
        <v>1419</v>
      </c>
      <c r="C34" t="s">
        <v>39</v>
      </c>
      <c r="D34" t="s">
        <v>548</v>
      </c>
      <c r="E34" t="s">
        <v>568</v>
      </c>
      <c r="F34" t="s">
        <v>539</v>
      </c>
      <c r="G34" t="s">
        <v>634</v>
      </c>
      <c r="H34"/>
      <c r="I34" t="s">
        <v>1446</v>
      </c>
      <c r="J34" t="s">
        <v>544</v>
      </c>
      <c r="K34" t="s">
        <v>41</v>
      </c>
      <c r="L34" t="s">
        <v>644</v>
      </c>
      <c r="M34" t="s">
        <v>41</v>
      </c>
      <c r="N34"/>
      <c r="O34" t="s">
        <v>785</v>
      </c>
      <c r="P34" t="s">
        <v>630</v>
      </c>
      <c r="Q34"/>
    </row>
    <row r="35" spans="1:17" x14ac:dyDescent="0.2">
      <c r="A35" t="s">
        <v>550</v>
      </c>
      <c r="B35" t="s">
        <v>1420</v>
      </c>
      <c r="C35" t="s">
        <v>39</v>
      </c>
      <c r="D35" t="s">
        <v>548</v>
      </c>
      <c r="E35" t="s">
        <v>568</v>
      </c>
      <c r="F35" t="s">
        <v>539</v>
      </c>
      <c r="G35" t="s">
        <v>634</v>
      </c>
      <c r="H35"/>
      <c r="I35" t="s">
        <v>1856</v>
      </c>
      <c r="J35" t="s">
        <v>544</v>
      </c>
      <c r="K35" t="s">
        <v>41</v>
      </c>
      <c r="L35" t="s">
        <v>1421</v>
      </c>
      <c r="M35" t="s">
        <v>41</v>
      </c>
      <c r="N35"/>
      <c r="O35" t="s">
        <v>785</v>
      </c>
      <c r="P35" t="s">
        <v>630</v>
      </c>
      <c r="Q35"/>
    </row>
    <row r="36" spans="1:17" x14ac:dyDescent="0.2">
      <c r="A36" t="s">
        <v>550</v>
      </c>
      <c r="B36" t="s">
        <v>1422</v>
      </c>
      <c r="C36" t="s">
        <v>39</v>
      </c>
      <c r="D36" t="s">
        <v>548</v>
      </c>
      <c r="E36" t="s">
        <v>597</v>
      </c>
      <c r="F36" t="s">
        <v>538</v>
      </c>
      <c r="G36" t="s">
        <v>34</v>
      </c>
      <c r="H36" t="s">
        <v>1423</v>
      </c>
      <c r="I36" t="s">
        <v>1487</v>
      </c>
      <c r="J36" t="s">
        <v>544</v>
      </c>
      <c r="K36" t="s">
        <v>41</v>
      </c>
      <c r="L36" t="s">
        <v>167</v>
      </c>
      <c r="M36" t="s">
        <v>41</v>
      </c>
      <c r="N36"/>
      <c r="O36" t="s">
        <v>726</v>
      </c>
      <c r="P36" t="s">
        <v>563</v>
      </c>
      <c r="Q36"/>
    </row>
    <row r="37" spans="1:17" x14ac:dyDescent="0.2">
      <c r="A37" t="s">
        <v>550</v>
      </c>
      <c r="B37" t="s">
        <v>1424</v>
      </c>
      <c r="C37" t="s">
        <v>39</v>
      </c>
      <c r="D37" t="s">
        <v>548</v>
      </c>
      <c r="E37" t="s">
        <v>557</v>
      </c>
      <c r="F37" t="s">
        <v>538</v>
      </c>
      <c r="G37" t="s">
        <v>34</v>
      </c>
      <c r="H37" t="s">
        <v>1425</v>
      </c>
      <c r="I37" t="s">
        <v>1487</v>
      </c>
      <c r="J37" t="s">
        <v>544</v>
      </c>
      <c r="K37" t="s">
        <v>39</v>
      </c>
      <c r="L37" t="s">
        <v>167</v>
      </c>
      <c r="M37" t="s">
        <v>41</v>
      </c>
      <c r="N37" t="s">
        <v>1857</v>
      </c>
      <c r="O37" t="s">
        <v>667</v>
      </c>
      <c r="P37" t="s">
        <v>1858</v>
      </c>
      <c r="Q37"/>
    </row>
    <row r="38" spans="1:17" x14ac:dyDescent="0.2">
      <c r="A38" t="s">
        <v>550</v>
      </c>
      <c r="B38" t="s">
        <v>1426</v>
      </c>
      <c r="C38" t="s">
        <v>39</v>
      </c>
      <c r="D38" t="s">
        <v>548</v>
      </c>
      <c r="E38" t="s">
        <v>557</v>
      </c>
      <c r="F38" t="s">
        <v>538</v>
      </c>
      <c r="G38" t="s">
        <v>34</v>
      </c>
      <c r="H38" t="s">
        <v>1427</v>
      </c>
      <c r="I38" t="s">
        <v>1487</v>
      </c>
      <c r="J38" t="s">
        <v>544</v>
      </c>
      <c r="K38" t="s">
        <v>39</v>
      </c>
      <c r="L38" t="s">
        <v>576</v>
      </c>
      <c r="M38" t="s">
        <v>41</v>
      </c>
      <c r="N38" t="s">
        <v>1859</v>
      </c>
      <c r="O38" t="s">
        <v>667</v>
      </c>
      <c r="P38" t="s">
        <v>1858</v>
      </c>
      <c r="Q38"/>
    </row>
    <row r="39" spans="1:17" x14ac:dyDescent="0.2">
      <c r="A39" t="s">
        <v>550</v>
      </c>
      <c r="B39" t="s">
        <v>1428</v>
      </c>
      <c r="C39" t="s">
        <v>39</v>
      </c>
      <c r="D39" t="s">
        <v>548</v>
      </c>
      <c r="E39" t="s">
        <v>597</v>
      </c>
      <c r="F39" t="s">
        <v>538</v>
      </c>
      <c r="G39" t="s">
        <v>34</v>
      </c>
      <c r="H39"/>
      <c r="I39" t="s">
        <v>1487</v>
      </c>
      <c r="J39" t="s">
        <v>40</v>
      </c>
      <c r="K39" t="s">
        <v>41</v>
      </c>
      <c r="L39" t="s">
        <v>167</v>
      </c>
      <c r="M39" t="s">
        <v>41</v>
      </c>
      <c r="N39"/>
      <c r="O39" t="s">
        <v>726</v>
      </c>
      <c r="P39" t="s">
        <v>563</v>
      </c>
      <c r="Q39"/>
    </row>
    <row r="40" spans="1:17" x14ac:dyDescent="0.2">
      <c r="A40" t="s">
        <v>550</v>
      </c>
      <c r="B40" t="s">
        <v>1429</v>
      </c>
      <c r="C40" t="s">
        <v>39</v>
      </c>
      <c r="D40" t="s">
        <v>548</v>
      </c>
      <c r="E40" t="s">
        <v>568</v>
      </c>
      <c r="F40" t="s">
        <v>539</v>
      </c>
      <c r="G40" t="s">
        <v>1430</v>
      </c>
      <c r="H40" t="s">
        <v>1431</v>
      </c>
      <c r="I40" t="s">
        <v>1852</v>
      </c>
      <c r="J40" t="s">
        <v>555</v>
      </c>
      <c r="K40" t="s">
        <v>41</v>
      </c>
      <c r="L40" t="s">
        <v>644</v>
      </c>
      <c r="M40" t="s">
        <v>41</v>
      </c>
      <c r="N40"/>
      <c r="O40" t="s">
        <v>1333</v>
      </c>
      <c r="P40" t="s">
        <v>1343</v>
      </c>
      <c r="Q40" t="s">
        <v>825</v>
      </c>
    </row>
    <row r="41" spans="1:17" x14ac:dyDescent="0.2">
      <c r="A41" t="s">
        <v>550</v>
      </c>
      <c r="B41" t="s">
        <v>1432</v>
      </c>
      <c r="C41" t="s">
        <v>39</v>
      </c>
      <c r="D41" t="s">
        <v>548</v>
      </c>
      <c r="E41" t="s">
        <v>683</v>
      </c>
      <c r="F41" t="s">
        <v>539</v>
      </c>
      <c r="G41" t="s">
        <v>546</v>
      </c>
      <c r="H41" t="s">
        <v>1433</v>
      </c>
      <c r="I41" t="s">
        <v>1860</v>
      </c>
      <c r="J41" t="s">
        <v>544</v>
      </c>
      <c r="K41" t="s">
        <v>41</v>
      </c>
      <c r="L41" t="s">
        <v>543</v>
      </c>
      <c r="M41" t="s">
        <v>41</v>
      </c>
      <c r="N41"/>
      <c r="O41" t="s">
        <v>1042</v>
      </c>
      <c r="P41" t="s">
        <v>1041</v>
      </c>
      <c r="Q41" t="s">
        <v>551</v>
      </c>
    </row>
    <row r="42" spans="1:17" x14ac:dyDescent="0.2">
      <c r="A42" t="s">
        <v>550</v>
      </c>
      <c r="B42" t="s">
        <v>1435</v>
      </c>
      <c r="C42" t="s">
        <v>39</v>
      </c>
      <c r="D42" t="s">
        <v>548</v>
      </c>
      <c r="E42" t="s">
        <v>683</v>
      </c>
      <c r="F42" t="s">
        <v>539</v>
      </c>
      <c r="G42" t="s">
        <v>546</v>
      </c>
      <c r="H42" t="s">
        <v>1436</v>
      </c>
      <c r="I42" t="s">
        <v>1495</v>
      </c>
      <c r="J42" t="s">
        <v>555</v>
      </c>
      <c r="K42" t="s">
        <v>41</v>
      </c>
      <c r="L42" t="s">
        <v>576</v>
      </c>
      <c r="M42" t="s">
        <v>41</v>
      </c>
      <c r="N42"/>
      <c r="O42" t="s">
        <v>1042</v>
      </c>
      <c r="P42" t="s">
        <v>1041</v>
      </c>
      <c r="Q42" t="s">
        <v>551</v>
      </c>
    </row>
    <row r="43" spans="1:17" x14ac:dyDescent="0.2">
      <c r="A43" t="s">
        <v>550</v>
      </c>
      <c r="B43" t="s">
        <v>1437</v>
      </c>
      <c r="C43" t="s">
        <v>39</v>
      </c>
      <c r="D43" t="s">
        <v>548</v>
      </c>
      <c r="E43" t="s">
        <v>683</v>
      </c>
      <c r="F43" t="s">
        <v>539</v>
      </c>
      <c r="G43" t="s">
        <v>546</v>
      </c>
      <c r="H43" t="s">
        <v>1019</v>
      </c>
      <c r="I43" t="s">
        <v>1860</v>
      </c>
      <c r="J43" t="s">
        <v>555</v>
      </c>
      <c r="K43" t="s">
        <v>41</v>
      </c>
      <c r="L43" t="s">
        <v>338</v>
      </c>
      <c r="M43" t="s">
        <v>41</v>
      </c>
      <c r="N43"/>
      <c r="O43" t="s">
        <v>1042</v>
      </c>
      <c r="P43" t="s">
        <v>1041</v>
      </c>
      <c r="Q43" t="s">
        <v>551</v>
      </c>
    </row>
    <row r="44" spans="1:17" x14ac:dyDescent="0.2">
      <c r="A44" t="s">
        <v>550</v>
      </c>
      <c r="B44" t="s">
        <v>1438</v>
      </c>
      <c r="C44" t="s">
        <v>39</v>
      </c>
      <c r="D44" t="s">
        <v>548</v>
      </c>
      <c r="E44" t="s">
        <v>683</v>
      </c>
      <c r="F44" t="s">
        <v>539</v>
      </c>
      <c r="G44" t="s">
        <v>546</v>
      </c>
      <c r="H44" t="s">
        <v>1439</v>
      </c>
      <c r="I44" t="s">
        <v>1860</v>
      </c>
      <c r="J44" t="s">
        <v>544</v>
      </c>
      <c r="K44" t="s">
        <v>41</v>
      </c>
      <c r="L44" t="s">
        <v>543</v>
      </c>
      <c r="M44" t="s">
        <v>41</v>
      </c>
      <c r="N44"/>
      <c r="O44" t="s">
        <v>1042</v>
      </c>
      <c r="P44" t="s">
        <v>1041</v>
      </c>
      <c r="Q44" t="s">
        <v>551</v>
      </c>
    </row>
    <row r="45" spans="1:17" x14ac:dyDescent="0.2">
      <c r="A45" t="s">
        <v>550</v>
      </c>
      <c r="B45" t="s">
        <v>1440</v>
      </c>
      <c r="C45" t="s">
        <v>39</v>
      </c>
      <c r="D45" t="s">
        <v>548</v>
      </c>
      <c r="E45" t="s">
        <v>683</v>
      </c>
      <c r="F45" t="s">
        <v>539</v>
      </c>
      <c r="G45" t="s">
        <v>546</v>
      </c>
      <c r="H45" t="s">
        <v>1441</v>
      </c>
      <c r="I45" t="s">
        <v>1860</v>
      </c>
      <c r="J45" t="s">
        <v>544</v>
      </c>
      <c r="K45" t="s">
        <v>41</v>
      </c>
      <c r="L45" t="s">
        <v>338</v>
      </c>
      <c r="M45" t="s">
        <v>41</v>
      </c>
      <c r="N45"/>
      <c r="O45" t="s">
        <v>1042</v>
      </c>
      <c r="P45" t="s">
        <v>1041</v>
      </c>
      <c r="Q45" t="s">
        <v>551</v>
      </c>
    </row>
    <row r="46" spans="1:17" x14ac:dyDescent="0.2">
      <c r="A46" t="s">
        <v>550</v>
      </c>
      <c r="B46" t="s">
        <v>1442</v>
      </c>
      <c r="C46" t="s">
        <v>39</v>
      </c>
      <c r="D46" t="s">
        <v>548</v>
      </c>
      <c r="E46" t="s">
        <v>597</v>
      </c>
      <c r="F46" t="s">
        <v>539</v>
      </c>
      <c r="G46" t="s">
        <v>641</v>
      </c>
      <c r="H46" t="s">
        <v>1443</v>
      </c>
      <c r="I46" t="s">
        <v>1861</v>
      </c>
      <c r="J46" t="s">
        <v>544</v>
      </c>
      <c r="K46" t="s">
        <v>41</v>
      </c>
      <c r="L46" t="s">
        <v>644</v>
      </c>
      <c r="M46" t="s">
        <v>41</v>
      </c>
      <c r="N46"/>
      <c r="O46" t="s">
        <v>566</v>
      </c>
      <c r="P46" t="s">
        <v>566</v>
      </c>
      <c r="Q46" t="s">
        <v>562</v>
      </c>
    </row>
    <row r="47" spans="1:17" x14ac:dyDescent="0.2">
      <c r="A47" t="s">
        <v>550</v>
      </c>
      <c r="B47" t="s">
        <v>1444</v>
      </c>
      <c r="C47" t="s">
        <v>39</v>
      </c>
      <c r="D47" t="s">
        <v>548</v>
      </c>
      <c r="E47" t="s">
        <v>683</v>
      </c>
      <c r="F47" t="s">
        <v>539</v>
      </c>
      <c r="G47" t="s">
        <v>565</v>
      </c>
      <c r="H47" t="s">
        <v>1445</v>
      </c>
      <c r="I47" t="s">
        <v>1862</v>
      </c>
      <c r="J47" t="s">
        <v>544</v>
      </c>
      <c r="K47" t="s">
        <v>41</v>
      </c>
      <c r="L47" t="s">
        <v>167</v>
      </c>
      <c r="M47" t="s">
        <v>41</v>
      </c>
      <c r="N47"/>
      <c r="O47" t="s">
        <v>1042</v>
      </c>
      <c r="P47" t="s">
        <v>1041</v>
      </c>
      <c r="Q47" t="s">
        <v>825</v>
      </c>
    </row>
    <row r="48" spans="1:17" x14ac:dyDescent="0.2">
      <c r="A48" t="s">
        <v>550</v>
      </c>
      <c r="B48" t="s">
        <v>1447</v>
      </c>
      <c r="C48" t="s">
        <v>39</v>
      </c>
      <c r="D48" t="s">
        <v>548</v>
      </c>
      <c r="E48" t="s">
        <v>828</v>
      </c>
      <c r="F48" t="s">
        <v>538</v>
      </c>
      <c r="G48" t="s">
        <v>34</v>
      </c>
      <c r="H48"/>
      <c r="I48" t="s">
        <v>971</v>
      </c>
      <c r="J48" t="s">
        <v>40</v>
      </c>
      <c r="K48" t="s">
        <v>41</v>
      </c>
      <c r="L48" t="s">
        <v>607</v>
      </c>
      <c r="M48" t="s">
        <v>41</v>
      </c>
      <c r="N48"/>
      <c r="O48" t="s">
        <v>605</v>
      </c>
      <c r="P48" t="s">
        <v>604</v>
      </c>
      <c r="Q48"/>
    </row>
    <row r="49" spans="1:17" x14ac:dyDescent="0.2">
      <c r="A49" t="s">
        <v>550</v>
      </c>
      <c r="B49" t="s">
        <v>1448</v>
      </c>
      <c r="C49" t="s">
        <v>39</v>
      </c>
      <c r="D49" t="s">
        <v>548</v>
      </c>
      <c r="E49" t="s">
        <v>828</v>
      </c>
      <c r="F49" t="s">
        <v>538</v>
      </c>
      <c r="G49" t="s">
        <v>34</v>
      </c>
      <c r="H49"/>
      <c r="I49" t="s">
        <v>971</v>
      </c>
      <c r="J49" t="s">
        <v>40</v>
      </c>
      <c r="K49" t="s">
        <v>41</v>
      </c>
      <c r="L49" t="s">
        <v>607</v>
      </c>
      <c r="M49" t="s">
        <v>41</v>
      </c>
      <c r="N49"/>
      <c r="O49" t="s">
        <v>605</v>
      </c>
      <c r="P49" t="s">
        <v>604</v>
      </c>
      <c r="Q49"/>
    </row>
    <row r="50" spans="1:17" x14ac:dyDescent="0.2">
      <c r="A50" t="s">
        <v>550</v>
      </c>
      <c r="B50" t="s">
        <v>1449</v>
      </c>
      <c r="C50" t="s">
        <v>39</v>
      </c>
      <c r="D50" t="s">
        <v>548</v>
      </c>
      <c r="E50" t="s">
        <v>828</v>
      </c>
      <c r="F50" t="s">
        <v>538</v>
      </c>
      <c r="G50" t="s">
        <v>34</v>
      </c>
      <c r="H50"/>
      <c r="I50" t="s">
        <v>971</v>
      </c>
      <c r="J50" t="s">
        <v>40</v>
      </c>
      <c r="K50" t="s">
        <v>41</v>
      </c>
      <c r="L50" t="s">
        <v>607</v>
      </c>
      <c r="M50" t="s">
        <v>41</v>
      </c>
      <c r="N50"/>
      <c r="O50" t="s">
        <v>605</v>
      </c>
      <c r="P50" t="s">
        <v>604</v>
      </c>
      <c r="Q50"/>
    </row>
    <row r="51" spans="1:17" x14ac:dyDescent="0.2">
      <c r="A51" t="s">
        <v>550</v>
      </c>
      <c r="B51" t="s">
        <v>1450</v>
      </c>
      <c r="C51" t="s">
        <v>39</v>
      </c>
      <c r="D51" t="s">
        <v>548</v>
      </c>
      <c r="E51" t="s">
        <v>828</v>
      </c>
      <c r="F51" t="s">
        <v>538</v>
      </c>
      <c r="G51" t="s">
        <v>34</v>
      </c>
      <c r="H51"/>
      <c r="I51" t="s">
        <v>971</v>
      </c>
      <c r="J51" t="s">
        <v>40</v>
      </c>
      <c r="K51" t="s">
        <v>41</v>
      </c>
      <c r="L51" t="s">
        <v>167</v>
      </c>
      <c r="M51" t="s">
        <v>41</v>
      </c>
      <c r="N51"/>
      <c r="O51" t="s">
        <v>605</v>
      </c>
      <c r="P51" t="s">
        <v>604</v>
      </c>
      <c r="Q51"/>
    </row>
    <row r="52" spans="1:17" x14ac:dyDescent="0.2">
      <c r="A52" t="s">
        <v>550</v>
      </c>
      <c r="B52" t="s">
        <v>1451</v>
      </c>
      <c r="C52" t="s">
        <v>39</v>
      </c>
      <c r="D52" t="s">
        <v>548</v>
      </c>
      <c r="E52" t="s">
        <v>568</v>
      </c>
      <c r="F52" t="s">
        <v>539</v>
      </c>
      <c r="G52" t="s">
        <v>792</v>
      </c>
      <c r="H52" t="s">
        <v>1452</v>
      </c>
      <c r="I52" t="s">
        <v>1863</v>
      </c>
      <c r="J52" t="s">
        <v>544</v>
      </c>
      <c r="K52" t="s">
        <v>41</v>
      </c>
      <c r="L52" t="s">
        <v>167</v>
      </c>
      <c r="M52" t="s">
        <v>41</v>
      </c>
      <c r="N52"/>
      <c r="O52" t="s">
        <v>636</v>
      </c>
      <c r="P52" t="s">
        <v>768</v>
      </c>
      <c r="Q52"/>
    </row>
    <row r="53" spans="1:17" x14ac:dyDescent="0.2">
      <c r="A53" t="s">
        <v>550</v>
      </c>
      <c r="B53" t="s">
        <v>1454</v>
      </c>
      <c r="C53" t="s">
        <v>39</v>
      </c>
      <c r="D53" t="s">
        <v>548</v>
      </c>
      <c r="E53" t="s">
        <v>1067</v>
      </c>
      <c r="F53" t="s">
        <v>539</v>
      </c>
      <c r="G53" t="s">
        <v>1455</v>
      </c>
      <c r="H53" t="s">
        <v>1456</v>
      </c>
      <c r="I53" t="s">
        <v>1864</v>
      </c>
      <c r="J53" t="s">
        <v>555</v>
      </c>
      <c r="K53" t="s">
        <v>41</v>
      </c>
      <c r="L53" t="s">
        <v>167</v>
      </c>
      <c r="M53" t="s">
        <v>41</v>
      </c>
      <c r="N53"/>
      <c r="O53" t="s">
        <v>541</v>
      </c>
      <c r="P53" t="s">
        <v>540</v>
      </c>
      <c r="Q53" t="s">
        <v>864</v>
      </c>
    </row>
    <row r="54" spans="1:17" x14ac:dyDescent="0.2">
      <c r="A54" t="s">
        <v>550</v>
      </c>
      <c r="B54" t="s">
        <v>1323</v>
      </c>
      <c r="C54" t="s">
        <v>39</v>
      </c>
      <c r="D54" t="s">
        <v>548</v>
      </c>
      <c r="E54" t="s">
        <v>591</v>
      </c>
      <c r="F54" t="s">
        <v>539</v>
      </c>
      <c r="G54" t="s">
        <v>615</v>
      </c>
      <c r="H54" t="s">
        <v>1457</v>
      </c>
      <c r="I54" t="s">
        <v>1865</v>
      </c>
      <c r="J54" t="s">
        <v>544</v>
      </c>
      <c r="K54" t="s">
        <v>39</v>
      </c>
      <c r="L54" t="s">
        <v>167</v>
      </c>
      <c r="M54" t="s">
        <v>41</v>
      </c>
      <c r="N54" t="s">
        <v>1866</v>
      </c>
      <c r="O54" t="s">
        <v>566</v>
      </c>
      <c r="P54" t="s">
        <v>566</v>
      </c>
      <c r="Q54" t="s">
        <v>570</v>
      </c>
    </row>
    <row r="55" spans="1:17" x14ac:dyDescent="0.2">
      <c r="A55" t="s">
        <v>550</v>
      </c>
      <c r="B55" t="s">
        <v>1325</v>
      </c>
      <c r="C55" t="s">
        <v>39</v>
      </c>
      <c r="D55" t="s">
        <v>548</v>
      </c>
      <c r="E55" t="s">
        <v>597</v>
      </c>
      <c r="F55" t="s">
        <v>538</v>
      </c>
      <c r="G55" t="s">
        <v>34</v>
      </c>
      <c r="H55" t="s">
        <v>1458</v>
      </c>
      <c r="I55" t="s">
        <v>1867</v>
      </c>
      <c r="J55" t="s">
        <v>544</v>
      </c>
      <c r="K55" t="s">
        <v>41</v>
      </c>
      <c r="L55" t="s">
        <v>338</v>
      </c>
      <c r="M55" t="s">
        <v>41</v>
      </c>
      <c r="N55"/>
      <c r="O55" t="s">
        <v>541</v>
      </c>
      <c r="P55" t="s">
        <v>581</v>
      </c>
      <c r="Q55"/>
    </row>
    <row r="56" spans="1:17" x14ac:dyDescent="0.2">
      <c r="A56" t="s">
        <v>550</v>
      </c>
      <c r="B56" t="s">
        <v>1326</v>
      </c>
      <c r="C56" t="s">
        <v>39</v>
      </c>
      <c r="D56" t="s">
        <v>548</v>
      </c>
      <c r="E56" t="s">
        <v>597</v>
      </c>
      <c r="F56" t="s">
        <v>538</v>
      </c>
      <c r="G56" t="s">
        <v>34</v>
      </c>
      <c r="H56" t="s">
        <v>1327</v>
      </c>
      <c r="I56" t="s">
        <v>1867</v>
      </c>
      <c r="J56" t="s">
        <v>555</v>
      </c>
      <c r="K56" t="s">
        <v>41</v>
      </c>
      <c r="L56" t="s">
        <v>607</v>
      </c>
      <c r="M56" t="s">
        <v>41</v>
      </c>
      <c r="N56"/>
      <c r="O56" t="s">
        <v>541</v>
      </c>
      <c r="P56" t="s">
        <v>581</v>
      </c>
      <c r="Q56"/>
    </row>
    <row r="57" spans="1:17" x14ac:dyDescent="0.2">
      <c r="A57" t="s">
        <v>550</v>
      </c>
      <c r="B57" t="s">
        <v>1328</v>
      </c>
      <c r="C57" t="s">
        <v>39</v>
      </c>
      <c r="D57" t="s">
        <v>548</v>
      </c>
      <c r="E57" t="s">
        <v>706</v>
      </c>
      <c r="F57" t="s">
        <v>538</v>
      </c>
      <c r="G57" t="s">
        <v>34</v>
      </c>
      <c r="H57" t="s">
        <v>1329</v>
      </c>
      <c r="I57" t="s">
        <v>1867</v>
      </c>
      <c r="J57" t="s">
        <v>544</v>
      </c>
      <c r="K57" t="s">
        <v>41</v>
      </c>
      <c r="L57" t="s">
        <v>338</v>
      </c>
      <c r="M57" t="s">
        <v>41</v>
      </c>
      <c r="N57"/>
      <c r="O57" t="s">
        <v>541</v>
      </c>
      <c r="P57" t="s">
        <v>540</v>
      </c>
      <c r="Q57"/>
    </row>
    <row r="58" spans="1:17" x14ac:dyDescent="0.2">
      <c r="A58" t="s">
        <v>550</v>
      </c>
      <c r="B58" t="s">
        <v>1330</v>
      </c>
      <c r="C58" t="s">
        <v>39</v>
      </c>
      <c r="D58" t="s">
        <v>548</v>
      </c>
      <c r="E58" t="s">
        <v>557</v>
      </c>
      <c r="F58" t="s">
        <v>1331</v>
      </c>
      <c r="G58" t="s">
        <v>1331</v>
      </c>
      <c r="H58" t="s">
        <v>1332</v>
      </c>
      <c r="I58" t="s">
        <v>550</v>
      </c>
      <c r="J58" t="s">
        <v>544</v>
      </c>
      <c r="K58" t="s">
        <v>41</v>
      </c>
      <c r="L58" t="s">
        <v>740</v>
      </c>
      <c r="M58" t="s">
        <v>41</v>
      </c>
      <c r="N58"/>
      <c r="O58" t="s">
        <v>1333</v>
      </c>
      <c r="P58" t="s">
        <v>1334</v>
      </c>
      <c r="Q58"/>
    </row>
    <row r="59" spans="1:17" x14ac:dyDescent="0.2">
      <c r="A59" t="s">
        <v>550</v>
      </c>
      <c r="B59" t="s">
        <v>1335</v>
      </c>
      <c r="C59" t="s">
        <v>39</v>
      </c>
      <c r="D59" t="s">
        <v>548</v>
      </c>
      <c r="E59" t="s">
        <v>557</v>
      </c>
      <c r="F59" t="s">
        <v>1331</v>
      </c>
      <c r="G59" t="s">
        <v>1331</v>
      </c>
      <c r="H59" t="s">
        <v>1336</v>
      </c>
      <c r="I59" t="s">
        <v>550</v>
      </c>
      <c r="J59" t="s">
        <v>544</v>
      </c>
      <c r="K59" t="s">
        <v>41</v>
      </c>
      <c r="L59" t="s">
        <v>167</v>
      </c>
      <c r="M59" t="s">
        <v>41</v>
      </c>
      <c r="N59"/>
      <c r="O59" t="s">
        <v>1333</v>
      </c>
      <c r="P59" t="s">
        <v>1334</v>
      </c>
      <c r="Q59"/>
    </row>
    <row r="60" spans="1:17" x14ac:dyDescent="0.2">
      <c r="A60" t="s">
        <v>550</v>
      </c>
      <c r="B60" t="s">
        <v>1337</v>
      </c>
      <c r="C60" t="s">
        <v>39</v>
      </c>
      <c r="D60" t="s">
        <v>548</v>
      </c>
      <c r="E60" t="s">
        <v>706</v>
      </c>
      <c r="F60" t="s">
        <v>538</v>
      </c>
      <c r="G60" t="s">
        <v>34</v>
      </c>
      <c r="H60" t="s">
        <v>1459</v>
      </c>
      <c r="I60" t="s">
        <v>1853</v>
      </c>
      <c r="J60" t="s">
        <v>544</v>
      </c>
      <c r="K60" t="s">
        <v>41</v>
      </c>
      <c r="L60" t="s">
        <v>576</v>
      </c>
      <c r="M60" t="s">
        <v>41</v>
      </c>
      <c r="N60"/>
      <c r="O60" t="s">
        <v>541</v>
      </c>
      <c r="P60" t="s">
        <v>540</v>
      </c>
      <c r="Q60"/>
    </row>
    <row r="61" spans="1:17" x14ac:dyDescent="0.2">
      <c r="A61" t="s">
        <v>550</v>
      </c>
      <c r="B61" t="s">
        <v>1338</v>
      </c>
      <c r="C61" t="s">
        <v>39</v>
      </c>
      <c r="D61" t="s">
        <v>548</v>
      </c>
      <c r="E61" t="s">
        <v>706</v>
      </c>
      <c r="F61" t="s">
        <v>538</v>
      </c>
      <c r="G61" t="s">
        <v>34</v>
      </c>
      <c r="H61" t="s">
        <v>1460</v>
      </c>
      <c r="I61" t="s">
        <v>1868</v>
      </c>
      <c r="J61" t="s">
        <v>544</v>
      </c>
      <c r="K61" t="s">
        <v>41</v>
      </c>
      <c r="L61" t="s">
        <v>167</v>
      </c>
      <c r="M61" t="s">
        <v>41</v>
      </c>
      <c r="N61"/>
      <c r="O61" t="s">
        <v>541</v>
      </c>
      <c r="P61" t="s">
        <v>540</v>
      </c>
      <c r="Q61"/>
    </row>
    <row r="62" spans="1:17" x14ac:dyDescent="0.2">
      <c r="A62" t="s">
        <v>550</v>
      </c>
      <c r="B62" t="s">
        <v>1339</v>
      </c>
      <c r="C62" t="s">
        <v>39</v>
      </c>
      <c r="D62" t="s">
        <v>548</v>
      </c>
      <c r="E62" t="s">
        <v>597</v>
      </c>
      <c r="F62" t="s">
        <v>539</v>
      </c>
      <c r="G62" t="s">
        <v>634</v>
      </c>
      <c r="H62" t="s">
        <v>1461</v>
      </c>
      <c r="I62" t="s">
        <v>550</v>
      </c>
      <c r="J62" t="s">
        <v>544</v>
      </c>
      <c r="K62" t="s">
        <v>41</v>
      </c>
      <c r="L62" t="s">
        <v>129</v>
      </c>
      <c r="M62" t="s">
        <v>41</v>
      </c>
      <c r="N62"/>
      <c r="O62" t="s">
        <v>566</v>
      </c>
      <c r="P62" t="s">
        <v>566</v>
      </c>
      <c r="Q62" t="s">
        <v>793</v>
      </c>
    </row>
    <row r="63" spans="1:17" x14ac:dyDescent="0.2">
      <c r="A63" t="s">
        <v>550</v>
      </c>
      <c r="B63" t="s">
        <v>1340</v>
      </c>
      <c r="C63" t="s">
        <v>39</v>
      </c>
      <c r="D63" t="s">
        <v>548</v>
      </c>
      <c r="E63" t="s">
        <v>602</v>
      </c>
      <c r="F63" t="s">
        <v>539</v>
      </c>
      <c r="G63" t="s">
        <v>1341</v>
      </c>
      <c r="H63" t="s">
        <v>1462</v>
      </c>
      <c r="I63" t="s">
        <v>1869</v>
      </c>
      <c r="J63" t="s">
        <v>555</v>
      </c>
      <c r="K63" t="s">
        <v>41</v>
      </c>
      <c r="L63" t="s">
        <v>167</v>
      </c>
      <c r="M63" t="s">
        <v>41</v>
      </c>
      <c r="N63" t="s">
        <v>1342</v>
      </c>
      <c r="O63" t="s">
        <v>541</v>
      </c>
      <c r="P63" t="s">
        <v>581</v>
      </c>
      <c r="Q63"/>
    </row>
    <row r="64" spans="1:17" x14ac:dyDescent="0.2">
      <c r="A64" t="s">
        <v>550</v>
      </c>
      <c r="B64" t="s">
        <v>1099</v>
      </c>
      <c r="C64" t="s">
        <v>39</v>
      </c>
      <c r="D64" t="s">
        <v>548</v>
      </c>
      <c r="E64" t="s">
        <v>884</v>
      </c>
      <c r="F64" t="s">
        <v>538</v>
      </c>
      <c r="G64" t="s">
        <v>34</v>
      </c>
      <c r="H64" t="s">
        <v>1098</v>
      </c>
      <c r="I64" t="s">
        <v>1870</v>
      </c>
      <c r="J64" t="s">
        <v>40</v>
      </c>
      <c r="K64" t="s">
        <v>41</v>
      </c>
      <c r="L64" t="s">
        <v>338</v>
      </c>
      <c r="M64" t="s">
        <v>41</v>
      </c>
      <c r="N64"/>
      <c r="O64" t="s">
        <v>541</v>
      </c>
      <c r="P64" t="s">
        <v>581</v>
      </c>
      <c r="Q64"/>
    </row>
    <row r="65" spans="1:17" x14ac:dyDescent="0.2">
      <c r="A65" t="s">
        <v>550</v>
      </c>
      <c r="B65" t="s">
        <v>1097</v>
      </c>
      <c r="C65" t="s">
        <v>39</v>
      </c>
      <c r="D65" t="s">
        <v>548</v>
      </c>
      <c r="E65" t="s">
        <v>568</v>
      </c>
      <c r="F65" t="s">
        <v>539</v>
      </c>
      <c r="G65" t="s">
        <v>771</v>
      </c>
      <c r="H65" t="s">
        <v>1463</v>
      </c>
      <c r="I65" t="s">
        <v>1871</v>
      </c>
      <c r="J65" t="s">
        <v>555</v>
      </c>
      <c r="K65" t="s">
        <v>41</v>
      </c>
      <c r="L65" t="s">
        <v>167</v>
      </c>
      <c r="M65" t="s">
        <v>41</v>
      </c>
      <c r="N65"/>
      <c r="O65" t="s">
        <v>827</v>
      </c>
      <c r="P65" t="s">
        <v>1033</v>
      </c>
      <c r="Q65" t="s">
        <v>825</v>
      </c>
    </row>
    <row r="66" spans="1:17" x14ac:dyDescent="0.2">
      <c r="A66" t="s">
        <v>550</v>
      </c>
      <c r="B66" t="s">
        <v>1096</v>
      </c>
      <c r="C66" t="s">
        <v>39</v>
      </c>
      <c r="D66" t="s">
        <v>548</v>
      </c>
      <c r="E66" t="s">
        <v>568</v>
      </c>
      <c r="F66" t="s">
        <v>539</v>
      </c>
      <c r="G66" t="s">
        <v>771</v>
      </c>
      <c r="H66" t="s">
        <v>1464</v>
      </c>
      <c r="I66" t="s">
        <v>1871</v>
      </c>
      <c r="J66" t="s">
        <v>544</v>
      </c>
      <c r="K66" t="s">
        <v>41</v>
      </c>
      <c r="L66" t="s">
        <v>167</v>
      </c>
      <c r="M66" t="s">
        <v>41</v>
      </c>
      <c r="N66"/>
      <c r="O66" t="s">
        <v>827</v>
      </c>
      <c r="P66" t="s">
        <v>1033</v>
      </c>
      <c r="Q66" t="s">
        <v>570</v>
      </c>
    </row>
    <row r="67" spans="1:17" x14ac:dyDescent="0.2">
      <c r="A67" t="s">
        <v>550</v>
      </c>
      <c r="B67" t="s">
        <v>1095</v>
      </c>
      <c r="C67" t="s">
        <v>39</v>
      </c>
      <c r="D67" t="s">
        <v>548</v>
      </c>
      <c r="E67" t="s">
        <v>568</v>
      </c>
      <c r="F67" t="s">
        <v>539</v>
      </c>
      <c r="G67" t="s">
        <v>771</v>
      </c>
      <c r="H67" t="s">
        <v>1465</v>
      </c>
      <c r="I67" t="s">
        <v>1871</v>
      </c>
      <c r="J67" t="s">
        <v>544</v>
      </c>
      <c r="K67" t="s">
        <v>41</v>
      </c>
      <c r="L67" t="s">
        <v>167</v>
      </c>
      <c r="M67" t="s">
        <v>41</v>
      </c>
      <c r="N67"/>
      <c r="O67" t="s">
        <v>827</v>
      </c>
      <c r="P67" t="s">
        <v>1033</v>
      </c>
      <c r="Q67" t="s">
        <v>570</v>
      </c>
    </row>
    <row r="68" spans="1:17" x14ac:dyDescent="0.2">
      <c r="A68" t="s">
        <v>550</v>
      </c>
      <c r="B68" t="s">
        <v>1094</v>
      </c>
      <c r="C68" t="s">
        <v>39</v>
      </c>
      <c r="D68" t="s">
        <v>548</v>
      </c>
      <c r="E68" t="s">
        <v>597</v>
      </c>
      <c r="F68" t="s">
        <v>539</v>
      </c>
      <c r="G68" t="s">
        <v>590</v>
      </c>
      <c r="H68" t="s">
        <v>1093</v>
      </c>
      <c r="I68" t="s">
        <v>1872</v>
      </c>
      <c r="J68" t="s">
        <v>544</v>
      </c>
      <c r="K68" t="s">
        <v>41</v>
      </c>
      <c r="L68" t="s">
        <v>644</v>
      </c>
      <c r="M68" t="s">
        <v>41</v>
      </c>
      <c r="N68"/>
      <c r="O68" t="s">
        <v>785</v>
      </c>
      <c r="P68" t="s">
        <v>635</v>
      </c>
      <c r="Q68" t="s">
        <v>570</v>
      </c>
    </row>
    <row r="69" spans="1:17" x14ac:dyDescent="0.2">
      <c r="A69" t="s">
        <v>550</v>
      </c>
      <c r="B69" t="s">
        <v>1092</v>
      </c>
      <c r="C69" t="s">
        <v>39</v>
      </c>
      <c r="D69" t="s">
        <v>548</v>
      </c>
      <c r="E69" t="s">
        <v>597</v>
      </c>
      <c r="F69" t="s">
        <v>539</v>
      </c>
      <c r="G69" t="s">
        <v>590</v>
      </c>
      <c r="H69" t="s">
        <v>1087</v>
      </c>
      <c r="I69" t="s">
        <v>1468</v>
      </c>
      <c r="J69" t="s">
        <v>555</v>
      </c>
      <c r="K69" t="s">
        <v>41</v>
      </c>
      <c r="L69" t="s">
        <v>644</v>
      </c>
      <c r="M69" t="s">
        <v>41</v>
      </c>
      <c r="N69"/>
      <c r="O69" t="s">
        <v>636</v>
      </c>
      <c r="P69" t="s">
        <v>837</v>
      </c>
      <c r="Q69" t="s">
        <v>825</v>
      </c>
    </row>
    <row r="70" spans="1:17" x14ac:dyDescent="0.2">
      <c r="A70" t="s">
        <v>550</v>
      </c>
      <c r="B70" t="s">
        <v>1091</v>
      </c>
      <c r="C70" t="s">
        <v>39</v>
      </c>
      <c r="D70" t="s">
        <v>548</v>
      </c>
      <c r="E70" t="s">
        <v>597</v>
      </c>
      <c r="F70" t="s">
        <v>539</v>
      </c>
      <c r="G70" t="s">
        <v>590</v>
      </c>
      <c r="H70" t="s">
        <v>1090</v>
      </c>
      <c r="I70" t="s">
        <v>1466</v>
      </c>
      <c r="J70" t="s">
        <v>555</v>
      </c>
      <c r="K70" t="s">
        <v>41</v>
      </c>
      <c r="L70" t="s">
        <v>644</v>
      </c>
      <c r="M70" t="s">
        <v>41</v>
      </c>
      <c r="N70"/>
      <c r="O70" t="s">
        <v>785</v>
      </c>
      <c r="P70" t="s">
        <v>635</v>
      </c>
      <c r="Q70" t="s">
        <v>894</v>
      </c>
    </row>
    <row r="71" spans="1:17" x14ac:dyDescent="0.2">
      <c r="A71" t="s">
        <v>550</v>
      </c>
      <c r="B71" t="s">
        <v>1089</v>
      </c>
      <c r="C71" t="s">
        <v>39</v>
      </c>
      <c r="D71" t="s">
        <v>548</v>
      </c>
      <c r="E71" t="s">
        <v>557</v>
      </c>
      <c r="F71" t="s">
        <v>539</v>
      </c>
      <c r="G71" t="s">
        <v>1088</v>
      </c>
      <c r="H71" t="s">
        <v>1087</v>
      </c>
      <c r="I71" t="s">
        <v>1873</v>
      </c>
      <c r="J71" t="s">
        <v>555</v>
      </c>
      <c r="K71" t="s">
        <v>39</v>
      </c>
      <c r="L71" t="s">
        <v>167</v>
      </c>
      <c r="M71" t="s">
        <v>41</v>
      </c>
      <c r="N71" t="s">
        <v>1086</v>
      </c>
      <c r="O71" t="s">
        <v>785</v>
      </c>
      <c r="P71" t="s">
        <v>768</v>
      </c>
      <c r="Q71" t="s">
        <v>551</v>
      </c>
    </row>
    <row r="72" spans="1:17" x14ac:dyDescent="0.2">
      <c r="A72" t="s">
        <v>550</v>
      </c>
      <c r="B72" t="s">
        <v>1085</v>
      </c>
      <c r="C72" t="s">
        <v>39</v>
      </c>
      <c r="D72" t="s">
        <v>548</v>
      </c>
      <c r="E72" t="s">
        <v>557</v>
      </c>
      <c r="F72" t="s">
        <v>539</v>
      </c>
      <c r="G72" t="s">
        <v>641</v>
      </c>
      <c r="H72" t="s">
        <v>1084</v>
      </c>
      <c r="I72" t="s">
        <v>1873</v>
      </c>
      <c r="J72" t="s">
        <v>555</v>
      </c>
      <c r="K72" t="s">
        <v>39</v>
      </c>
      <c r="L72" t="s">
        <v>167</v>
      </c>
      <c r="M72" t="s">
        <v>41</v>
      </c>
      <c r="N72" t="s">
        <v>1083</v>
      </c>
      <c r="O72" t="s">
        <v>785</v>
      </c>
      <c r="P72" t="s">
        <v>768</v>
      </c>
      <c r="Q72" t="s">
        <v>551</v>
      </c>
    </row>
    <row r="73" spans="1:17" x14ac:dyDescent="0.2">
      <c r="A73" t="s">
        <v>550</v>
      </c>
      <c r="B73" t="s">
        <v>1082</v>
      </c>
      <c r="C73" t="s">
        <v>39</v>
      </c>
      <c r="D73" t="s">
        <v>548</v>
      </c>
      <c r="E73" t="s">
        <v>683</v>
      </c>
      <c r="F73" t="s">
        <v>539</v>
      </c>
      <c r="G73" t="s">
        <v>1075</v>
      </c>
      <c r="H73"/>
      <c r="I73" t="s">
        <v>550</v>
      </c>
      <c r="J73" t="s">
        <v>40</v>
      </c>
      <c r="K73" t="s">
        <v>41</v>
      </c>
      <c r="L73" t="s">
        <v>167</v>
      </c>
      <c r="M73" t="s">
        <v>41</v>
      </c>
      <c r="N73"/>
      <c r="O73" t="s">
        <v>827</v>
      </c>
      <c r="P73" t="s">
        <v>1080</v>
      </c>
      <c r="Q73"/>
    </row>
    <row r="74" spans="1:17" x14ac:dyDescent="0.2">
      <c r="A74" t="s">
        <v>550</v>
      </c>
      <c r="B74" t="s">
        <v>1081</v>
      </c>
      <c r="C74" t="s">
        <v>39</v>
      </c>
      <c r="D74" t="s">
        <v>548</v>
      </c>
      <c r="E74" t="s">
        <v>683</v>
      </c>
      <c r="F74" t="s">
        <v>539</v>
      </c>
      <c r="G74" t="s">
        <v>1075</v>
      </c>
      <c r="H74"/>
      <c r="I74" t="s">
        <v>550</v>
      </c>
      <c r="J74" t="s">
        <v>544</v>
      </c>
      <c r="K74" t="s">
        <v>41</v>
      </c>
      <c r="L74" t="s">
        <v>167</v>
      </c>
      <c r="M74" t="s">
        <v>41</v>
      </c>
      <c r="N74"/>
      <c r="O74" t="s">
        <v>827</v>
      </c>
      <c r="P74" t="s">
        <v>1375</v>
      </c>
      <c r="Q74"/>
    </row>
    <row r="75" spans="1:17" x14ac:dyDescent="0.2">
      <c r="A75" t="s">
        <v>550</v>
      </c>
      <c r="B75" t="s">
        <v>1079</v>
      </c>
      <c r="C75" t="s">
        <v>39</v>
      </c>
      <c r="D75" t="s">
        <v>548</v>
      </c>
      <c r="E75" t="s">
        <v>683</v>
      </c>
      <c r="F75" t="s">
        <v>539</v>
      </c>
      <c r="G75" t="s">
        <v>1075</v>
      </c>
      <c r="H75" t="s">
        <v>1467</v>
      </c>
      <c r="I75" t="s">
        <v>1411</v>
      </c>
      <c r="J75" t="s">
        <v>544</v>
      </c>
      <c r="K75" t="s">
        <v>41</v>
      </c>
      <c r="L75" t="s">
        <v>167</v>
      </c>
      <c r="M75" t="s">
        <v>41</v>
      </c>
      <c r="N75"/>
      <c r="O75" t="s">
        <v>1042</v>
      </c>
      <c r="P75" t="s">
        <v>574</v>
      </c>
      <c r="Q75" t="s">
        <v>864</v>
      </c>
    </row>
    <row r="76" spans="1:17" x14ac:dyDescent="0.2">
      <c r="A76" t="s">
        <v>550</v>
      </c>
      <c r="B76" t="s">
        <v>1078</v>
      </c>
      <c r="C76" t="s">
        <v>39</v>
      </c>
      <c r="D76" t="s">
        <v>548</v>
      </c>
      <c r="E76" t="s">
        <v>828</v>
      </c>
      <c r="F76" t="s">
        <v>538</v>
      </c>
      <c r="G76" t="s">
        <v>34</v>
      </c>
      <c r="H76" t="s">
        <v>1077</v>
      </c>
      <c r="I76" t="s">
        <v>1854</v>
      </c>
      <c r="J76" t="s">
        <v>544</v>
      </c>
      <c r="K76" t="s">
        <v>41</v>
      </c>
      <c r="L76" t="s">
        <v>167</v>
      </c>
      <c r="M76" t="s">
        <v>41</v>
      </c>
      <c r="N76"/>
      <c r="O76" t="s">
        <v>541</v>
      </c>
      <c r="P76" t="s">
        <v>581</v>
      </c>
      <c r="Q76"/>
    </row>
    <row r="77" spans="1:17" x14ac:dyDescent="0.2">
      <c r="A77" t="s">
        <v>550</v>
      </c>
      <c r="B77" t="s">
        <v>1076</v>
      </c>
      <c r="C77" t="s">
        <v>39</v>
      </c>
      <c r="D77" t="s">
        <v>548</v>
      </c>
      <c r="E77" t="s">
        <v>683</v>
      </c>
      <c r="F77" t="s">
        <v>539</v>
      </c>
      <c r="G77" t="s">
        <v>1075</v>
      </c>
      <c r="H77" t="s">
        <v>1074</v>
      </c>
      <c r="I77" t="s">
        <v>1510</v>
      </c>
      <c r="J77" t="s">
        <v>544</v>
      </c>
      <c r="K77" t="s">
        <v>41</v>
      </c>
      <c r="L77" t="s">
        <v>338</v>
      </c>
      <c r="M77" t="s">
        <v>41</v>
      </c>
      <c r="N77"/>
      <c r="O77" t="s">
        <v>636</v>
      </c>
      <c r="P77" t="s">
        <v>628</v>
      </c>
      <c r="Q77" t="s">
        <v>864</v>
      </c>
    </row>
    <row r="78" spans="1:17" x14ac:dyDescent="0.2">
      <c r="A78" t="s">
        <v>550</v>
      </c>
      <c r="B78" t="s">
        <v>1073</v>
      </c>
      <c r="C78" t="s">
        <v>39</v>
      </c>
      <c r="D78" t="s">
        <v>548</v>
      </c>
      <c r="E78" t="s">
        <v>706</v>
      </c>
      <c r="F78" t="s">
        <v>538</v>
      </c>
      <c r="G78" t="s">
        <v>34</v>
      </c>
      <c r="H78" t="s">
        <v>1072</v>
      </c>
      <c r="I78" t="s">
        <v>1505</v>
      </c>
      <c r="J78" t="s">
        <v>555</v>
      </c>
      <c r="K78" t="s">
        <v>41</v>
      </c>
      <c r="L78" t="s">
        <v>607</v>
      </c>
      <c r="M78" t="s">
        <v>41</v>
      </c>
      <c r="N78"/>
      <c r="O78" t="s">
        <v>541</v>
      </c>
      <c r="P78" t="s">
        <v>540</v>
      </c>
      <c r="Q78"/>
    </row>
    <row r="79" spans="1:17" x14ac:dyDescent="0.2">
      <c r="A79" t="s">
        <v>550</v>
      </c>
      <c r="B79" t="s">
        <v>1071</v>
      </c>
      <c r="C79" t="s">
        <v>550</v>
      </c>
      <c r="D79" t="s">
        <v>548</v>
      </c>
      <c r="E79" t="s">
        <v>597</v>
      </c>
      <c r="F79" t="s">
        <v>539</v>
      </c>
      <c r="G79" t="s">
        <v>565</v>
      </c>
      <c r="H79" t="s">
        <v>1070</v>
      </c>
      <c r="I79" t="s">
        <v>1874</v>
      </c>
      <c r="J79" t="s">
        <v>544</v>
      </c>
      <c r="K79" t="s">
        <v>41</v>
      </c>
      <c r="L79" t="s">
        <v>338</v>
      </c>
      <c r="M79" t="s">
        <v>41</v>
      </c>
      <c r="N79"/>
      <c r="O79" t="s">
        <v>566</v>
      </c>
      <c r="P79" t="s">
        <v>566</v>
      </c>
      <c r="Q79" t="s">
        <v>551</v>
      </c>
    </row>
    <row r="80" spans="1:17" x14ac:dyDescent="0.2">
      <c r="A80" t="s">
        <v>550</v>
      </c>
      <c r="B80" t="s">
        <v>1069</v>
      </c>
      <c r="C80" t="s">
        <v>39</v>
      </c>
      <c r="D80" t="s">
        <v>548</v>
      </c>
      <c r="E80" t="s">
        <v>557</v>
      </c>
      <c r="F80" t="s">
        <v>538</v>
      </c>
      <c r="G80" t="s">
        <v>34</v>
      </c>
      <c r="H80" t="s">
        <v>1344</v>
      </c>
      <c r="I80" t="s">
        <v>1875</v>
      </c>
      <c r="J80" t="s">
        <v>555</v>
      </c>
      <c r="K80" t="s">
        <v>39</v>
      </c>
      <c r="L80" t="s">
        <v>167</v>
      </c>
      <c r="M80" t="s">
        <v>41</v>
      </c>
      <c r="N80" t="s">
        <v>1876</v>
      </c>
      <c r="O80" t="s">
        <v>667</v>
      </c>
      <c r="P80" t="s">
        <v>1877</v>
      </c>
      <c r="Q80"/>
    </row>
    <row r="81" spans="1:17" x14ac:dyDescent="0.2">
      <c r="A81" t="s">
        <v>550</v>
      </c>
      <c r="B81" t="s">
        <v>1068</v>
      </c>
      <c r="C81" t="s">
        <v>39</v>
      </c>
      <c r="D81" t="s">
        <v>548</v>
      </c>
      <c r="E81" t="s">
        <v>597</v>
      </c>
      <c r="F81" t="s">
        <v>539</v>
      </c>
      <c r="G81" t="s">
        <v>634</v>
      </c>
      <c r="H81" t="s">
        <v>1346</v>
      </c>
      <c r="I81" t="s">
        <v>1878</v>
      </c>
      <c r="J81" t="s">
        <v>555</v>
      </c>
      <c r="K81" t="s">
        <v>41</v>
      </c>
      <c r="L81" t="s">
        <v>338</v>
      </c>
      <c r="M81" t="s">
        <v>41</v>
      </c>
      <c r="N81"/>
      <c r="O81" t="s">
        <v>541</v>
      </c>
      <c r="P81" t="s">
        <v>581</v>
      </c>
      <c r="Q81"/>
    </row>
    <row r="82" spans="1:17" x14ac:dyDescent="0.2">
      <c r="A82" t="s">
        <v>550</v>
      </c>
      <c r="B82" t="s">
        <v>1066</v>
      </c>
      <c r="C82" t="s">
        <v>39</v>
      </c>
      <c r="D82" t="s">
        <v>548</v>
      </c>
      <c r="E82" t="s">
        <v>597</v>
      </c>
      <c r="F82" t="s">
        <v>539</v>
      </c>
      <c r="G82" t="s">
        <v>590</v>
      </c>
      <c r="H82" t="s">
        <v>1065</v>
      </c>
      <c r="I82" t="s">
        <v>1879</v>
      </c>
      <c r="J82" t="s">
        <v>555</v>
      </c>
      <c r="K82" t="s">
        <v>41</v>
      </c>
      <c r="L82" t="s">
        <v>167</v>
      </c>
      <c r="M82" t="s">
        <v>41</v>
      </c>
      <c r="N82"/>
      <c r="O82" t="s">
        <v>553</v>
      </c>
      <c r="P82" t="s">
        <v>617</v>
      </c>
      <c r="Q82" t="s">
        <v>894</v>
      </c>
    </row>
    <row r="83" spans="1:17" x14ac:dyDescent="0.2">
      <c r="A83" t="s">
        <v>550</v>
      </c>
      <c r="B83" t="s">
        <v>1064</v>
      </c>
      <c r="C83" t="s">
        <v>39</v>
      </c>
      <c r="D83" t="s">
        <v>548</v>
      </c>
      <c r="E83" t="s">
        <v>568</v>
      </c>
      <c r="F83" t="s">
        <v>539</v>
      </c>
      <c r="G83" t="s">
        <v>634</v>
      </c>
      <c r="H83" t="s">
        <v>1063</v>
      </c>
      <c r="I83" t="s">
        <v>1880</v>
      </c>
      <c r="J83" t="s">
        <v>544</v>
      </c>
      <c r="K83" t="s">
        <v>41</v>
      </c>
      <c r="L83" t="s">
        <v>167</v>
      </c>
      <c r="M83" t="s">
        <v>41</v>
      </c>
      <c r="N83"/>
      <c r="O83" t="s">
        <v>785</v>
      </c>
      <c r="P83" t="s">
        <v>626</v>
      </c>
      <c r="Q83" t="s">
        <v>616</v>
      </c>
    </row>
    <row r="84" spans="1:17" x14ac:dyDescent="0.2">
      <c r="A84" t="s">
        <v>550</v>
      </c>
      <c r="B84" t="s">
        <v>1062</v>
      </c>
      <c r="C84" t="s">
        <v>39</v>
      </c>
      <c r="D84" t="s">
        <v>548</v>
      </c>
      <c r="E84" t="s">
        <v>597</v>
      </c>
      <c r="F84" t="s">
        <v>539</v>
      </c>
      <c r="G84" t="s">
        <v>590</v>
      </c>
      <c r="H84" t="s">
        <v>1061</v>
      </c>
      <c r="I84" t="s">
        <v>1880</v>
      </c>
      <c r="J84" t="s">
        <v>555</v>
      </c>
      <c r="K84" t="s">
        <v>41</v>
      </c>
      <c r="L84" t="s">
        <v>576</v>
      </c>
      <c r="M84" t="s">
        <v>41</v>
      </c>
      <c r="N84"/>
      <c r="O84" t="s">
        <v>785</v>
      </c>
      <c r="P84" t="s">
        <v>626</v>
      </c>
      <c r="Q84" t="s">
        <v>616</v>
      </c>
    </row>
    <row r="85" spans="1:17" x14ac:dyDescent="0.2">
      <c r="A85" t="s">
        <v>550</v>
      </c>
      <c r="B85" t="s">
        <v>1060</v>
      </c>
      <c r="C85" t="s">
        <v>39</v>
      </c>
      <c r="D85" t="s">
        <v>548</v>
      </c>
      <c r="E85" t="s">
        <v>597</v>
      </c>
      <c r="F85" t="s">
        <v>538</v>
      </c>
      <c r="G85" t="s">
        <v>34</v>
      </c>
      <c r="H85" t="s">
        <v>1059</v>
      </c>
      <c r="I85" t="s">
        <v>1348</v>
      </c>
      <c r="J85" t="s">
        <v>555</v>
      </c>
      <c r="K85" t="s">
        <v>41</v>
      </c>
      <c r="L85" t="s">
        <v>167</v>
      </c>
      <c r="M85" t="s">
        <v>41</v>
      </c>
      <c r="N85"/>
      <c r="O85" t="s">
        <v>541</v>
      </c>
      <c r="P85" t="s">
        <v>581</v>
      </c>
      <c r="Q85"/>
    </row>
    <row r="86" spans="1:17" x14ac:dyDescent="0.2">
      <c r="A86" t="s">
        <v>550</v>
      </c>
      <c r="B86" t="s">
        <v>1058</v>
      </c>
      <c r="C86" t="s">
        <v>550</v>
      </c>
      <c r="D86" t="s">
        <v>548</v>
      </c>
      <c r="E86" t="s">
        <v>683</v>
      </c>
      <c r="F86" t="s">
        <v>539</v>
      </c>
      <c r="G86" t="s">
        <v>590</v>
      </c>
      <c r="H86"/>
      <c r="I86" t="s">
        <v>1881</v>
      </c>
      <c r="J86" t="s">
        <v>544</v>
      </c>
      <c r="K86" t="s">
        <v>41</v>
      </c>
      <c r="L86" t="s">
        <v>338</v>
      </c>
      <c r="M86" t="s">
        <v>41</v>
      </c>
      <c r="N86"/>
      <c r="O86" t="s">
        <v>553</v>
      </c>
      <c r="P86" t="s">
        <v>844</v>
      </c>
      <c r="Q86"/>
    </row>
    <row r="87" spans="1:17" x14ac:dyDescent="0.2">
      <c r="A87" t="s">
        <v>550</v>
      </c>
      <c r="B87" t="s">
        <v>1057</v>
      </c>
      <c r="C87" t="s">
        <v>550</v>
      </c>
      <c r="D87" t="s">
        <v>548</v>
      </c>
      <c r="E87" t="s">
        <v>683</v>
      </c>
      <c r="F87" t="s">
        <v>539</v>
      </c>
      <c r="G87" t="s">
        <v>590</v>
      </c>
      <c r="H87"/>
      <c r="I87" t="s">
        <v>1881</v>
      </c>
      <c r="J87" t="s">
        <v>544</v>
      </c>
      <c r="K87" t="s">
        <v>41</v>
      </c>
      <c r="L87" t="s">
        <v>338</v>
      </c>
      <c r="M87" t="s">
        <v>41</v>
      </c>
      <c r="N87"/>
      <c r="O87" t="s">
        <v>553</v>
      </c>
      <c r="P87" t="s">
        <v>844</v>
      </c>
      <c r="Q87"/>
    </row>
    <row r="88" spans="1:17" x14ac:dyDescent="0.2">
      <c r="A88" t="s">
        <v>550</v>
      </c>
      <c r="B88" t="s">
        <v>1056</v>
      </c>
      <c r="C88" t="s">
        <v>550</v>
      </c>
      <c r="D88" t="s">
        <v>548</v>
      </c>
      <c r="E88" t="s">
        <v>683</v>
      </c>
      <c r="F88" t="s">
        <v>539</v>
      </c>
      <c r="G88" t="s">
        <v>590</v>
      </c>
      <c r="H88"/>
      <c r="I88" t="s">
        <v>1881</v>
      </c>
      <c r="J88" t="s">
        <v>555</v>
      </c>
      <c r="K88" t="s">
        <v>41</v>
      </c>
      <c r="L88" t="s">
        <v>129</v>
      </c>
      <c r="M88" t="s">
        <v>41</v>
      </c>
      <c r="N88"/>
      <c r="O88" t="s">
        <v>553</v>
      </c>
      <c r="P88" t="s">
        <v>837</v>
      </c>
      <c r="Q88"/>
    </row>
    <row r="89" spans="1:17" x14ac:dyDescent="0.2">
      <c r="A89" t="s">
        <v>550</v>
      </c>
      <c r="B89" t="s">
        <v>1055</v>
      </c>
      <c r="C89" t="s">
        <v>39</v>
      </c>
      <c r="D89" t="s">
        <v>548</v>
      </c>
      <c r="E89" t="s">
        <v>597</v>
      </c>
      <c r="F89" t="s">
        <v>539</v>
      </c>
      <c r="G89" t="s">
        <v>641</v>
      </c>
      <c r="H89" t="s">
        <v>1054</v>
      </c>
      <c r="I89" t="s">
        <v>1882</v>
      </c>
      <c r="J89" t="s">
        <v>555</v>
      </c>
      <c r="K89" t="s">
        <v>41</v>
      </c>
      <c r="L89" t="s">
        <v>167</v>
      </c>
      <c r="M89" t="s">
        <v>41</v>
      </c>
      <c r="N89"/>
      <c r="O89" t="s">
        <v>553</v>
      </c>
      <c r="P89" t="s">
        <v>801</v>
      </c>
      <c r="Q89" t="s">
        <v>825</v>
      </c>
    </row>
    <row r="90" spans="1:17" x14ac:dyDescent="0.2">
      <c r="A90" t="s">
        <v>550</v>
      </c>
      <c r="B90" t="s">
        <v>1053</v>
      </c>
      <c r="C90" t="s">
        <v>39</v>
      </c>
      <c r="D90" t="s">
        <v>548</v>
      </c>
      <c r="E90" t="s">
        <v>706</v>
      </c>
      <c r="F90" t="s">
        <v>539</v>
      </c>
      <c r="G90" t="s">
        <v>634</v>
      </c>
      <c r="H90" t="s">
        <v>1052</v>
      </c>
      <c r="I90" t="s">
        <v>1883</v>
      </c>
      <c r="J90" t="s">
        <v>544</v>
      </c>
      <c r="K90" t="s">
        <v>39</v>
      </c>
      <c r="L90" t="s">
        <v>338</v>
      </c>
      <c r="M90" t="s">
        <v>41</v>
      </c>
      <c r="N90" t="s">
        <v>1470</v>
      </c>
      <c r="O90" t="s">
        <v>541</v>
      </c>
      <c r="P90" t="s">
        <v>540</v>
      </c>
      <c r="Q90"/>
    </row>
    <row r="91" spans="1:17" x14ac:dyDescent="0.2">
      <c r="A91" t="s">
        <v>550</v>
      </c>
      <c r="B91" t="s">
        <v>1051</v>
      </c>
      <c r="C91" t="s">
        <v>39</v>
      </c>
      <c r="D91" t="s">
        <v>548</v>
      </c>
      <c r="E91" t="s">
        <v>828</v>
      </c>
      <c r="F91" t="s">
        <v>539</v>
      </c>
      <c r="G91" t="s">
        <v>565</v>
      </c>
      <c r="H91" t="s">
        <v>1050</v>
      </c>
      <c r="I91" t="s">
        <v>1884</v>
      </c>
      <c r="J91" t="s">
        <v>544</v>
      </c>
      <c r="K91" t="s">
        <v>41</v>
      </c>
      <c r="L91" t="s">
        <v>543</v>
      </c>
      <c r="M91" t="s">
        <v>41</v>
      </c>
      <c r="N91"/>
      <c r="O91" t="s">
        <v>636</v>
      </c>
      <c r="P91" t="s">
        <v>636</v>
      </c>
      <c r="Q91" t="s">
        <v>894</v>
      </c>
    </row>
    <row r="92" spans="1:17" x14ac:dyDescent="0.2">
      <c r="A92" t="s">
        <v>550</v>
      </c>
      <c r="B92" t="s">
        <v>1471</v>
      </c>
      <c r="C92" t="s">
        <v>39</v>
      </c>
      <c r="D92" t="s">
        <v>548</v>
      </c>
      <c r="E92" t="s">
        <v>557</v>
      </c>
      <c r="F92" t="s">
        <v>538</v>
      </c>
      <c r="G92" t="s">
        <v>34</v>
      </c>
      <c r="H92" t="s">
        <v>1472</v>
      </c>
      <c r="I92" t="s">
        <v>1885</v>
      </c>
      <c r="J92" t="s">
        <v>555</v>
      </c>
      <c r="K92" t="s">
        <v>39</v>
      </c>
      <c r="L92" t="s">
        <v>167</v>
      </c>
      <c r="M92" t="s">
        <v>41</v>
      </c>
      <c r="N92"/>
      <c r="O92" t="s">
        <v>817</v>
      </c>
      <c r="P92" t="s">
        <v>1473</v>
      </c>
      <c r="Q92"/>
    </row>
    <row r="93" spans="1:17" x14ac:dyDescent="0.2">
      <c r="A93" t="s">
        <v>550</v>
      </c>
      <c r="B93" t="s">
        <v>1049</v>
      </c>
      <c r="C93" t="s">
        <v>39</v>
      </c>
      <c r="D93" t="s">
        <v>548</v>
      </c>
      <c r="E93" t="s">
        <v>557</v>
      </c>
      <c r="F93" t="s">
        <v>538</v>
      </c>
      <c r="G93" t="s">
        <v>34</v>
      </c>
      <c r="H93" t="s">
        <v>1474</v>
      </c>
      <c r="I93" t="s">
        <v>1885</v>
      </c>
      <c r="J93" t="s">
        <v>555</v>
      </c>
      <c r="K93" t="s">
        <v>39</v>
      </c>
      <c r="L93" t="s">
        <v>167</v>
      </c>
      <c r="M93" t="s">
        <v>41</v>
      </c>
      <c r="N93"/>
      <c r="O93" t="s">
        <v>817</v>
      </c>
      <c r="P93" t="s">
        <v>1473</v>
      </c>
      <c r="Q93"/>
    </row>
    <row r="94" spans="1:17" x14ac:dyDescent="0.2">
      <c r="A94" t="s">
        <v>550</v>
      </c>
      <c r="B94" t="s">
        <v>1048</v>
      </c>
      <c r="C94" t="s">
        <v>39</v>
      </c>
      <c r="D94" t="s">
        <v>548</v>
      </c>
      <c r="E94" t="s">
        <v>557</v>
      </c>
      <c r="F94" t="s">
        <v>538</v>
      </c>
      <c r="G94" t="s">
        <v>34</v>
      </c>
      <c r="H94" t="s">
        <v>1475</v>
      </c>
      <c r="I94" t="s">
        <v>1886</v>
      </c>
      <c r="J94" t="s">
        <v>555</v>
      </c>
      <c r="K94" t="s">
        <v>39</v>
      </c>
      <c r="L94" t="s">
        <v>543</v>
      </c>
      <c r="M94" t="s">
        <v>41</v>
      </c>
      <c r="N94" t="s">
        <v>1047</v>
      </c>
      <c r="O94" t="s">
        <v>817</v>
      </c>
      <c r="P94" t="s">
        <v>1476</v>
      </c>
      <c r="Q94"/>
    </row>
    <row r="95" spans="1:17" x14ac:dyDescent="0.2">
      <c r="A95" t="s">
        <v>550</v>
      </c>
      <c r="B95" t="s">
        <v>1046</v>
      </c>
      <c r="C95" t="s">
        <v>39</v>
      </c>
      <c r="D95" t="s">
        <v>548</v>
      </c>
      <c r="E95" t="s">
        <v>597</v>
      </c>
      <c r="F95" t="s">
        <v>539</v>
      </c>
      <c r="G95" t="s">
        <v>565</v>
      </c>
      <c r="H95" t="s">
        <v>1045</v>
      </c>
      <c r="I95" t="s">
        <v>1887</v>
      </c>
      <c r="J95" t="s">
        <v>555</v>
      </c>
      <c r="K95" t="s">
        <v>41</v>
      </c>
      <c r="L95" t="s">
        <v>644</v>
      </c>
      <c r="M95" t="s">
        <v>41</v>
      </c>
      <c r="N95"/>
      <c r="O95" t="s">
        <v>566</v>
      </c>
      <c r="P95" t="s">
        <v>566</v>
      </c>
      <c r="Q95" t="s">
        <v>864</v>
      </c>
    </row>
    <row r="96" spans="1:17" x14ac:dyDescent="0.2">
      <c r="A96" t="s">
        <v>550</v>
      </c>
      <c r="B96" t="s">
        <v>1044</v>
      </c>
      <c r="C96" t="s">
        <v>39</v>
      </c>
      <c r="D96" t="s">
        <v>548</v>
      </c>
      <c r="E96" t="s">
        <v>597</v>
      </c>
      <c r="F96" t="s">
        <v>539</v>
      </c>
      <c r="G96" t="s">
        <v>546</v>
      </c>
      <c r="H96" t="s">
        <v>1043</v>
      </c>
      <c r="I96" t="s">
        <v>1888</v>
      </c>
      <c r="J96" t="s">
        <v>555</v>
      </c>
      <c r="K96" t="s">
        <v>41</v>
      </c>
      <c r="L96" t="s">
        <v>543</v>
      </c>
      <c r="M96" t="s">
        <v>41</v>
      </c>
      <c r="N96"/>
      <c r="O96" t="s">
        <v>636</v>
      </c>
      <c r="P96" t="s">
        <v>563</v>
      </c>
      <c r="Q96" t="s">
        <v>894</v>
      </c>
    </row>
    <row r="97" spans="1:17" x14ac:dyDescent="0.2">
      <c r="A97" t="s">
        <v>550</v>
      </c>
      <c r="B97" t="s">
        <v>1040</v>
      </c>
      <c r="C97" t="s">
        <v>39</v>
      </c>
      <c r="D97" t="s">
        <v>548</v>
      </c>
      <c r="E97" t="s">
        <v>597</v>
      </c>
      <c r="F97" t="s">
        <v>538</v>
      </c>
      <c r="G97" t="s">
        <v>34</v>
      </c>
      <c r="H97" t="s">
        <v>1039</v>
      </c>
      <c r="I97" t="s">
        <v>1348</v>
      </c>
      <c r="J97" t="s">
        <v>544</v>
      </c>
      <c r="K97" t="s">
        <v>41</v>
      </c>
      <c r="L97" t="s">
        <v>576</v>
      </c>
      <c r="M97" t="s">
        <v>41</v>
      </c>
      <c r="N97"/>
      <c r="O97" t="s">
        <v>541</v>
      </c>
      <c r="P97" t="s">
        <v>581</v>
      </c>
      <c r="Q97"/>
    </row>
    <row r="98" spans="1:17" x14ac:dyDescent="0.2">
      <c r="A98" t="s">
        <v>550</v>
      </c>
      <c r="B98" t="s">
        <v>1038</v>
      </c>
      <c r="C98" t="s">
        <v>39</v>
      </c>
      <c r="D98" t="s">
        <v>548</v>
      </c>
      <c r="E98" t="s">
        <v>706</v>
      </c>
      <c r="F98" t="s">
        <v>538</v>
      </c>
      <c r="G98" t="s">
        <v>34</v>
      </c>
      <c r="H98" t="s">
        <v>1037</v>
      </c>
      <c r="I98" t="s">
        <v>966</v>
      </c>
      <c r="J98" t="s">
        <v>544</v>
      </c>
      <c r="K98" t="s">
        <v>41</v>
      </c>
      <c r="L98" t="s">
        <v>167</v>
      </c>
      <c r="M98" t="s">
        <v>41</v>
      </c>
      <c r="N98"/>
      <c r="O98" t="s">
        <v>541</v>
      </c>
      <c r="P98" t="s">
        <v>540</v>
      </c>
      <c r="Q98"/>
    </row>
    <row r="99" spans="1:17" x14ac:dyDescent="0.2">
      <c r="A99" t="s">
        <v>550</v>
      </c>
      <c r="B99" t="s">
        <v>1036</v>
      </c>
      <c r="C99" t="s">
        <v>39</v>
      </c>
      <c r="D99" t="s">
        <v>548</v>
      </c>
      <c r="E99" t="s">
        <v>597</v>
      </c>
      <c r="F99" t="s">
        <v>539</v>
      </c>
      <c r="G99" t="s">
        <v>615</v>
      </c>
      <c r="H99" t="s">
        <v>1035</v>
      </c>
      <c r="I99" t="s">
        <v>1889</v>
      </c>
      <c r="J99" t="s">
        <v>555</v>
      </c>
      <c r="K99" t="s">
        <v>41</v>
      </c>
      <c r="L99" t="s">
        <v>167</v>
      </c>
      <c r="M99" t="s">
        <v>41</v>
      </c>
      <c r="N99"/>
      <c r="O99" t="s">
        <v>636</v>
      </c>
      <c r="P99" t="s">
        <v>571</v>
      </c>
      <c r="Q99" t="s">
        <v>562</v>
      </c>
    </row>
    <row r="100" spans="1:17" x14ac:dyDescent="0.2">
      <c r="A100" t="s">
        <v>550</v>
      </c>
      <c r="B100" t="s">
        <v>1034</v>
      </c>
      <c r="C100" t="s">
        <v>39</v>
      </c>
      <c r="D100" t="s">
        <v>548</v>
      </c>
      <c r="E100" t="s">
        <v>597</v>
      </c>
      <c r="F100" t="s">
        <v>539</v>
      </c>
      <c r="G100" t="s">
        <v>546</v>
      </c>
      <c r="H100" t="s">
        <v>1477</v>
      </c>
      <c r="I100" t="s">
        <v>1890</v>
      </c>
      <c r="J100" t="s">
        <v>555</v>
      </c>
      <c r="K100" t="s">
        <v>41</v>
      </c>
      <c r="L100" t="s">
        <v>543</v>
      </c>
      <c r="M100" t="s">
        <v>41</v>
      </c>
      <c r="N100"/>
      <c r="O100" t="s">
        <v>566</v>
      </c>
      <c r="P100" t="s">
        <v>566</v>
      </c>
      <c r="Q100" t="s">
        <v>562</v>
      </c>
    </row>
    <row r="101" spans="1:17" x14ac:dyDescent="0.2">
      <c r="A101" t="s">
        <v>550</v>
      </c>
      <c r="B101" t="s">
        <v>1032</v>
      </c>
      <c r="C101" t="s">
        <v>39</v>
      </c>
      <c r="D101" t="s">
        <v>548</v>
      </c>
      <c r="E101" t="s">
        <v>706</v>
      </c>
      <c r="F101" t="s">
        <v>539</v>
      </c>
      <c r="G101" t="s">
        <v>634</v>
      </c>
      <c r="H101" t="s">
        <v>1031</v>
      </c>
      <c r="I101" t="s">
        <v>1891</v>
      </c>
      <c r="J101" t="s">
        <v>555</v>
      </c>
      <c r="K101" t="s">
        <v>41</v>
      </c>
      <c r="L101" t="s">
        <v>543</v>
      </c>
      <c r="M101" t="s">
        <v>41</v>
      </c>
      <c r="N101" t="s">
        <v>1030</v>
      </c>
      <c r="O101" t="s">
        <v>541</v>
      </c>
      <c r="P101" t="s">
        <v>540</v>
      </c>
      <c r="Q101"/>
    </row>
    <row r="102" spans="1:17" x14ac:dyDescent="0.2">
      <c r="A102" t="s">
        <v>550</v>
      </c>
      <c r="B102" t="s">
        <v>1029</v>
      </c>
      <c r="C102" t="s">
        <v>39</v>
      </c>
      <c r="D102" t="s">
        <v>548</v>
      </c>
      <c r="E102" t="s">
        <v>597</v>
      </c>
      <c r="F102" t="s">
        <v>538</v>
      </c>
      <c r="G102" t="s">
        <v>34</v>
      </c>
      <c r="H102" t="s">
        <v>1028</v>
      </c>
      <c r="I102" t="s">
        <v>1348</v>
      </c>
      <c r="J102" t="s">
        <v>544</v>
      </c>
      <c r="K102" t="s">
        <v>41</v>
      </c>
      <c r="L102" t="s">
        <v>167</v>
      </c>
      <c r="M102" t="s">
        <v>41</v>
      </c>
      <c r="N102"/>
      <c r="O102" t="s">
        <v>541</v>
      </c>
      <c r="P102" t="s">
        <v>581</v>
      </c>
      <c r="Q102"/>
    </row>
    <row r="103" spans="1:17" x14ac:dyDescent="0.2">
      <c r="A103" t="s">
        <v>550</v>
      </c>
      <c r="B103" t="s">
        <v>1027</v>
      </c>
      <c r="C103" t="s">
        <v>39</v>
      </c>
      <c r="D103" t="s">
        <v>548</v>
      </c>
      <c r="E103" t="s">
        <v>884</v>
      </c>
      <c r="F103" t="s">
        <v>538</v>
      </c>
      <c r="G103" t="s">
        <v>656</v>
      </c>
      <c r="H103" t="s">
        <v>1478</v>
      </c>
      <c r="I103" t="s">
        <v>1892</v>
      </c>
      <c r="J103" t="s">
        <v>544</v>
      </c>
      <c r="K103" t="s">
        <v>41</v>
      </c>
      <c r="L103" t="s">
        <v>576</v>
      </c>
      <c r="M103" t="s">
        <v>41</v>
      </c>
      <c r="N103"/>
      <c r="O103" t="s">
        <v>541</v>
      </c>
      <c r="P103" t="s">
        <v>581</v>
      </c>
      <c r="Q103"/>
    </row>
    <row r="104" spans="1:17" x14ac:dyDescent="0.2">
      <c r="A104" t="s">
        <v>550</v>
      </c>
      <c r="B104" t="s">
        <v>1026</v>
      </c>
      <c r="C104" t="s">
        <v>39</v>
      </c>
      <c r="D104" t="s">
        <v>548</v>
      </c>
      <c r="E104" t="s">
        <v>884</v>
      </c>
      <c r="F104" t="s">
        <v>538</v>
      </c>
      <c r="G104" t="s">
        <v>34</v>
      </c>
      <c r="H104" t="s">
        <v>1478</v>
      </c>
      <c r="I104" t="s">
        <v>1892</v>
      </c>
      <c r="J104" t="s">
        <v>544</v>
      </c>
      <c r="K104" t="s">
        <v>41</v>
      </c>
      <c r="L104" t="s">
        <v>543</v>
      </c>
      <c r="M104" t="s">
        <v>41</v>
      </c>
      <c r="N104"/>
      <c r="O104" t="s">
        <v>541</v>
      </c>
      <c r="P104" t="s">
        <v>581</v>
      </c>
      <c r="Q104"/>
    </row>
    <row r="105" spans="1:17" x14ac:dyDescent="0.2">
      <c r="A105" t="s">
        <v>550</v>
      </c>
      <c r="B105" t="s">
        <v>1025</v>
      </c>
      <c r="C105" t="s">
        <v>39</v>
      </c>
      <c r="D105" t="s">
        <v>548</v>
      </c>
      <c r="E105" t="s">
        <v>884</v>
      </c>
      <c r="F105" t="s">
        <v>538</v>
      </c>
      <c r="G105" t="s">
        <v>34</v>
      </c>
      <c r="H105" t="s">
        <v>1478</v>
      </c>
      <c r="I105" t="s">
        <v>1892</v>
      </c>
      <c r="J105" t="s">
        <v>555</v>
      </c>
      <c r="K105" t="s">
        <v>41</v>
      </c>
      <c r="L105" t="s">
        <v>167</v>
      </c>
      <c r="M105" t="s">
        <v>41</v>
      </c>
      <c r="N105"/>
      <c r="O105" t="s">
        <v>541</v>
      </c>
      <c r="P105" t="s">
        <v>581</v>
      </c>
      <c r="Q105"/>
    </row>
    <row r="106" spans="1:17" x14ac:dyDescent="0.2">
      <c r="A106" t="s">
        <v>550</v>
      </c>
      <c r="B106" t="s">
        <v>1024</v>
      </c>
      <c r="C106" t="s">
        <v>39</v>
      </c>
      <c r="D106" t="s">
        <v>548</v>
      </c>
      <c r="E106" t="s">
        <v>884</v>
      </c>
      <c r="F106" t="s">
        <v>538</v>
      </c>
      <c r="G106" t="s">
        <v>656</v>
      </c>
      <c r="H106" t="s">
        <v>1478</v>
      </c>
      <c r="I106" t="s">
        <v>1892</v>
      </c>
      <c r="J106" t="s">
        <v>544</v>
      </c>
      <c r="K106" t="s">
        <v>41</v>
      </c>
      <c r="L106" t="s">
        <v>576</v>
      </c>
      <c r="M106" t="s">
        <v>41</v>
      </c>
      <c r="N106"/>
      <c r="O106" t="s">
        <v>541</v>
      </c>
      <c r="P106" t="s">
        <v>581</v>
      </c>
      <c r="Q106"/>
    </row>
    <row r="107" spans="1:17" x14ac:dyDescent="0.2">
      <c r="A107" t="s">
        <v>550</v>
      </c>
      <c r="B107" t="s">
        <v>1023</v>
      </c>
      <c r="C107" t="s">
        <v>39</v>
      </c>
      <c r="D107" t="s">
        <v>548</v>
      </c>
      <c r="E107" t="s">
        <v>884</v>
      </c>
      <c r="F107" t="s">
        <v>538</v>
      </c>
      <c r="G107" t="s">
        <v>34</v>
      </c>
      <c r="H107" t="s">
        <v>1478</v>
      </c>
      <c r="I107" t="s">
        <v>1892</v>
      </c>
      <c r="J107" t="s">
        <v>544</v>
      </c>
      <c r="K107" t="s">
        <v>41</v>
      </c>
      <c r="L107" t="s">
        <v>167</v>
      </c>
      <c r="M107" t="s">
        <v>41</v>
      </c>
      <c r="N107"/>
      <c r="O107" t="s">
        <v>541</v>
      </c>
      <c r="P107" t="s">
        <v>581</v>
      </c>
      <c r="Q107"/>
    </row>
    <row r="108" spans="1:17" x14ac:dyDescent="0.2">
      <c r="A108" t="s">
        <v>550</v>
      </c>
      <c r="B108" t="s">
        <v>1022</v>
      </c>
      <c r="C108" t="s">
        <v>39</v>
      </c>
      <c r="D108" t="s">
        <v>548</v>
      </c>
      <c r="E108" t="s">
        <v>884</v>
      </c>
      <c r="F108" t="s">
        <v>538</v>
      </c>
      <c r="G108" t="s">
        <v>34</v>
      </c>
      <c r="H108" t="s">
        <v>1021</v>
      </c>
      <c r="I108" t="s">
        <v>1854</v>
      </c>
      <c r="J108" t="s">
        <v>555</v>
      </c>
      <c r="K108" t="s">
        <v>41</v>
      </c>
      <c r="L108" t="s">
        <v>576</v>
      </c>
      <c r="M108" t="s">
        <v>41</v>
      </c>
      <c r="N108"/>
      <c r="O108" t="s">
        <v>605</v>
      </c>
      <c r="P108" t="s">
        <v>604</v>
      </c>
      <c r="Q108"/>
    </row>
    <row r="109" spans="1:17" x14ac:dyDescent="0.2">
      <c r="A109" t="s">
        <v>550</v>
      </c>
      <c r="B109" t="s">
        <v>1020</v>
      </c>
      <c r="C109" t="s">
        <v>39</v>
      </c>
      <c r="D109" t="s">
        <v>548</v>
      </c>
      <c r="E109" t="s">
        <v>884</v>
      </c>
      <c r="F109" t="s">
        <v>538</v>
      </c>
      <c r="G109" t="s">
        <v>34</v>
      </c>
      <c r="H109" t="s">
        <v>1019</v>
      </c>
      <c r="I109" t="s">
        <v>1854</v>
      </c>
      <c r="J109" t="s">
        <v>555</v>
      </c>
      <c r="K109" t="s">
        <v>41</v>
      </c>
      <c r="L109" t="s">
        <v>576</v>
      </c>
      <c r="M109" t="s">
        <v>41</v>
      </c>
      <c r="N109"/>
      <c r="O109" t="s">
        <v>605</v>
      </c>
      <c r="P109" t="s">
        <v>604</v>
      </c>
      <c r="Q109"/>
    </row>
    <row r="110" spans="1:17" x14ac:dyDescent="0.2">
      <c r="A110" t="s">
        <v>550</v>
      </c>
      <c r="B110" t="s">
        <v>1018</v>
      </c>
      <c r="C110" t="s">
        <v>39</v>
      </c>
      <c r="D110" t="s">
        <v>548</v>
      </c>
      <c r="E110" t="s">
        <v>752</v>
      </c>
      <c r="F110" t="s">
        <v>538</v>
      </c>
      <c r="G110" t="s">
        <v>34</v>
      </c>
      <c r="H110" t="s">
        <v>1017</v>
      </c>
      <c r="I110" t="s">
        <v>1854</v>
      </c>
      <c r="J110" t="s">
        <v>555</v>
      </c>
      <c r="K110" t="s">
        <v>41</v>
      </c>
      <c r="L110" t="s">
        <v>576</v>
      </c>
      <c r="M110" t="s">
        <v>41</v>
      </c>
      <c r="N110"/>
      <c r="O110" t="s">
        <v>605</v>
      </c>
      <c r="P110" t="s">
        <v>604</v>
      </c>
      <c r="Q110"/>
    </row>
    <row r="111" spans="1:17" x14ac:dyDescent="0.2">
      <c r="A111" t="s">
        <v>550</v>
      </c>
      <c r="B111" t="s">
        <v>1016</v>
      </c>
      <c r="C111" t="s">
        <v>39</v>
      </c>
      <c r="D111" t="s">
        <v>548</v>
      </c>
      <c r="E111" t="s">
        <v>884</v>
      </c>
      <c r="F111" t="s">
        <v>538</v>
      </c>
      <c r="G111" t="s">
        <v>34</v>
      </c>
      <c r="H111" t="s">
        <v>1015</v>
      </c>
      <c r="I111" t="s">
        <v>1854</v>
      </c>
      <c r="J111" t="s">
        <v>544</v>
      </c>
      <c r="K111" t="s">
        <v>41</v>
      </c>
      <c r="L111" t="s">
        <v>576</v>
      </c>
      <c r="M111" t="s">
        <v>41</v>
      </c>
      <c r="N111"/>
      <c r="O111" t="s">
        <v>605</v>
      </c>
      <c r="P111" t="s">
        <v>604</v>
      </c>
      <c r="Q111"/>
    </row>
    <row r="112" spans="1:17" x14ac:dyDescent="0.2">
      <c r="A112" t="s">
        <v>550</v>
      </c>
      <c r="B112" t="s">
        <v>1014</v>
      </c>
      <c r="C112" t="s">
        <v>39</v>
      </c>
      <c r="D112" t="s">
        <v>548</v>
      </c>
      <c r="E112" t="s">
        <v>597</v>
      </c>
      <c r="F112" t="s">
        <v>538</v>
      </c>
      <c r="G112" t="s">
        <v>34</v>
      </c>
      <c r="H112" t="s">
        <v>1013</v>
      </c>
      <c r="I112" t="s">
        <v>1893</v>
      </c>
      <c r="J112" t="s">
        <v>544</v>
      </c>
      <c r="K112" t="s">
        <v>41</v>
      </c>
      <c r="L112" t="s">
        <v>576</v>
      </c>
      <c r="M112" t="s">
        <v>41</v>
      </c>
      <c r="N112"/>
      <c r="O112" t="s">
        <v>605</v>
      </c>
      <c r="P112" t="s">
        <v>604</v>
      </c>
      <c r="Q112"/>
    </row>
    <row r="113" spans="1:17" x14ac:dyDescent="0.2">
      <c r="A113" t="s">
        <v>550</v>
      </c>
      <c r="B113" t="s">
        <v>1012</v>
      </c>
      <c r="C113" t="s">
        <v>550</v>
      </c>
      <c r="D113" t="s">
        <v>548</v>
      </c>
      <c r="E113" t="s">
        <v>706</v>
      </c>
      <c r="F113" t="s">
        <v>538</v>
      </c>
      <c r="G113" t="s">
        <v>34</v>
      </c>
      <c r="H113" t="s">
        <v>1479</v>
      </c>
      <c r="I113" t="s">
        <v>1894</v>
      </c>
      <c r="J113" t="s">
        <v>555</v>
      </c>
      <c r="K113" t="s">
        <v>41</v>
      </c>
      <c r="L113" t="s">
        <v>167</v>
      </c>
      <c r="M113" t="s">
        <v>41</v>
      </c>
      <c r="N113"/>
      <c r="O113" t="s">
        <v>541</v>
      </c>
      <c r="P113" t="s">
        <v>540</v>
      </c>
      <c r="Q113"/>
    </row>
    <row r="114" spans="1:17" x14ac:dyDescent="0.2">
      <c r="A114" t="s">
        <v>550</v>
      </c>
      <c r="B114" t="s">
        <v>1011</v>
      </c>
      <c r="C114" t="s">
        <v>39</v>
      </c>
      <c r="D114" t="s">
        <v>548</v>
      </c>
      <c r="E114" t="s">
        <v>597</v>
      </c>
      <c r="F114" t="s">
        <v>538</v>
      </c>
      <c r="G114" t="s">
        <v>34</v>
      </c>
      <c r="H114" t="s">
        <v>1480</v>
      </c>
      <c r="I114" t="s">
        <v>550</v>
      </c>
      <c r="J114" t="s">
        <v>544</v>
      </c>
      <c r="K114" t="s">
        <v>41</v>
      </c>
      <c r="L114" t="s">
        <v>338</v>
      </c>
      <c r="M114" t="s">
        <v>41</v>
      </c>
      <c r="N114"/>
      <c r="O114" t="s">
        <v>541</v>
      </c>
      <c r="P114" t="s">
        <v>581</v>
      </c>
      <c r="Q114"/>
    </row>
    <row r="115" spans="1:17" x14ac:dyDescent="0.2">
      <c r="A115" t="s">
        <v>550</v>
      </c>
      <c r="B115" t="s">
        <v>1010</v>
      </c>
      <c r="C115" t="s">
        <v>39</v>
      </c>
      <c r="D115" t="s">
        <v>548</v>
      </c>
      <c r="E115" t="s">
        <v>557</v>
      </c>
      <c r="F115" t="s">
        <v>539</v>
      </c>
      <c r="G115" t="s">
        <v>556</v>
      </c>
      <c r="H115" t="s">
        <v>1347</v>
      </c>
      <c r="I115" t="s">
        <v>1895</v>
      </c>
      <c r="J115" t="s">
        <v>555</v>
      </c>
      <c r="K115" t="s">
        <v>39</v>
      </c>
      <c r="L115" t="s">
        <v>543</v>
      </c>
      <c r="M115" t="s">
        <v>41</v>
      </c>
      <c r="N115" t="s">
        <v>1481</v>
      </c>
      <c r="O115" t="s">
        <v>636</v>
      </c>
      <c r="P115" t="s">
        <v>636</v>
      </c>
      <c r="Q115" t="s">
        <v>562</v>
      </c>
    </row>
    <row r="116" spans="1:17" x14ac:dyDescent="0.2">
      <c r="A116" t="s">
        <v>550</v>
      </c>
      <c r="B116" t="s">
        <v>1009</v>
      </c>
      <c r="C116" t="s">
        <v>550</v>
      </c>
      <c r="D116" t="s">
        <v>548</v>
      </c>
      <c r="E116" t="s">
        <v>706</v>
      </c>
      <c r="F116" t="s">
        <v>538</v>
      </c>
      <c r="G116" t="s">
        <v>34</v>
      </c>
      <c r="H116" t="s">
        <v>1008</v>
      </c>
      <c r="I116" t="s">
        <v>1482</v>
      </c>
      <c r="J116" t="s">
        <v>544</v>
      </c>
      <c r="K116" t="s">
        <v>41</v>
      </c>
      <c r="L116" t="s">
        <v>167</v>
      </c>
      <c r="M116" t="s">
        <v>41</v>
      </c>
      <c r="N116"/>
      <c r="O116" t="s">
        <v>541</v>
      </c>
      <c r="P116" t="s">
        <v>540</v>
      </c>
      <c r="Q116"/>
    </row>
    <row r="117" spans="1:17" x14ac:dyDescent="0.2">
      <c r="A117" t="s">
        <v>550</v>
      </c>
      <c r="B117" t="s">
        <v>1007</v>
      </c>
      <c r="C117" t="s">
        <v>39</v>
      </c>
      <c r="D117" t="s">
        <v>548</v>
      </c>
      <c r="E117" t="s">
        <v>706</v>
      </c>
      <c r="F117" t="s">
        <v>538</v>
      </c>
      <c r="G117" t="s">
        <v>34</v>
      </c>
      <c r="H117" t="s">
        <v>1006</v>
      </c>
      <c r="I117" t="s">
        <v>1482</v>
      </c>
      <c r="J117" t="s">
        <v>544</v>
      </c>
      <c r="K117" t="s">
        <v>41</v>
      </c>
      <c r="L117" t="s">
        <v>607</v>
      </c>
      <c r="M117" t="s">
        <v>41</v>
      </c>
      <c r="N117"/>
      <c r="O117" t="s">
        <v>541</v>
      </c>
      <c r="P117" t="s">
        <v>540</v>
      </c>
      <c r="Q117"/>
    </row>
    <row r="118" spans="1:17" x14ac:dyDescent="0.2">
      <c r="A118" t="s">
        <v>550</v>
      </c>
      <c r="B118" t="s">
        <v>1005</v>
      </c>
      <c r="C118" t="s">
        <v>39</v>
      </c>
      <c r="D118" t="s">
        <v>548</v>
      </c>
      <c r="E118" t="s">
        <v>557</v>
      </c>
      <c r="F118" t="s">
        <v>539</v>
      </c>
      <c r="G118" t="s">
        <v>634</v>
      </c>
      <c r="H118" t="s">
        <v>1004</v>
      </c>
      <c r="I118" t="s">
        <v>1896</v>
      </c>
      <c r="J118" t="s">
        <v>555</v>
      </c>
      <c r="K118" t="s">
        <v>39</v>
      </c>
      <c r="L118" t="s">
        <v>543</v>
      </c>
      <c r="M118" t="s">
        <v>41</v>
      </c>
      <c r="N118" t="s">
        <v>1897</v>
      </c>
      <c r="O118" t="s">
        <v>636</v>
      </c>
      <c r="P118" t="s">
        <v>613</v>
      </c>
      <c r="Q118" t="s">
        <v>570</v>
      </c>
    </row>
    <row r="119" spans="1:17" x14ac:dyDescent="0.2">
      <c r="A119" t="s">
        <v>550</v>
      </c>
      <c r="B119" t="s">
        <v>457</v>
      </c>
      <c r="C119" t="s">
        <v>39</v>
      </c>
      <c r="D119" t="s">
        <v>548</v>
      </c>
      <c r="E119" t="s">
        <v>557</v>
      </c>
      <c r="F119" t="s">
        <v>539</v>
      </c>
      <c r="G119" t="s">
        <v>1002</v>
      </c>
      <c r="H119" t="s">
        <v>458</v>
      </c>
      <c r="I119" t="s">
        <v>1324</v>
      </c>
      <c r="J119" t="s">
        <v>555</v>
      </c>
      <c r="K119" t="s">
        <v>39</v>
      </c>
      <c r="L119" t="s">
        <v>543</v>
      </c>
      <c r="M119" t="s">
        <v>41</v>
      </c>
      <c r="N119" t="s">
        <v>1003</v>
      </c>
      <c r="O119" t="s">
        <v>636</v>
      </c>
      <c r="P119" t="s">
        <v>552</v>
      </c>
      <c r="Q119" t="s">
        <v>551</v>
      </c>
    </row>
    <row r="120" spans="1:17" x14ac:dyDescent="0.2">
      <c r="A120" t="s">
        <v>550</v>
      </c>
      <c r="B120" t="s">
        <v>485</v>
      </c>
      <c r="C120" t="s">
        <v>39</v>
      </c>
      <c r="D120" t="s">
        <v>548</v>
      </c>
      <c r="E120" t="s">
        <v>557</v>
      </c>
      <c r="F120" t="s">
        <v>539</v>
      </c>
      <c r="G120" t="s">
        <v>1002</v>
      </c>
      <c r="H120" t="s">
        <v>486</v>
      </c>
      <c r="I120" t="s">
        <v>1324</v>
      </c>
      <c r="J120" t="s">
        <v>544</v>
      </c>
      <c r="K120" t="s">
        <v>39</v>
      </c>
      <c r="L120" t="s">
        <v>543</v>
      </c>
      <c r="M120" t="s">
        <v>41</v>
      </c>
      <c r="N120" t="s">
        <v>1001</v>
      </c>
      <c r="O120" t="s">
        <v>636</v>
      </c>
      <c r="P120" t="s">
        <v>552</v>
      </c>
      <c r="Q120" t="s">
        <v>551</v>
      </c>
    </row>
    <row r="121" spans="1:17" x14ac:dyDescent="0.2">
      <c r="A121" t="s">
        <v>550</v>
      </c>
      <c r="B121" t="s">
        <v>1000</v>
      </c>
      <c r="C121" t="s">
        <v>39</v>
      </c>
      <c r="D121" t="s">
        <v>548</v>
      </c>
      <c r="E121" t="s">
        <v>557</v>
      </c>
      <c r="F121" t="s">
        <v>539</v>
      </c>
      <c r="G121" t="s">
        <v>615</v>
      </c>
      <c r="H121" t="s">
        <v>1483</v>
      </c>
      <c r="I121" t="s">
        <v>1898</v>
      </c>
      <c r="J121" t="s">
        <v>555</v>
      </c>
      <c r="K121" t="s">
        <v>39</v>
      </c>
      <c r="L121" t="s">
        <v>543</v>
      </c>
      <c r="M121" t="s">
        <v>41</v>
      </c>
      <c r="N121" t="s">
        <v>1484</v>
      </c>
      <c r="O121" t="s">
        <v>541</v>
      </c>
      <c r="P121" t="s">
        <v>581</v>
      </c>
      <c r="Q121" t="s">
        <v>551</v>
      </c>
    </row>
    <row r="122" spans="1:17" x14ac:dyDescent="0.2">
      <c r="A122" t="s">
        <v>550</v>
      </c>
      <c r="B122" t="s">
        <v>999</v>
      </c>
      <c r="C122" t="s">
        <v>39</v>
      </c>
      <c r="D122" t="s">
        <v>548</v>
      </c>
      <c r="E122" t="s">
        <v>557</v>
      </c>
      <c r="F122" t="s">
        <v>539</v>
      </c>
      <c r="G122" t="s">
        <v>615</v>
      </c>
      <c r="H122" t="s">
        <v>1485</v>
      </c>
      <c r="I122" t="s">
        <v>1898</v>
      </c>
      <c r="J122" t="s">
        <v>555</v>
      </c>
      <c r="K122" t="s">
        <v>39</v>
      </c>
      <c r="L122" t="s">
        <v>129</v>
      </c>
      <c r="M122" t="s">
        <v>41</v>
      </c>
      <c r="N122" t="s">
        <v>1486</v>
      </c>
      <c r="O122" t="s">
        <v>541</v>
      </c>
      <c r="P122" t="s">
        <v>581</v>
      </c>
      <c r="Q122" t="s">
        <v>551</v>
      </c>
    </row>
    <row r="123" spans="1:17" x14ac:dyDescent="0.2">
      <c r="A123" t="s">
        <v>550</v>
      </c>
      <c r="B123" t="s">
        <v>998</v>
      </c>
      <c r="C123" t="s">
        <v>39</v>
      </c>
      <c r="D123" t="s">
        <v>548</v>
      </c>
      <c r="E123" t="s">
        <v>597</v>
      </c>
      <c r="F123" t="s">
        <v>538</v>
      </c>
      <c r="G123" t="s">
        <v>34</v>
      </c>
      <c r="H123" t="s">
        <v>997</v>
      </c>
      <c r="I123" t="s">
        <v>952</v>
      </c>
      <c r="J123" t="s">
        <v>555</v>
      </c>
      <c r="K123" t="s">
        <v>41</v>
      </c>
      <c r="L123" t="s">
        <v>576</v>
      </c>
      <c r="M123" t="s">
        <v>41</v>
      </c>
      <c r="N123"/>
      <c r="O123" t="s">
        <v>541</v>
      </c>
      <c r="P123" t="s">
        <v>581</v>
      </c>
      <c r="Q123"/>
    </row>
    <row r="124" spans="1:17" x14ac:dyDescent="0.2">
      <c r="A124" t="s">
        <v>550</v>
      </c>
      <c r="B124" t="s">
        <v>996</v>
      </c>
      <c r="C124" t="s">
        <v>39</v>
      </c>
      <c r="D124" t="s">
        <v>548</v>
      </c>
      <c r="E124" t="s">
        <v>918</v>
      </c>
      <c r="F124" t="s">
        <v>538</v>
      </c>
      <c r="G124" t="s">
        <v>34</v>
      </c>
      <c r="H124" t="s">
        <v>1488</v>
      </c>
      <c r="I124" t="s">
        <v>1899</v>
      </c>
      <c r="J124" t="s">
        <v>544</v>
      </c>
      <c r="K124" t="s">
        <v>39</v>
      </c>
      <c r="L124" t="s">
        <v>607</v>
      </c>
      <c r="M124" t="s">
        <v>41</v>
      </c>
      <c r="N124"/>
      <c r="O124" t="s">
        <v>559</v>
      </c>
      <c r="P124" t="s">
        <v>1041</v>
      </c>
      <c r="Q124"/>
    </row>
    <row r="125" spans="1:17" x14ac:dyDescent="0.2">
      <c r="A125" t="s">
        <v>550</v>
      </c>
      <c r="B125" t="s">
        <v>995</v>
      </c>
      <c r="C125" t="s">
        <v>39</v>
      </c>
      <c r="D125" t="s">
        <v>548</v>
      </c>
      <c r="E125" t="s">
        <v>557</v>
      </c>
      <c r="F125" t="s">
        <v>539</v>
      </c>
      <c r="G125" t="s">
        <v>770</v>
      </c>
      <c r="H125" t="s">
        <v>994</v>
      </c>
      <c r="I125" t="s">
        <v>1900</v>
      </c>
      <c r="J125" t="s">
        <v>544</v>
      </c>
      <c r="K125" t="s">
        <v>39</v>
      </c>
      <c r="L125" t="s">
        <v>543</v>
      </c>
      <c r="M125" t="s">
        <v>41</v>
      </c>
      <c r="N125" t="s">
        <v>1489</v>
      </c>
      <c r="O125" t="s">
        <v>896</v>
      </c>
      <c r="P125" t="s">
        <v>896</v>
      </c>
      <c r="Q125" t="s">
        <v>864</v>
      </c>
    </row>
    <row r="126" spans="1:17" x14ac:dyDescent="0.2">
      <c r="A126" t="s">
        <v>550</v>
      </c>
      <c r="B126" t="s">
        <v>993</v>
      </c>
      <c r="C126" t="s">
        <v>39</v>
      </c>
      <c r="D126" t="s">
        <v>548</v>
      </c>
      <c r="E126" t="s">
        <v>557</v>
      </c>
      <c r="F126" t="s">
        <v>538</v>
      </c>
      <c r="G126" t="s">
        <v>34</v>
      </c>
      <c r="H126" t="s">
        <v>1490</v>
      </c>
      <c r="I126" t="s">
        <v>1901</v>
      </c>
      <c r="J126" t="s">
        <v>544</v>
      </c>
      <c r="K126" t="s">
        <v>39</v>
      </c>
      <c r="L126" t="s">
        <v>338</v>
      </c>
      <c r="M126" t="s">
        <v>41</v>
      </c>
      <c r="N126"/>
      <c r="O126" t="s">
        <v>559</v>
      </c>
      <c r="P126" t="s">
        <v>1041</v>
      </c>
      <c r="Q126"/>
    </row>
    <row r="127" spans="1:17" x14ac:dyDescent="0.2">
      <c r="A127" t="s">
        <v>550</v>
      </c>
      <c r="B127" t="s">
        <v>992</v>
      </c>
      <c r="C127" t="s">
        <v>39</v>
      </c>
      <c r="D127" t="s">
        <v>548</v>
      </c>
      <c r="E127" t="s">
        <v>557</v>
      </c>
      <c r="F127" t="s">
        <v>538</v>
      </c>
      <c r="G127" t="s">
        <v>34</v>
      </c>
      <c r="H127" t="s">
        <v>1491</v>
      </c>
      <c r="I127" t="s">
        <v>1901</v>
      </c>
      <c r="J127" t="s">
        <v>555</v>
      </c>
      <c r="K127" t="s">
        <v>39</v>
      </c>
      <c r="L127" t="s">
        <v>338</v>
      </c>
      <c r="M127" t="s">
        <v>41</v>
      </c>
      <c r="N127"/>
      <c r="O127" t="s">
        <v>559</v>
      </c>
      <c r="P127" t="s">
        <v>1041</v>
      </c>
      <c r="Q127"/>
    </row>
    <row r="128" spans="1:17" x14ac:dyDescent="0.2">
      <c r="A128" t="s">
        <v>550</v>
      </c>
      <c r="B128" t="s">
        <v>991</v>
      </c>
      <c r="C128" t="s">
        <v>39</v>
      </c>
      <c r="D128" t="s">
        <v>548</v>
      </c>
      <c r="E128" t="s">
        <v>597</v>
      </c>
      <c r="F128" t="s">
        <v>538</v>
      </c>
      <c r="G128" t="s">
        <v>34</v>
      </c>
      <c r="H128" t="s">
        <v>990</v>
      </c>
      <c r="I128" t="s">
        <v>1878</v>
      </c>
      <c r="J128" t="s">
        <v>544</v>
      </c>
      <c r="K128" t="s">
        <v>41</v>
      </c>
      <c r="L128" t="s">
        <v>543</v>
      </c>
      <c r="M128" t="s">
        <v>41</v>
      </c>
      <c r="N128"/>
      <c r="O128" t="s">
        <v>541</v>
      </c>
      <c r="P128" t="s">
        <v>581</v>
      </c>
      <c r="Q128"/>
    </row>
    <row r="129" spans="1:17" x14ac:dyDescent="0.2">
      <c r="A129" t="s">
        <v>550</v>
      </c>
      <c r="B129" t="s">
        <v>989</v>
      </c>
      <c r="C129" t="s">
        <v>39</v>
      </c>
      <c r="D129" t="s">
        <v>548</v>
      </c>
      <c r="E129" t="s">
        <v>597</v>
      </c>
      <c r="F129" t="s">
        <v>538</v>
      </c>
      <c r="G129" t="s">
        <v>34</v>
      </c>
      <c r="H129" t="s">
        <v>988</v>
      </c>
      <c r="I129" t="s">
        <v>1878</v>
      </c>
      <c r="J129" t="s">
        <v>555</v>
      </c>
      <c r="K129" t="s">
        <v>41</v>
      </c>
      <c r="L129" t="s">
        <v>644</v>
      </c>
      <c r="M129" t="s">
        <v>41</v>
      </c>
      <c r="N129"/>
      <c r="O129" t="s">
        <v>541</v>
      </c>
      <c r="P129" t="s">
        <v>581</v>
      </c>
      <c r="Q129"/>
    </row>
    <row r="130" spans="1:17" x14ac:dyDescent="0.2">
      <c r="A130" t="s">
        <v>550</v>
      </c>
      <c r="B130" t="s">
        <v>987</v>
      </c>
      <c r="C130" t="s">
        <v>39</v>
      </c>
      <c r="D130" t="s">
        <v>548</v>
      </c>
      <c r="E130" t="s">
        <v>752</v>
      </c>
      <c r="F130" t="s">
        <v>539</v>
      </c>
      <c r="G130" t="s">
        <v>615</v>
      </c>
      <c r="H130" t="s">
        <v>986</v>
      </c>
      <c r="I130" t="s">
        <v>1902</v>
      </c>
      <c r="J130" t="s">
        <v>555</v>
      </c>
      <c r="K130" t="s">
        <v>41</v>
      </c>
      <c r="L130" t="s">
        <v>543</v>
      </c>
      <c r="M130" t="s">
        <v>41</v>
      </c>
      <c r="N130"/>
      <c r="O130" t="s">
        <v>896</v>
      </c>
      <c r="P130" t="s">
        <v>896</v>
      </c>
      <c r="Q130" t="s">
        <v>616</v>
      </c>
    </row>
    <row r="131" spans="1:17" x14ac:dyDescent="0.2">
      <c r="A131" t="s">
        <v>550</v>
      </c>
      <c r="B131" t="s">
        <v>985</v>
      </c>
      <c r="C131" t="s">
        <v>39</v>
      </c>
      <c r="D131" t="s">
        <v>548</v>
      </c>
      <c r="E131" t="s">
        <v>828</v>
      </c>
      <c r="F131" t="s">
        <v>538</v>
      </c>
      <c r="G131" t="s">
        <v>34</v>
      </c>
      <c r="H131" t="s">
        <v>984</v>
      </c>
      <c r="I131" t="s">
        <v>1903</v>
      </c>
      <c r="J131" t="s">
        <v>544</v>
      </c>
      <c r="K131" t="s">
        <v>41</v>
      </c>
      <c r="L131" t="s">
        <v>576</v>
      </c>
      <c r="M131" t="s">
        <v>41</v>
      </c>
      <c r="N131"/>
      <c r="O131" t="s">
        <v>599</v>
      </c>
      <c r="P131" t="s">
        <v>768</v>
      </c>
      <c r="Q131"/>
    </row>
    <row r="132" spans="1:17" x14ac:dyDescent="0.2">
      <c r="A132" t="s">
        <v>550</v>
      </c>
      <c r="B132" t="s">
        <v>509</v>
      </c>
      <c r="C132" t="s">
        <v>39</v>
      </c>
      <c r="D132" t="s">
        <v>548</v>
      </c>
      <c r="E132" t="s">
        <v>557</v>
      </c>
      <c r="F132" t="s">
        <v>539</v>
      </c>
      <c r="G132" t="s">
        <v>641</v>
      </c>
      <c r="H132" t="s">
        <v>510</v>
      </c>
      <c r="I132" t="s">
        <v>1904</v>
      </c>
      <c r="J132" t="s">
        <v>555</v>
      </c>
      <c r="K132" t="s">
        <v>39</v>
      </c>
      <c r="L132" t="s">
        <v>167</v>
      </c>
      <c r="M132" t="s">
        <v>41</v>
      </c>
      <c r="N132" t="s">
        <v>1492</v>
      </c>
      <c r="O132" t="s">
        <v>553</v>
      </c>
      <c r="P132" t="s">
        <v>822</v>
      </c>
      <c r="Q132" t="s">
        <v>616</v>
      </c>
    </row>
    <row r="133" spans="1:17" x14ac:dyDescent="0.2">
      <c r="A133" t="s">
        <v>550</v>
      </c>
      <c r="B133" t="s">
        <v>983</v>
      </c>
      <c r="C133" t="s">
        <v>39</v>
      </c>
      <c r="D133" t="s">
        <v>548</v>
      </c>
      <c r="E133" t="s">
        <v>828</v>
      </c>
      <c r="F133" t="s">
        <v>538</v>
      </c>
      <c r="G133" t="s">
        <v>34</v>
      </c>
      <c r="H133" t="s">
        <v>982</v>
      </c>
      <c r="I133" t="s">
        <v>1905</v>
      </c>
      <c r="J133" t="s">
        <v>544</v>
      </c>
      <c r="K133" t="s">
        <v>39</v>
      </c>
      <c r="L133" t="s">
        <v>167</v>
      </c>
      <c r="M133" t="s">
        <v>41</v>
      </c>
      <c r="N133" t="s">
        <v>981</v>
      </c>
      <c r="O133" t="s">
        <v>605</v>
      </c>
      <c r="P133" t="s">
        <v>974</v>
      </c>
      <c r="Q133"/>
    </row>
    <row r="134" spans="1:17" x14ac:dyDescent="0.2">
      <c r="A134" t="s">
        <v>550</v>
      </c>
      <c r="B134" t="s">
        <v>980</v>
      </c>
      <c r="C134" t="s">
        <v>39</v>
      </c>
      <c r="D134" t="s">
        <v>548</v>
      </c>
      <c r="E134" t="s">
        <v>597</v>
      </c>
      <c r="F134" t="s">
        <v>538</v>
      </c>
      <c r="G134" t="s">
        <v>34</v>
      </c>
      <c r="H134" t="s">
        <v>979</v>
      </c>
      <c r="I134" t="s">
        <v>1906</v>
      </c>
      <c r="J134" t="s">
        <v>544</v>
      </c>
      <c r="K134" t="s">
        <v>41</v>
      </c>
      <c r="L134" t="s">
        <v>167</v>
      </c>
      <c r="M134" t="s">
        <v>41</v>
      </c>
      <c r="N134" t="s">
        <v>978</v>
      </c>
      <c r="O134" t="s">
        <v>541</v>
      </c>
      <c r="P134" t="s">
        <v>581</v>
      </c>
      <c r="Q134"/>
    </row>
    <row r="135" spans="1:17" x14ac:dyDescent="0.2">
      <c r="A135" t="s">
        <v>550</v>
      </c>
      <c r="B135" t="s">
        <v>977</v>
      </c>
      <c r="C135" t="s">
        <v>39</v>
      </c>
      <c r="D135" t="s">
        <v>548</v>
      </c>
      <c r="E135" t="s">
        <v>828</v>
      </c>
      <c r="F135" t="s">
        <v>538</v>
      </c>
      <c r="G135" t="s">
        <v>34</v>
      </c>
      <c r="H135" t="s">
        <v>976</v>
      </c>
      <c r="I135" t="s">
        <v>1905</v>
      </c>
      <c r="J135" t="s">
        <v>555</v>
      </c>
      <c r="K135" t="s">
        <v>39</v>
      </c>
      <c r="L135" t="s">
        <v>607</v>
      </c>
      <c r="M135" t="s">
        <v>41</v>
      </c>
      <c r="N135" t="s">
        <v>975</v>
      </c>
      <c r="O135" t="s">
        <v>605</v>
      </c>
      <c r="P135" t="s">
        <v>974</v>
      </c>
      <c r="Q135"/>
    </row>
    <row r="136" spans="1:17" x14ac:dyDescent="0.2">
      <c r="A136" t="s">
        <v>550</v>
      </c>
      <c r="B136" t="s">
        <v>973</v>
      </c>
      <c r="C136" t="s">
        <v>39</v>
      </c>
      <c r="D136" t="s">
        <v>548</v>
      </c>
      <c r="E136" t="s">
        <v>884</v>
      </c>
      <c r="F136" t="s">
        <v>538</v>
      </c>
      <c r="G136" t="s">
        <v>34</v>
      </c>
      <c r="H136" t="s">
        <v>1493</v>
      </c>
      <c r="I136" t="s">
        <v>1892</v>
      </c>
      <c r="J136" t="s">
        <v>555</v>
      </c>
      <c r="K136" t="s">
        <v>41</v>
      </c>
      <c r="L136" t="s">
        <v>607</v>
      </c>
      <c r="M136" t="s">
        <v>41</v>
      </c>
      <c r="N136"/>
      <c r="O136" t="s">
        <v>541</v>
      </c>
      <c r="P136" t="s">
        <v>581</v>
      </c>
      <c r="Q136"/>
    </row>
    <row r="137" spans="1:17" x14ac:dyDescent="0.2">
      <c r="A137" t="s">
        <v>550</v>
      </c>
      <c r="B137" t="s">
        <v>972</v>
      </c>
      <c r="C137" t="s">
        <v>39</v>
      </c>
      <c r="D137" t="s">
        <v>548</v>
      </c>
      <c r="E137" t="s">
        <v>884</v>
      </c>
      <c r="F137" t="s">
        <v>538</v>
      </c>
      <c r="G137" t="s">
        <v>34</v>
      </c>
      <c r="H137" t="s">
        <v>1494</v>
      </c>
      <c r="I137" t="s">
        <v>1892</v>
      </c>
      <c r="J137" t="s">
        <v>544</v>
      </c>
      <c r="K137" t="s">
        <v>41</v>
      </c>
      <c r="L137" t="s">
        <v>167</v>
      </c>
      <c r="M137" t="s">
        <v>41</v>
      </c>
      <c r="N137"/>
      <c r="O137" t="s">
        <v>541</v>
      </c>
      <c r="P137" t="s">
        <v>581</v>
      </c>
      <c r="Q137"/>
    </row>
    <row r="138" spans="1:17" x14ac:dyDescent="0.2">
      <c r="A138" t="s">
        <v>550</v>
      </c>
      <c r="B138" t="s">
        <v>970</v>
      </c>
      <c r="C138" t="s">
        <v>39</v>
      </c>
      <c r="D138" t="s">
        <v>548</v>
      </c>
      <c r="E138" t="s">
        <v>557</v>
      </c>
      <c r="F138" t="s">
        <v>539</v>
      </c>
      <c r="G138" t="s">
        <v>556</v>
      </c>
      <c r="H138" t="s">
        <v>969</v>
      </c>
      <c r="I138" t="s">
        <v>1352</v>
      </c>
      <c r="J138" t="s">
        <v>555</v>
      </c>
      <c r="K138" t="s">
        <v>39</v>
      </c>
      <c r="L138" t="s">
        <v>167</v>
      </c>
      <c r="M138" t="s">
        <v>41</v>
      </c>
      <c r="N138" t="s">
        <v>1907</v>
      </c>
      <c r="O138" t="s">
        <v>636</v>
      </c>
      <c r="P138" t="s">
        <v>626</v>
      </c>
      <c r="Q138" t="s">
        <v>551</v>
      </c>
    </row>
    <row r="139" spans="1:17" x14ac:dyDescent="0.2">
      <c r="A139" t="s">
        <v>550</v>
      </c>
      <c r="B139" t="s">
        <v>968</v>
      </c>
      <c r="C139" t="s">
        <v>39</v>
      </c>
      <c r="D139" t="s">
        <v>548</v>
      </c>
      <c r="E139" t="s">
        <v>909</v>
      </c>
      <c r="F139" t="s">
        <v>538</v>
      </c>
      <c r="G139" t="s">
        <v>34</v>
      </c>
      <c r="H139" t="s">
        <v>967</v>
      </c>
      <c r="I139" t="s">
        <v>1908</v>
      </c>
      <c r="J139" t="s">
        <v>555</v>
      </c>
      <c r="K139" t="s">
        <v>41</v>
      </c>
      <c r="L139" t="s">
        <v>607</v>
      </c>
      <c r="M139" t="s">
        <v>41</v>
      </c>
      <c r="N139"/>
      <c r="O139" t="s">
        <v>726</v>
      </c>
      <c r="P139" t="s">
        <v>598</v>
      </c>
      <c r="Q139"/>
    </row>
    <row r="140" spans="1:17" x14ac:dyDescent="0.2">
      <c r="A140" t="s">
        <v>550</v>
      </c>
      <c r="B140" t="s">
        <v>965</v>
      </c>
      <c r="C140" t="s">
        <v>39</v>
      </c>
      <c r="D140" t="s">
        <v>548</v>
      </c>
      <c r="E140" t="s">
        <v>964</v>
      </c>
      <c r="F140" t="s">
        <v>538</v>
      </c>
      <c r="G140" t="s">
        <v>656</v>
      </c>
      <c r="H140" t="s">
        <v>963</v>
      </c>
      <c r="I140" t="s">
        <v>1909</v>
      </c>
      <c r="J140" t="s">
        <v>555</v>
      </c>
      <c r="K140" t="s">
        <v>39</v>
      </c>
      <c r="L140" t="s">
        <v>338</v>
      </c>
      <c r="M140" t="s">
        <v>41</v>
      </c>
      <c r="N140"/>
      <c r="O140" t="s">
        <v>559</v>
      </c>
      <c r="P140" t="s">
        <v>558</v>
      </c>
      <c r="Q140"/>
    </row>
    <row r="141" spans="1:17" x14ac:dyDescent="0.2">
      <c r="A141" t="s">
        <v>550</v>
      </c>
      <c r="B141" t="s">
        <v>962</v>
      </c>
      <c r="C141" t="s">
        <v>39</v>
      </c>
      <c r="D141" t="s">
        <v>548</v>
      </c>
      <c r="E141" t="s">
        <v>597</v>
      </c>
      <c r="F141" t="s">
        <v>538</v>
      </c>
      <c r="G141" t="s">
        <v>34</v>
      </c>
      <c r="H141" t="s">
        <v>961</v>
      </c>
      <c r="I141" t="s">
        <v>1349</v>
      </c>
      <c r="J141" t="s">
        <v>555</v>
      </c>
      <c r="K141" t="s">
        <v>41</v>
      </c>
      <c r="L141" t="s">
        <v>576</v>
      </c>
      <c r="M141" t="s">
        <v>41</v>
      </c>
      <c r="N141"/>
      <c r="O141" t="s">
        <v>541</v>
      </c>
      <c r="P141" t="s">
        <v>581</v>
      </c>
      <c r="Q141"/>
    </row>
    <row r="142" spans="1:17" x14ac:dyDescent="0.2">
      <c r="A142" t="s">
        <v>550</v>
      </c>
      <c r="B142" t="s">
        <v>960</v>
      </c>
      <c r="C142" t="s">
        <v>39</v>
      </c>
      <c r="D142" t="s">
        <v>548</v>
      </c>
      <c r="E142" t="s">
        <v>706</v>
      </c>
      <c r="F142" t="s">
        <v>538</v>
      </c>
      <c r="G142" t="s">
        <v>34</v>
      </c>
      <c r="H142" t="s">
        <v>959</v>
      </c>
      <c r="I142" t="s">
        <v>1512</v>
      </c>
      <c r="J142" t="s">
        <v>544</v>
      </c>
      <c r="K142" t="s">
        <v>41</v>
      </c>
      <c r="L142" t="s">
        <v>167</v>
      </c>
      <c r="M142" t="s">
        <v>41</v>
      </c>
      <c r="N142"/>
      <c r="O142" t="s">
        <v>541</v>
      </c>
      <c r="P142" t="s">
        <v>540</v>
      </c>
      <c r="Q142"/>
    </row>
    <row r="143" spans="1:17" x14ac:dyDescent="0.2">
      <c r="A143" t="s">
        <v>550</v>
      </c>
      <c r="B143" t="s">
        <v>958</v>
      </c>
      <c r="C143" t="s">
        <v>39</v>
      </c>
      <c r="D143" t="s">
        <v>548</v>
      </c>
      <c r="E143" t="s">
        <v>557</v>
      </c>
      <c r="F143" t="s">
        <v>539</v>
      </c>
      <c r="G143" t="s">
        <v>615</v>
      </c>
      <c r="H143" t="s">
        <v>957</v>
      </c>
      <c r="I143" t="s">
        <v>1910</v>
      </c>
      <c r="J143" t="s">
        <v>544</v>
      </c>
      <c r="K143" t="s">
        <v>39</v>
      </c>
      <c r="L143" t="s">
        <v>644</v>
      </c>
      <c r="M143" t="s">
        <v>41</v>
      </c>
      <c r="N143" t="s">
        <v>1911</v>
      </c>
      <c r="O143" t="s">
        <v>896</v>
      </c>
      <c r="P143" t="s">
        <v>896</v>
      </c>
      <c r="Q143" t="s">
        <v>562</v>
      </c>
    </row>
    <row r="144" spans="1:17" x14ac:dyDescent="0.2">
      <c r="A144" t="s">
        <v>550</v>
      </c>
      <c r="B144" t="s">
        <v>956</v>
      </c>
      <c r="C144" t="s">
        <v>39</v>
      </c>
      <c r="D144" t="s">
        <v>548</v>
      </c>
      <c r="E144" t="s">
        <v>557</v>
      </c>
      <c r="F144" t="s">
        <v>538</v>
      </c>
      <c r="G144" t="s">
        <v>34</v>
      </c>
      <c r="H144" t="s">
        <v>1912</v>
      </c>
      <c r="I144" t="s">
        <v>1878</v>
      </c>
      <c r="J144" t="s">
        <v>544</v>
      </c>
      <c r="K144" t="s">
        <v>39</v>
      </c>
      <c r="L144" t="s">
        <v>167</v>
      </c>
      <c r="M144" t="s">
        <v>41</v>
      </c>
      <c r="N144" t="s">
        <v>1913</v>
      </c>
      <c r="O144" t="s">
        <v>667</v>
      </c>
      <c r="P144" t="s">
        <v>1914</v>
      </c>
      <c r="Q144"/>
    </row>
    <row r="145" spans="1:17" x14ac:dyDescent="0.2">
      <c r="A145" t="s">
        <v>550</v>
      </c>
      <c r="B145" t="s">
        <v>955</v>
      </c>
      <c r="C145" t="s">
        <v>39</v>
      </c>
      <c r="D145" t="s">
        <v>548</v>
      </c>
      <c r="E145" t="s">
        <v>557</v>
      </c>
      <c r="F145" t="s">
        <v>538</v>
      </c>
      <c r="G145" t="s">
        <v>34</v>
      </c>
      <c r="H145" t="s">
        <v>1915</v>
      </c>
      <c r="I145" t="s">
        <v>1878</v>
      </c>
      <c r="J145" t="s">
        <v>555</v>
      </c>
      <c r="K145" t="s">
        <v>39</v>
      </c>
      <c r="L145" t="s">
        <v>167</v>
      </c>
      <c r="M145" t="s">
        <v>41</v>
      </c>
      <c r="N145" t="s">
        <v>1916</v>
      </c>
      <c r="O145" t="s">
        <v>667</v>
      </c>
      <c r="P145" t="s">
        <v>1914</v>
      </c>
      <c r="Q145"/>
    </row>
    <row r="146" spans="1:17" x14ac:dyDescent="0.2">
      <c r="A146" t="s">
        <v>550</v>
      </c>
      <c r="B146" t="s">
        <v>954</v>
      </c>
      <c r="C146" t="s">
        <v>39</v>
      </c>
      <c r="D146" t="s">
        <v>548</v>
      </c>
      <c r="E146" t="s">
        <v>557</v>
      </c>
      <c r="F146" t="s">
        <v>538</v>
      </c>
      <c r="G146" t="s">
        <v>34</v>
      </c>
      <c r="H146" t="s">
        <v>953</v>
      </c>
      <c r="I146" t="s">
        <v>1878</v>
      </c>
      <c r="J146" t="s">
        <v>555</v>
      </c>
      <c r="K146" t="s">
        <v>39</v>
      </c>
      <c r="L146" t="s">
        <v>576</v>
      </c>
      <c r="M146" t="s">
        <v>41</v>
      </c>
      <c r="N146" t="s">
        <v>1917</v>
      </c>
      <c r="O146" t="s">
        <v>667</v>
      </c>
      <c r="P146" t="s">
        <v>1914</v>
      </c>
      <c r="Q146"/>
    </row>
    <row r="147" spans="1:17" x14ac:dyDescent="0.2">
      <c r="A147" t="s">
        <v>550</v>
      </c>
      <c r="B147" t="s">
        <v>951</v>
      </c>
      <c r="C147" t="s">
        <v>39</v>
      </c>
      <c r="D147" t="s">
        <v>548</v>
      </c>
      <c r="E147" t="s">
        <v>602</v>
      </c>
      <c r="F147" t="s">
        <v>538</v>
      </c>
      <c r="G147" t="s">
        <v>34</v>
      </c>
      <c r="H147" t="s">
        <v>950</v>
      </c>
      <c r="I147" t="s">
        <v>1918</v>
      </c>
      <c r="J147" t="s">
        <v>555</v>
      </c>
      <c r="K147" t="s">
        <v>41</v>
      </c>
      <c r="L147" t="s">
        <v>543</v>
      </c>
      <c r="M147" t="s">
        <v>41</v>
      </c>
      <c r="N147"/>
      <c r="O147" t="s">
        <v>599</v>
      </c>
      <c r="P147" t="s">
        <v>563</v>
      </c>
      <c r="Q147"/>
    </row>
    <row r="148" spans="1:17" x14ac:dyDescent="0.2">
      <c r="A148" t="s">
        <v>550</v>
      </c>
      <c r="B148" t="s">
        <v>480</v>
      </c>
      <c r="C148" t="s">
        <v>39</v>
      </c>
      <c r="D148" t="s">
        <v>548</v>
      </c>
      <c r="E148" t="s">
        <v>597</v>
      </c>
      <c r="F148" t="s">
        <v>539</v>
      </c>
      <c r="G148" t="s">
        <v>634</v>
      </c>
      <c r="H148" t="s">
        <v>949</v>
      </c>
      <c r="I148" t="s">
        <v>1919</v>
      </c>
      <c r="J148" t="s">
        <v>544</v>
      </c>
      <c r="K148" t="s">
        <v>41</v>
      </c>
      <c r="L148" t="s">
        <v>167</v>
      </c>
      <c r="M148" t="s">
        <v>41</v>
      </c>
      <c r="N148"/>
      <c r="O148" t="s">
        <v>541</v>
      </c>
      <c r="P148" t="s">
        <v>581</v>
      </c>
      <c r="Q148" t="s">
        <v>793</v>
      </c>
    </row>
    <row r="149" spans="1:17" x14ac:dyDescent="0.2">
      <c r="A149" t="s">
        <v>550</v>
      </c>
      <c r="B149" t="s">
        <v>948</v>
      </c>
      <c r="C149" t="s">
        <v>39</v>
      </c>
      <c r="D149" t="s">
        <v>548</v>
      </c>
      <c r="E149" t="s">
        <v>557</v>
      </c>
      <c r="F149" t="s">
        <v>539</v>
      </c>
      <c r="G149" t="s">
        <v>556</v>
      </c>
      <c r="H149" t="s">
        <v>947</v>
      </c>
      <c r="I149" t="s">
        <v>1920</v>
      </c>
      <c r="J149" t="s">
        <v>555</v>
      </c>
      <c r="K149" t="s">
        <v>39</v>
      </c>
      <c r="L149" t="s">
        <v>167</v>
      </c>
      <c r="M149" t="s">
        <v>41</v>
      </c>
      <c r="N149" t="s">
        <v>946</v>
      </c>
      <c r="O149" t="s">
        <v>541</v>
      </c>
      <c r="P149" t="s">
        <v>581</v>
      </c>
      <c r="Q149"/>
    </row>
    <row r="150" spans="1:17" x14ac:dyDescent="0.2">
      <c r="A150" t="s">
        <v>550</v>
      </c>
      <c r="B150" t="s">
        <v>517</v>
      </c>
      <c r="C150" t="s">
        <v>39</v>
      </c>
      <c r="D150" t="s">
        <v>548</v>
      </c>
      <c r="E150" t="s">
        <v>597</v>
      </c>
      <c r="F150" t="s">
        <v>539</v>
      </c>
      <c r="G150" t="s">
        <v>590</v>
      </c>
      <c r="H150" t="s">
        <v>945</v>
      </c>
      <c r="I150" t="s">
        <v>1499</v>
      </c>
      <c r="J150" t="s">
        <v>544</v>
      </c>
      <c r="K150" t="s">
        <v>41</v>
      </c>
      <c r="L150" t="s">
        <v>543</v>
      </c>
      <c r="M150" t="s">
        <v>41</v>
      </c>
      <c r="N150"/>
      <c r="O150" t="s">
        <v>541</v>
      </c>
      <c r="P150" t="s">
        <v>581</v>
      </c>
      <c r="Q150" t="s">
        <v>944</v>
      </c>
    </row>
    <row r="151" spans="1:17" x14ac:dyDescent="0.2">
      <c r="A151" t="s">
        <v>550</v>
      </c>
      <c r="B151" t="s">
        <v>943</v>
      </c>
      <c r="C151" t="s">
        <v>39</v>
      </c>
      <c r="D151" t="s">
        <v>548</v>
      </c>
      <c r="E151" t="s">
        <v>918</v>
      </c>
      <c r="F151" t="s">
        <v>682</v>
      </c>
      <c r="G151" t="s">
        <v>681</v>
      </c>
      <c r="H151" t="s">
        <v>942</v>
      </c>
      <c r="I151" t="s">
        <v>1921</v>
      </c>
      <c r="J151" t="s">
        <v>555</v>
      </c>
      <c r="K151" t="s">
        <v>41</v>
      </c>
      <c r="L151" t="s">
        <v>543</v>
      </c>
      <c r="M151" t="s">
        <v>41</v>
      </c>
      <c r="N151"/>
      <c r="O151" t="s">
        <v>679</v>
      </c>
      <c r="P151" t="s">
        <v>930</v>
      </c>
      <c r="Q151" t="s">
        <v>942</v>
      </c>
    </row>
    <row r="152" spans="1:17" x14ac:dyDescent="0.2">
      <c r="A152" t="s">
        <v>550</v>
      </c>
      <c r="B152" t="s">
        <v>941</v>
      </c>
      <c r="C152" t="s">
        <v>39</v>
      </c>
      <c r="D152" t="s">
        <v>548</v>
      </c>
      <c r="E152" t="s">
        <v>918</v>
      </c>
      <c r="F152" t="s">
        <v>682</v>
      </c>
      <c r="G152" t="s">
        <v>681</v>
      </c>
      <c r="H152" t="s">
        <v>940</v>
      </c>
      <c r="I152" t="s">
        <v>1921</v>
      </c>
      <c r="J152" t="s">
        <v>544</v>
      </c>
      <c r="K152" t="s">
        <v>41</v>
      </c>
      <c r="L152" t="s">
        <v>543</v>
      </c>
      <c r="M152" t="s">
        <v>41</v>
      </c>
      <c r="N152"/>
      <c r="O152" t="s">
        <v>679</v>
      </c>
      <c r="P152" t="s">
        <v>930</v>
      </c>
      <c r="Q152" t="s">
        <v>940</v>
      </c>
    </row>
    <row r="153" spans="1:17" x14ac:dyDescent="0.2">
      <c r="A153" t="s">
        <v>550</v>
      </c>
      <c r="B153" t="s">
        <v>939</v>
      </c>
      <c r="C153" t="s">
        <v>39</v>
      </c>
      <c r="D153" t="s">
        <v>548</v>
      </c>
      <c r="E153" t="s">
        <v>918</v>
      </c>
      <c r="F153" t="s">
        <v>682</v>
      </c>
      <c r="G153" t="s">
        <v>681</v>
      </c>
      <c r="H153" t="s">
        <v>938</v>
      </c>
      <c r="I153" t="s">
        <v>1921</v>
      </c>
      <c r="J153" t="s">
        <v>555</v>
      </c>
      <c r="K153" t="s">
        <v>41</v>
      </c>
      <c r="L153" t="s">
        <v>543</v>
      </c>
      <c r="M153" t="s">
        <v>41</v>
      </c>
      <c r="N153"/>
      <c r="O153" t="s">
        <v>679</v>
      </c>
      <c r="P153" t="s">
        <v>930</v>
      </c>
      <c r="Q153" t="s">
        <v>938</v>
      </c>
    </row>
    <row r="154" spans="1:17" x14ac:dyDescent="0.2">
      <c r="A154" t="s">
        <v>550</v>
      </c>
      <c r="B154" t="s">
        <v>937</v>
      </c>
      <c r="C154" t="s">
        <v>39</v>
      </c>
      <c r="D154" t="s">
        <v>548</v>
      </c>
      <c r="E154" t="s">
        <v>591</v>
      </c>
      <c r="F154" t="s">
        <v>682</v>
      </c>
      <c r="G154" t="s">
        <v>681</v>
      </c>
      <c r="H154" t="s">
        <v>936</v>
      </c>
      <c r="I154" t="s">
        <v>1921</v>
      </c>
      <c r="J154" t="s">
        <v>544</v>
      </c>
      <c r="K154" t="s">
        <v>41</v>
      </c>
      <c r="L154" t="s">
        <v>543</v>
      </c>
      <c r="M154" t="s">
        <v>41</v>
      </c>
      <c r="N154"/>
      <c r="O154" t="s">
        <v>679</v>
      </c>
      <c r="P154" t="s">
        <v>930</v>
      </c>
      <c r="Q154" t="s">
        <v>936</v>
      </c>
    </row>
    <row r="155" spans="1:17" x14ac:dyDescent="0.2">
      <c r="A155" t="s">
        <v>550</v>
      </c>
      <c r="B155" t="s">
        <v>935</v>
      </c>
      <c r="C155" t="s">
        <v>39</v>
      </c>
      <c r="D155" t="s">
        <v>548</v>
      </c>
      <c r="E155" t="s">
        <v>918</v>
      </c>
      <c r="F155" t="s">
        <v>682</v>
      </c>
      <c r="G155" t="s">
        <v>681</v>
      </c>
      <c r="H155" t="s">
        <v>934</v>
      </c>
      <c r="I155" t="s">
        <v>1921</v>
      </c>
      <c r="J155" t="s">
        <v>544</v>
      </c>
      <c r="K155" t="s">
        <v>41</v>
      </c>
      <c r="L155" t="s">
        <v>543</v>
      </c>
      <c r="M155" t="s">
        <v>41</v>
      </c>
      <c r="N155"/>
      <c r="O155" t="s">
        <v>679</v>
      </c>
      <c r="P155" t="s">
        <v>930</v>
      </c>
      <c r="Q155" t="s">
        <v>934</v>
      </c>
    </row>
    <row r="156" spans="1:17" x14ac:dyDescent="0.2">
      <c r="A156" t="s">
        <v>550</v>
      </c>
      <c r="B156" t="s">
        <v>933</v>
      </c>
      <c r="C156" t="s">
        <v>39</v>
      </c>
      <c r="D156" t="s">
        <v>548</v>
      </c>
      <c r="E156" t="s">
        <v>591</v>
      </c>
      <c r="F156" t="s">
        <v>682</v>
      </c>
      <c r="G156" t="s">
        <v>681</v>
      </c>
      <c r="H156" t="s">
        <v>932</v>
      </c>
      <c r="I156" t="s">
        <v>1921</v>
      </c>
      <c r="J156" t="s">
        <v>40</v>
      </c>
      <c r="K156" t="s">
        <v>41</v>
      </c>
      <c r="L156" t="s">
        <v>338</v>
      </c>
      <c r="M156" t="s">
        <v>41</v>
      </c>
      <c r="N156"/>
      <c r="O156" t="s">
        <v>679</v>
      </c>
      <c r="P156" t="s">
        <v>930</v>
      </c>
      <c r="Q156" t="s">
        <v>932</v>
      </c>
    </row>
    <row r="157" spans="1:17" x14ac:dyDescent="0.2">
      <c r="A157" t="s">
        <v>550</v>
      </c>
      <c r="B157" t="s">
        <v>931</v>
      </c>
      <c r="C157" t="s">
        <v>39</v>
      </c>
      <c r="D157" t="s">
        <v>548</v>
      </c>
      <c r="E157" t="s">
        <v>591</v>
      </c>
      <c r="F157" t="s">
        <v>682</v>
      </c>
      <c r="G157" t="s">
        <v>681</v>
      </c>
      <c r="H157" t="s">
        <v>929</v>
      </c>
      <c r="I157" t="s">
        <v>1921</v>
      </c>
      <c r="J157" t="s">
        <v>544</v>
      </c>
      <c r="K157" t="s">
        <v>41</v>
      </c>
      <c r="L157" t="s">
        <v>338</v>
      </c>
      <c r="M157" t="s">
        <v>41</v>
      </c>
      <c r="N157"/>
      <c r="O157" t="s">
        <v>679</v>
      </c>
      <c r="P157" t="s">
        <v>930</v>
      </c>
      <c r="Q157" t="s">
        <v>929</v>
      </c>
    </row>
    <row r="158" spans="1:17" x14ac:dyDescent="0.2">
      <c r="A158" t="s">
        <v>550</v>
      </c>
      <c r="B158" t="s">
        <v>928</v>
      </c>
      <c r="C158" t="s">
        <v>39</v>
      </c>
      <c r="D158" t="s">
        <v>548</v>
      </c>
      <c r="E158" t="s">
        <v>918</v>
      </c>
      <c r="F158" t="s">
        <v>682</v>
      </c>
      <c r="G158" t="s">
        <v>681</v>
      </c>
      <c r="H158" t="s">
        <v>927</v>
      </c>
      <c r="I158" t="s">
        <v>966</v>
      </c>
      <c r="J158" t="s">
        <v>544</v>
      </c>
      <c r="K158" t="s">
        <v>41</v>
      </c>
      <c r="L158" t="s">
        <v>808</v>
      </c>
      <c r="M158" t="s">
        <v>41</v>
      </c>
      <c r="N158"/>
      <c r="O158" t="s">
        <v>679</v>
      </c>
      <c r="P158" t="s">
        <v>917</v>
      </c>
      <c r="Q158" t="s">
        <v>927</v>
      </c>
    </row>
    <row r="159" spans="1:17" x14ac:dyDescent="0.2">
      <c r="A159" t="s">
        <v>550</v>
      </c>
      <c r="B159" t="s">
        <v>926</v>
      </c>
      <c r="C159" t="s">
        <v>39</v>
      </c>
      <c r="D159" t="s">
        <v>548</v>
      </c>
      <c r="E159" t="s">
        <v>918</v>
      </c>
      <c r="F159" t="s">
        <v>682</v>
      </c>
      <c r="G159" t="s">
        <v>681</v>
      </c>
      <c r="H159" t="s">
        <v>925</v>
      </c>
      <c r="I159" t="s">
        <v>966</v>
      </c>
      <c r="J159" t="s">
        <v>555</v>
      </c>
      <c r="K159" t="s">
        <v>41</v>
      </c>
      <c r="L159" t="s">
        <v>338</v>
      </c>
      <c r="M159" t="s">
        <v>41</v>
      </c>
      <c r="N159"/>
      <c r="O159" t="s">
        <v>679</v>
      </c>
      <c r="P159" t="s">
        <v>917</v>
      </c>
      <c r="Q159" t="s">
        <v>925</v>
      </c>
    </row>
    <row r="160" spans="1:17" x14ac:dyDescent="0.2">
      <c r="A160" t="s">
        <v>550</v>
      </c>
      <c r="B160" t="s">
        <v>924</v>
      </c>
      <c r="C160" t="s">
        <v>39</v>
      </c>
      <c r="D160" t="s">
        <v>548</v>
      </c>
      <c r="E160" t="s">
        <v>918</v>
      </c>
      <c r="F160" t="s">
        <v>682</v>
      </c>
      <c r="G160" t="s">
        <v>681</v>
      </c>
      <c r="H160" t="s">
        <v>923</v>
      </c>
      <c r="I160" t="s">
        <v>966</v>
      </c>
      <c r="J160" t="s">
        <v>544</v>
      </c>
      <c r="K160" t="s">
        <v>41</v>
      </c>
      <c r="L160" t="s">
        <v>338</v>
      </c>
      <c r="M160" t="s">
        <v>41</v>
      </c>
      <c r="N160"/>
      <c r="O160" t="s">
        <v>679</v>
      </c>
      <c r="P160" t="s">
        <v>917</v>
      </c>
      <c r="Q160" t="s">
        <v>922</v>
      </c>
    </row>
    <row r="161" spans="1:17" x14ac:dyDescent="0.2">
      <c r="A161" t="s">
        <v>550</v>
      </c>
      <c r="B161" t="s">
        <v>921</v>
      </c>
      <c r="C161" t="s">
        <v>39</v>
      </c>
      <c r="D161" t="s">
        <v>548</v>
      </c>
      <c r="E161" t="s">
        <v>918</v>
      </c>
      <c r="F161" t="s">
        <v>682</v>
      </c>
      <c r="G161" t="s">
        <v>681</v>
      </c>
      <c r="H161" t="s">
        <v>920</v>
      </c>
      <c r="I161" t="s">
        <v>966</v>
      </c>
      <c r="J161" t="s">
        <v>555</v>
      </c>
      <c r="K161" t="s">
        <v>41</v>
      </c>
      <c r="L161" t="s">
        <v>338</v>
      </c>
      <c r="M161" t="s">
        <v>41</v>
      </c>
      <c r="N161"/>
      <c r="O161" t="s">
        <v>679</v>
      </c>
      <c r="P161" t="s">
        <v>917</v>
      </c>
      <c r="Q161" t="s">
        <v>920</v>
      </c>
    </row>
    <row r="162" spans="1:17" x14ac:dyDescent="0.2">
      <c r="A162" t="s">
        <v>550</v>
      </c>
      <c r="B162" t="s">
        <v>919</v>
      </c>
      <c r="C162" t="s">
        <v>39</v>
      </c>
      <c r="D162" t="s">
        <v>548</v>
      </c>
      <c r="E162" t="s">
        <v>918</v>
      </c>
      <c r="F162" t="s">
        <v>682</v>
      </c>
      <c r="G162" t="s">
        <v>681</v>
      </c>
      <c r="H162" t="s">
        <v>916</v>
      </c>
      <c r="I162" t="s">
        <v>966</v>
      </c>
      <c r="J162" t="s">
        <v>544</v>
      </c>
      <c r="K162" t="s">
        <v>41</v>
      </c>
      <c r="L162" t="s">
        <v>167</v>
      </c>
      <c r="M162" t="s">
        <v>41</v>
      </c>
      <c r="N162"/>
      <c r="O162" t="s">
        <v>679</v>
      </c>
      <c r="P162" t="s">
        <v>917</v>
      </c>
      <c r="Q162" t="s">
        <v>916</v>
      </c>
    </row>
    <row r="163" spans="1:17" x14ac:dyDescent="0.2">
      <c r="A163" t="s">
        <v>550</v>
      </c>
      <c r="B163" t="s">
        <v>491</v>
      </c>
      <c r="C163" t="s">
        <v>39</v>
      </c>
      <c r="D163" t="s">
        <v>548</v>
      </c>
      <c r="E163" t="s">
        <v>597</v>
      </c>
      <c r="F163" t="s">
        <v>539</v>
      </c>
      <c r="G163" t="s">
        <v>634</v>
      </c>
      <c r="H163" t="s">
        <v>1496</v>
      </c>
      <c r="I163" t="s">
        <v>1922</v>
      </c>
      <c r="J163" t="s">
        <v>544</v>
      </c>
      <c r="K163" t="s">
        <v>41</v>
      </c>
      <c r="L163" t="s">
        <v>338</v>
      </c>
      <c r="M163" t="s">
        <v>41</v>
      </c>
      <c r="N163"/>
      <c r="O163" t="s">
        <v>541</v>
      </c>
      <c r="P163" t="s">
        <v>581</v>
      </c>
      <c r="Q163" t="s">
        <v>551</v>
      </c>
    </row>
    <row r="164" spans="1:17" x14ac:dyDescent="0.2">
      <c r="A164" t="s">
        <v>550</v>
      </c>
      <c r="B164" t="s">
        <v>503</v>
      </c>
      <c r="C164" t="s">
        <v>39</v>
      </c>
      <c r="D164" t="s">
        <v>548</v>
      </c>
      <c r="E164" t="s">
        <v>706</v>
      </c>
      <c r="F164" t="s">
        <v>539</v>
      </c>
      <c r="G164" t="s">
        <v>634</v>
      </c>
      <c r="H164" t="s">
        <v>1497</v>
      </c>
      <c r="I164" t="s">
        <v>1922</v>
      </c>
      <c r="J164" t="s">
        <v>544</v>
      </c>
      <c r="K164" t="s">
        <v>41</v>
      </c>
      <c r="L164" t="s">
        <v>129</v>
      </c>
      <c r="M164" t="s">
        <v>41</v>
      </c>
      <c r="N164" t="s">
        <v>1498</v>
      </c>
      <c r="O164" t="s">
        <v>541</v>
      </c>
      <c r="P164" t="s">
        <v>540</v>
      </c>
      <c r="Q164" t="s">
        <v>551</v>
      </c>
    </row>
    <row r="165" spans="1:17" x14ac:dyDescent="0.2">
      <c r="A165" t="s">
        <v>550</v>
      </c>
      <c r="B165" t="s">
        <v>915</v>
      </c>
      <c r="C165" t="s">
        <v>39</v>
      </c>
      <c r="D165" t="s">
        <v>548</v>
      </c>
      <c r="E165" t="s">
        <v>597</v>
      </c>
      <c r="F165" t="s">
        <v>539</v>
      </c>
      <c r="G165" t="s">
        <v>565</v>
      </c>
      <c r="H165" t="s">
        <v>914</v>
      </c>
      <c r="I165" t="s">
        <v>1923</v>
      </c>
      <c r="J165" t="s">
        <v>544</v>
      </c>
      <c r="K165" t="s">
        <v>41</v>
      </c>
      <c r="L165" t="s">
        <v>167</v>
      </c>
      <c r="M165" t="s">
        <v>41</v>
      </c>
      <c r="N165"/>
      <c r="O165" t="s">
        <v>541</v>
      </c>
      <c r="P165" t="s">
        <v>581</v>
      </c>
      <c r="Q165" t="s">
        <v>551</v>
      </c>
    </row>
    <row r="166" spans="1:17" x14ac:dyDescent="0.2">
      <c r="A166" t="s">
        <v>550</v>
      </c>
      <c r="B166" t="s">
        <v>913</v>
      </c>
      <c r="C166" t="s">
        <v>39</v>
      </c>
      <c r="D166" t="s">
        <v>548</v>
      </c>
      <c r="E166" t="s">
        <v>706</v>
      </c>
      <c r="F166" t="s">
        <v>539</v>
      </c>
      <c r="G166" t="s">
        <v>634</v>
      </c>
      <c r="H166" t="s">
        <v>912</v>
      </c>
      <c r="I166" t="s">
        <v>1924</v>
      </c>
      <c r="J166" t="s">
        <v>544</v>
      </c>
      <c r="K166" t="s">
        <v>41</v>
      </c>
      <c r="L166" t="s">
        <v>576</v>
      </c>
      <c r="M166" t="s">
        <v>41</v>
      </c>
      <c r="N166"/>
      <c r="O166" t="s">
        <v>541</v>
      </c>
      <c r="P166" t="s">
        <v>540</v>
      </c>
      <c r="Q166" t="s">
        <v>551</v>
      </c>
    </row>
    <row r="167" spans="1:17" x14ac:dyDescent="0.2">
      <c r="A167" t="s">
        <v>550</v>
      </c>
      <c r="B167" t="s">
        <v>444</v>
      </c>
      <c r="C167" t="s">
        <v>39</v>
      </c>
      <c r="D167" t="s">
        <v>548</v>
      </c>
      <c r="E167" t="s">
        <v>557</v>
      </c>
      <c r="F167" t="s">
        <v>539</v>
      </c>
      <c r="G167" t="s">
        <v>634</v>
      </c>
      <c r="H167" t="s">
        <v>445</v>
      </c>
      <c r="I167" t="s">
        <v>1499</v>
      </c>
      <c r="J167" t="s">
        <v>555</v>
      </c>
      <c r="K167" t="s">
        <v>39</v>
      </c>
      <c r="L167" t="s">
        <v>644</v>
      </c>
      <c r="M167" t="s">
        <v>41</v>
      </c>
      <c r="N167" t="s">
        <v>1500</v>
      </c>
      <c r="O167" t="s">
        <v>896</v>
      </c>
      <c r="P167" t="s">
        <v>896</v>
      </c>
      <c r="Q167" t="s">
        <v>551</v>
      </c>
    </row>
    <row r="168" spans="1:17" x14ac:dyDescent="0.2">
      <c r="A168" t="s">
        <v>550</v>
      </c>
      <c r="B168" t="s">
        <v>911</v>
      </c>
      <c r="C168" t="s">
        <v>39</v>
      </c>
      <c r="D168" t="s">
        <v>548</v>
      </c>
      <c r="E168" t="s">
        <v>706</v>
      </c>
      <c r="F168" t="s">
        <v>539</v>
      </c>
      <c r="G168" t="s">
        <v>641</v>
      </c>
      <c r="H168" t="s">
        <v>910</v>
      </c>
      <c r="I168" t="s">
        <v>1925</v>
      </c>
      <c r="J168" t="s">
        <v>544</v>
      </c>
      <c r="K168" t="s">
        <v>41</v>
      </c>
      <c r="L168" t="s">
        <v>543</v>
      </c>
      <c r="M168" t="s">
        <v>41</v>
      </c>
      <c r="N168"/>
      <c r="O168" t="s">
        <v>541</v>
      </c>
      <c r="P168" t="s">
        <v>540</v>
      </c>
      <c r="Q168"/>
    </row>
    <row r="169" spans="1:17" x14ac:dyDescent="0.2">
      <c r="A169" t="s">
        <v>550</v>
      </c>
      <c r="B169" t="s">
        <v>438</v>
      </c>
      <c r="C169" t="s">
        <v>39</v>
      </c>
      <c r="D169" t="s">
        <v>548</v>
      </c>
      <c r="E169" t="s">
        <v>557</v>
      </c>
      <c r="F169" t="s">
        <v>539</v>
      </c>
      <c r="G169" t="s">
        <v>908</v>
      </c>
      <c r="H169" t="s">
        <v>907</v>
      </c>
      <c r="I169" t="s">
        <v>1926</v>
      </c>
      <c r="J169" t="s">
        <v>555</v>
      </c>
      <c r="K169" t="s">
        <v>39</v>
      </c>
      <c r="L169" t="s">
        <v>906</v>
      </c>
      <c r="M169" t="s">
        <v>41</v>
      </c>
      <c r="N169" t="s">
        <v>905</v>
      </c>
      <c r="O169" t="s">
        <v>541</v>
      </c>
      <c r="P169" t="s">
        <v>581</v>
      </c>
      <c r="Q169" t="s">
        <v>562</v>
      </c>
    </row>
    <row r="170" spans="1:17" x14ac:dyDescent="0.2">
      <c r="A170" t="s">
        <v>550</v>
      </c>
      <c r="B170" t="s">
        <v>904</v>
      </c>
      <c r="C170" t="s">
        <v>39</v>
      </c>
      <c r="D170" t="s">
        <v>548</v>
      </c>
      <c r="E170" t="s">
        <v>597</v>
      </c>
      <c r="F170" t="s">
        <v>538</v>
      </c>
      <c r="G170" t="s">
        <v>34</v>
      </c>
      <c r="H170" t="s">
        <v>903</v>
      </c>
      <c r="I170" t="s">
        <v>1927</v>
      </c>
      <c r="J170" t="s">
        <v>544</v>
      </c>
      <c r="K170" t="s">
        <v>41</v>
      </c>
      <c r="L170" t="s">
        <v>543</v>
      </c>
      <c r="M170" t="s">
        <v>41</v>
      </c>
      <c r="N170"/>
      <c r="O170" t="s">
        <v>541</v>
      </c>
      <c r="P170" t="s">
        <v>581</v>
      </c>
      <c r="Q170"/>
    </row>
    <row r="171" spans="1:17" x14ac:dyDescent="0.2">
      <c r="A171" t="s">
        <v>550</v>
      </c>
      <c r="B171" t="s">
        <v>393</v>
      </c>
      <c r="C171" t="s">
        <v>39</v>
      </c>
      <c r="D171" t="s">
        <v>548</v>
      </c>
      <c r="E171" t="s">
        <v>557</v>
      </c>
      <c r="F171" t="s">
        <v>539</v>
      </c>
      <c r="G171" t="s">
        <v>546</v>
      </c>
      <c r="H171" t="s">
        <v>394</v>
      </c>
      <c r="I171" t="s">
        <v>1928</v>
      </c>
      <c r="J171" t="s">
        <v>555</v>
      </c>
      <c r="K171" t="s">
        <v>39</v>
      </c>
      <c r="L171" t="s">
        <v>902</v>
      </c>
      <c r="M171" t="s">
        <v>41</v>
      </c>
      <c r="N171" t="s">
        <v>901</v>
      </c>
      <c r="O171" t="s">
        <v>595</v>
      </c>
      <c r="P171" t="s">
        <v>630</v>
      </c>
      <c r="Q171" t="s">
        <v>616</v>
      </c>
    </row>
    <row r="172" spans="1:17" x14ac:dyDescent="0.2">
      <c r="A172" t="s">
        <v>550</v>
      </c>
      <c r="B172" t="s">
        <v>900</v>
      </c>
      <c r="C172" t="s">
        <v>39</v>
      </c>
      <c r="D172" t="s">
        <v>548</v>
      </c>
      <c r="E172" t="s">
        <v>706</v>
      </c>
      <c r="F172" t="s">
        <v>538</v>
      </c>
      <c r="G172" t="s">
        <v>34</v>
      </c>
      <c r="H172" t="s">
        <v>899</v>
      </c>
      <c r="I172" t="s">
        <v>1929</v>
      </c>
      <c r="J172" t="s">
        <v>555</v>
      </c>
      <c r="K172" t="s">
        <v>41</v>
      </c>
      <c r="L172" t="s">
        <v>167</v>
      </c>
      <c r="M172" t="s">
        <v>41</v>
      </c>
      <c r="N172"/>
      <c r="O172" t="s">
        <v>541</v>
      </c>
      <c r="P172" t="s">
        <v>540</v>
      </c>
      <c r="Q172"/>
    </row>
    <row r="173" spans="1:17" x14ac:dyDescent="0.2">
      <c r="A173" t="s">
        <v>550</v>
      </c>
      <c r="B173" t="s">
        <v>411</v>
      </c>
      <c r="C173" t="s">
        <v>39</v>
      </c>
      <c r="D173" t="s">
        <v>548</v>
      </c>
      <c r="E173" t="s">
        <v>557</v>
      </c>
      <c r="F173" t="s">
        <v>539</v>
      </c>
      <c r="G173" t="s">
        <v>615</v>
      </c>
      <c r="H173" t="s">
        <v>1501</v>
      </c>
      <c r="I173" t="s">
        <v>1502</v>
      </c>
      <c r="J173" t="s">
        <v>544</v>
      </c>
      <c r="K173" t="s">
        <v>39</v>
      </c>
      <c r="L173" t="s">
        <v>543</v>
      </c>
      <c r="M173" t="s">
        <v>41</v>
      </c>
      <c r="N173" t="s">
        <v>898</v>
      </c>
      <c r="O173" t="s">
        <v>541</v>
      </c>
      <c r="P173" t="s">
        <v>540</v>
      </c>
      <c r="Q173" t="s">
        <v>562</v>
      </c>
    </row>
    <row r="174" spans="1:17" x14ac:dyDescent="0.2">
      <c r="A174" t="s">
        <v>550</v>
      </c>
      <c r="B174" t="s">
        <v>525</v>
      </c>
      <c r="C174" t="s">
        <v>39</v>
      </c>
      <c r="D174" t="s">
        <v>548</v>
      </c>
      <c r="E174" t="s">
        <v>557</v>
      </c>
      <c r="F174" t="s">
        <v>539</v>
      </c>
      <c r="G174" t="s">
        <v>634</v>
      </c>
      <c r="H174" t="s">
        <v>526</v>
      </c>
      <c r="I174" t="s">
        <v>1930</v>
      </c>
      <c r="J174" t="s">
        <v>555</v>
      </c>
      <c r="K174" t="s">
        <v>39</v>
      </c>
      <c r="L174" t="s">
        <v>167</v>
      </c>
      <c r="M174" t="s">
        <v>41</v>
      </c>
      <c r="N174" t="s">
        <v>897</v>
      </c>
      <c r="O174" t="s">
        <v>636</v>
      </c>
      <c r="P174" t="s">
        <v>594</v>
      </c>
      <c r="Q174" t="s">
        <v>616</v>
      </c>
    </row>
    <row r="175" spans="1:17" x14ac:dyDescent="0.2">
      <c r="A175" t="s">
        <v>550</v>
      </c>
      <c r="B175" t="s">
        <v>417</v>
      </c>
      <c r="C175" t="s">
        <v>39</v>
      </c>
      <c r="D175" t="s">
        <v>548</v>
      </c>
      <c r="E175" t="s">
        <v>557</v>
      </c>
      <c r="F175" t="s">
        <v>539</v>
      </c>
      <c r="G175" t="s">
        <v>634</v>
      </c>
      <c r="H175" t="s">
        <v>418</v>
      </c>
      <c r="I175" t="s">
        <v>1931</v>
      </c>
      <c r="J175" t="s">
        <v>544</v>
      </c>
      <c r="K175" t="s">
        <v>39</v>
      </c>
      <c r="L175" t="s">
        <v>338</v>
      </c>
      <c r="M175" t="s">
        <v>41</v>
      </c>
      <c r="N175" t="s">
        <v>1932</v>
      </c>
      <c r="O175" t="s">
        <v>553</v>
      </c>
      <c r="P175" t="s">
        <v>758</v>
      </c>
      <c r="Q175" t="s">
        <v>562</v>
      </c>
    </row>
    <row r="176" spans="1:17" x14ac:dyDescent="0.2">
      <c r="A176" t="s">
        <v>550</v>
      </c>
      <c r="B176" t="s">
        <v>387</v>
      </c>
      <c r="C176" t="s">
        <v>39</v>
      </c>
      <c r="D176" t="s">
        <v>548</v>
      </c>
      <c r="E176" t="s">
        <v>557</v>
      </c>
      <c r="F176" t="s">
        <v>539</v>
      </c>
      <c r="G176" t="s">
        <v>641</v>
      </c>
      <c r="H176" t="s">
        <v>388</v>
      </c>
      <c r="I176" t="s">
        <v>1933</v>
      </c>
      <c r="J176" t="s">
        <v>555</v>
      </c>
      <c r="K176" t="s">
        <v>39</v>
      </c>
      <c r="L176" t="s">
        <v>167</v>
      </c>
      <c r="M176" t="s">
        <v>41</v>
      </c>
      <c r="N176" t="s">
        <v>895</v>
      </c>
      <c r="O176" t="s">
        <v>595</v>
      </c>
      <c r="P176" t="s">
        <v>875</v>
      </c>
      <c r="Q176" t="s">
        <v>894</v>
      </c>
    </row>
    <row r="177" spans="1:17" x14ac:dyDescent="0.2">
      <c r="A177" t="s">
        <v>550</v>
      </c>
      <c r="B177" t="s">
        <v>451</v>
      </c>
      <c r="C177" t="s">
        <v>39</v>
      </c>
      <c r="D177" t="s">
        <v>548</v>
      </c>
      <c r="E177" t="s">
        <v>557</v>
      </c>
      <c r="F177" t="s">
        <v>539</v>
      </c>
      <c r="G177" t="s">
        <v>565</v>
      </c>
      <c r="H177" t="s">
        <v>452</v>
      </c>
      <c r="I177" t="s">
        <v>1934</v>
      </c>
      <c r="J177" t="s">
        <v>544</v>
      </c>
      <c r="K177" t="s">
        <v>39</v>
      </c>
      <c r="L177" t="s">
        <v>543</v>
      </c>
      <c r="M177" t="s">
        <v>41</v>
      </c>
      <c r="N177" t="s">
        <v>1503</v>
      </c>
      <c r="O177" t="s">
        <v>636</v>
      </c>
      <c r="P177" t="s">
        <v>647</v>
      </c>
      <c r="Q177" t="s">
        <v>551</v>
      </c>
    </row>
    <row r="178" spans="1:17" x14ac:dyDescent="0.2">
      <c r="A178" t="s">
        <v>550</v>
      </c>
      <c r="B178" t="s">
        <v>893</v>
      </c>
      <c r="C178" t="s">
        <v>39</v>
      </c>
      <c r="D178" t="s">
        <v>548</v>
      </c>
      <c r="E178" t="s">
        <v>706</v>
      </c>
      <c r="F178" t="s">
        <v>538</v>
      </c>
      <c r="G178" t="s">
        <v>34</v>
      </c>
      <c r="H178" t="s">
        <v>892</v>
      </c>
      <c r="I178" t="s">
        <v>1935</v>
      </c>
      <c r="J178" t="s">
        <v>544</v>
      </c>
      <c r="K178" t="s">
        <v>41</v>
      </c>
      <c r="L178" t="s">
        <v>167</v>
      </c>
      <c r="M178" t="s">
        <v>41</v>
      </c>
      <c r="N178"/>
      <c r="O178" t="s">
        <v>541</v>
      </c>
      <c r="P178" t="s">
        <v>540</v>
      </c>
      <c r="Q178"/>
    </row>
    <row r="179" spans="1:17" x14ac:dyDescent="0.2">
      <c r="A179" t="s">
        <v>550</v>
      </c>
      <c r="B179" t="s">
        <v>891</v>
      </c>
      <c r="C179" t="s">
        <v>39</v>
      </c>
      <c r="D179" t="s">
        <v>548</v>
      </c>
      <c r="E179" t="s">
        <v>597</v>
      </c>
      <c r="F179" t="s">
        <v>538</v>
      </c>
      <c r="G179" t="s">
        <v>34</v>
      </c>
      <c r="H179" t="s">
        <v>1504</v>
      </c>
      <c r="I179" t="s">
        <v>1936</v>
      </c>
      <c r="J179" t="s">
        <v>555</v>
      </c>
      <c r="K179" t="s">
        <v>41</v>
      </c>
      <c r="L179" t="s">
        <v>607</v>
      </c>
      <c r="M179" t="s">
        <v>41</v>
      </c>
      <c r="N179"/>
      <c r="O179" t="s">
        <v>667</v>
      </c>
      <c r="P179" t="s">
        <v>671</v>
      </c>
      <c r="Q179"/>
    </row>
    <row r="180" spans="1:17" x14ac:dyDescent="0.2">
      <c r="A180" t="s">
        <v>550</v>
      </c>
      <c r="B180" t="s">
        <v>890</v>
      </c>
      <c r="C180" t="s">
        <v>39</v>
      </c>
      <c r="D180" t="s">
        <v>548</v>
      </c>
      <c r="E180" t="s">
        <v>557</v>
      </c>
      <c r="F180" t="s">
        <v>538</v>
      </c>
      <c r="G180" t="s">
        <v>34</v>
      </c>
      <c r="H180" t="s">
        <v>1506</v>
      </c>
      <c r="I180" t="s">
        <v>1936</v>
      </c>
      <c r="J180" t="s">
        <v>555</v>
      </c>
      <c r="K180" t="s">
        <v>39</v>
      </c>
      <c r="L180" t="s">
        <v>607</v>
      </c>
      <c r="M180" t="s">
        <v>41</v>
      </c>
      <c r="N180" t="s">
        <v>1507</v>
      </c>
      <c r="O180" t="s">
        <v>667</v>
      </c>
      <c r="P180" t="s">
        <v>671</v>
      </c>
      <c r="Q180"/>
    </row>
    <row r="181" spans="1:17" x14ac:dyDescent="0.2">
      <c r="A181" t="s">
        <v>550</v>
      </c>
      <c r="B181" t="s">
        <v>889</v>
      </c>
      <c r="C181" t="s">
        <v>39</v>
      </c>
      <c r="D181" t="s">
        <v>548</v>
      </c>
      <c r="E181" t="s">
        <v>597</v>
      </c>
      <c r="F181" t="s">
        <v>538</v>
      </c>
      <c r="G181" t="s">
        <v>34</v>
      </c>
      <c r="H181" t="s">
        <v>888</v>
      </c>
      <c r="I181" t="s">
        <v>1349</v>
      </c>
      <c r="J181" t="s">
        <v>544</v>
      </c>
      <c r="K181" t="s">
        <v>41</v>
      </c>
      <c r="L181" t="s">
        <v>167</v>
      </c>
      <c r="M181" t="s">
        <v>41</v>
      </c>
      <c r="N181"/>
      <c r="O181" t="s">
        <v>541</v>
      </c>
      <c r="P181" t="s">
        <v>581</v>
      </c>
      <c r="Q181"/>
    </row>
    <row r="182" spans="1:17" x14ac:dyDescent="0.2">
      <c r="A182" t="s">
        <v>550</v>
      </c>
      <c r="B182" t="s">
        <v>886</v>
      </c>
      <c r="C182" t="s">
        <v>39</v>
      </c>
      <c r="D182" t="s">
        <v>548</v>
      </c>
      <c r="E182" t="s">
        <v>597</v>
      </c>
      <c r="F182" t="s">
        <v>538</v>
      </c>
      <c r="G182" t="s">
        <v>656</v>
      </c>
      <c r="H182" t="s">
        <v>1508</v>
      </c>
      <c r="I182" t="s">
        <v>1350</v>
      </c>
      <c r="J182" t="s">
        <v>544</v>
      </c>
      <c r="K182" t="s">
        <v>41</v>
      </c>
      <c r="L182" t="s">
        <v>607</v>
      </c>
      <c r="M182" t="s">
        <v>41</v>
      </c>
      <c r="N182"/>
      <c r="O182" t="s">
        <v>667</v>
      </c>
      <c r="P182" t="s">
        <v>887</v>
      </c>
      <c r="Q182"/>
    </row>
    <row r="183" spans="1:17" x14ac:dyDescent="0.2">
      <c r="A183" t="s">
        <v>550</v>
      </c>
      <c r="B183" t="s">
        <v>885</v>
      </c>
      <c r="C183" t="s">
        <v>39</v>
      </c>
      <c r="D183" t="s">
        <v>548</v>
      </c>
      <c r="E183" t="s">
        <v>597</v>
      </c>
      <c r="F183" t="s">
        <v>538</v>
      </c>
      <c r="G183" t="s">
        <v>656</v>
      </c>
      <c r="H183" t="s">
        <v>1509</v>
      </c>
      <c r="I183" t="s">
        <v>1350</v>
      </c>
      <c r="J183" t="s">
        <v>555</v>
      </c>
      <c r="K183" t="s">
        <v>41</v>
      </c>
      <c r="L183" t="s">
        <v>607</v>
      </c>
      <c r="M183" t="s">
        <v>41</v>
      </c>
      <c r="N183"/>
      <c r="O183" t="s">
        <v>667</v>
      </c>
      <c r="P183" t="s">
        <v>887</v>
      </c>
      <c r="Q183"/>
    </row>
    <row r="184" spans="1:17" x14ac:dyDescent="0.2">
      <c r="A184" t="s">
        <v>550</v>
      </c>
      <c r="B184" t="s">
        <v>883</v>
      </c>
      <c r="C184" t="s">
        <v>39</v>
      </c>
      <c r="D184" t="s">
        <v>548</v>
      </c>
      <c r="E184" t="s">
        <v>706</v>
      </c>
      <c r="F184" t="s">
        <v>538</v>
      </c>
      <c r="G184" t="s">
        <v>34</v>
      </c>
      <c r="H184" t="s">
        <v>882</v>
      </c>
      <c r="I184" t="s">
        <v>1906</v>
      </c>
      <c r="J184" t="s">
        <v>555</v>
      </c>
      <c r="K184" t="s">
        <v>41</v>
      </c>
      <c r="L184" t="s">
        <v>607</v>
      </c>
      <c r="M184" t="s">
        <v>41</v>
      </c>
      <c r="N184"/>
      <c r="O184" t="s">
        <v>541</v>
      </c>
      <c r="P184" t="s">
        <v>540</v>
      </c>
      <c r="Q184"/>
    </row>
    <row r="185" spans="1:17" x14ac:dyDescent="0.2">
      <c r="A185" t="s">
        <v>550</v>
      </c>
      <c r="B185" t="s">
        <v>881</v>
      </c>
      <c r="C185" t="s">
        <v>39</v>
      </c>
      <c r="D185" t="s">
        <v>548</v>
      </c>
      <c r="E185" t="s">
        <v>706</v>
      </c>
      <c r="F185" t="s">
        <v>538</v>
      </c>
      <c r="G185" t="s">
        <v>34</v>
      </c>
      <c r="H185" t="s">
        <v>880</v>
      </c>
      <c r="I185" t="s">
        <v>1434</v>
      </c>
      <c r="J185" t="s">
        <v>555</v>
      </c>
      <c r="K185" t="s">
        <v>41</v>
      </c>
      <c r="L185" t="s">
        <v>607</v>
      </c>
      <c r="M185" t="s">
        <v>41</v>
      </c>
      <c r="N185"/>
      <c r="O185" t="s">
        <v>541</v>
      </c>
      <c r="P185" t="s">
        <v>540</v>
      </c>
      <c r="Q185"/>
    </row>
    <row r="186" spans="1:17" x14ac:dyDescent="0.2">
      <c r="A186" t="s">
        <v>550</v>
      </c>
      <c r="B186" t="s">
        <v>879</v>
      </c>
      <c r="C186" t="s">
        <v>39</v>
      </c>
      <c r="D186" t="s">
        <v>548</v>
      </c>
      <c r="E186" t="s">
        <v>828</v>
      </c>
      <c r="F186" t="s">
        <v>538</v>
      </c>
      <c r="G186" t="s">
        <v>34</v>
      </c>
      <c r="H186" t="s">
        <v>878</v>
      </c>
      <c r="I186" t="s">
        <v>1937</v>
      </c>
      <c r="J186" t="s">
        <v>555</v>
      </c>
      <c r="K186" t="s">
        <v>39</v>
      </c>
      <c r="L186" t="s">
        <v>167</v>
      </c>
      <c r="M186" t="s">
        <v>41</v>
      </c>
      <c r="N186"/>
      <c r="O186" t="s">
        <v>667</v>
      </c>
      <c r="P186" t="s">
        <v>877</v>
      </c>
      <c r="Q186"/>
    </row>
    <row r="187" spans="1:17" x14ac:dyDescent="0.2">
      <c r="A187" t="s">
        <v>550</v>
      </c>
      <c r="B187" t="s">
        <v>422</v>
      </c>
      <c r="C187" t="s">
        <v>39</v>
      </c>
      <c r="D187" t="s">
        <v>548</v>
      </c>
      <c r="E187" t="s">
        <v>557</v>
      </c>
      <c r="F187" t="s">
        <v>539</v>
      </c>
      <c r="G187" t="s">
        <v>615</v>
      </c>
      <c r="H187" t="s">
        <v>423</v>
      </c>
      <c r="I187" t="s">
        <v>1938</v>
      </c>
      <c r="J187" t="s">
        <v>544</v>
      </c>
      <c r="K187" t="s">
        <v>39</v>
      </c>
      <c r="L187" t="s">
        <v>644</v>
      </c>
      <c r="M187" t="s">
        <v>41</v>
      </c>
      <c r="N187" t="s">
        <v>876</v>
      </c>
      <c r="O187" t="s">
        <v>553</v>
      </c>
      <c r="P187" t="s">
        <v>875</v>
      </c>
      <c r="Q187" t="s">
        <v>625</v>
      </c>
    </row>
    <row r="188" spans="1:17" x14ac:dyDescent="0.2">
      <c r="A188" t="s">
        <v>550</v>
      </c>
      <c r="B188" t="s">
        <v>874</v>
      </c>
      <c r="C188" t="s">
        <v>39</v>
      </c>
      <c r="D188" t="s">
        <v>548</v>
      </c>
      <c r="E188" t="s">
        <v>557</v>
      </c>
      <c r="F188" t="s">
        <v>538</v>
      </c>
      <c r="G188" t="s">
        <v>34</v>
      </c>
      <c r="H188" t="s">
        <v>873</v>
      </c>
      <c r="I188" t="s">
        <v>1514</v>
      </c>
      <c r="J188" t="s">
        <v>544</v>
      </c>
      <c r="K188" t="s">
        <v>39</v>
      </c>
      <c r="L188" t="s">
        <v>167</v>
      </c>
      <c r="M188" t="s">
        <v>41</v>
      </c>
      <c r="N188"/>
      <c r="O188" t="s">
        <v>559</v>
      </c>
      <c r="P188" t="s">
        <v>872</v>
      </c>
      <c r="Q188"/>
    </row>
    <row r="189" spans="1:17" x14ac:dyDescent="0.2">
      <c r="A189" t="s">
        <v>550</v>
      </c>
      <c r="B189" t="s">
        <v>381</v>
      </c>
      <c r="C189" t="s">
        <v>39</v>
      </c>
      <c r="D189" t="s">
        <v>548</v>
      </c>
      <c r="E189" t="s">
        <v>557</v>
      </c>
      <c r="F189" t="s">
        <v>539</v>
      </c>
      <c r="G189" t="s">
        <v>634</v>
      </c>
      <c r="H189" t="s">
        <v>382</v>
      </c>
      <c r="I189" t="s">
        <v>1886</v>
      </c>
      <c r="J189" t="s">
        <v>555</v>
      </c>
      <c r="K189" t="s">
        <v>39</v>
      </c>
      <c r="L189" t="s">
        <v>543</v>
      </c>
      <c r="M189" t="s">
        <v>41</v>
      </c>
      <c r="N189" t="s">
        <v>871</v>
      </c>
      <c r="O189" t="s">
        <v>595</v>
      </c>
      <c r="P189" t="s">
        <v>768</v>
      </c>
      <c r="Q189" t="s">
        <v>551</v>
      </c>
    </row>
    <row r="190" spans="1:17" x14ac:dyDescent="0.2">
      <c r="A190" t="s">
        <v>550</v>
      </c>
      <c r="B190" t="s">
        <v>870</v>
      </c>
      <c r="C190" t="s">
        <v>39</v>
      </c>
      <c r="D190" t="s">
        <v>548</v>
      </c>
      <c r="E190" t="s">
        <v>602</v>
      </c>
      <c r="F190" t="s">
        <v>538</v>
      </c>
      <c r="G190" t="s">
        <v>34</v>
      </c>
      <c r="H190" t="s">
        <v>869</v>
      </c>
      <c r="I190" t="s">
        <v>1513</v>
      </c>
      <c r="J190" t="s">
        <v>544</v>
      </c>
      <c r="K190" t="s">
        <v>39</v>
      </c>
      <c r="L190" t="s">
        <v>167</v>
      </c>
      <c r="M190" t="s">
        <v>41</v>
      </c>
      <c r="N190"/>
      <c r="O190" t="s">
        <v>559</v>
      </c>
      <c r="P190" t="s">
        <v>668</v>
      </c>
      <c r="Q190"/>
    </row>
    <row r="191" spans="1:17" x14ac:dyDescent="0.2">
      <c r="A191" t="s">
        <v>550</v>
      </c>
      <c r="B191" t="s">
        <v>868</v>
      </c>
      <c r="C191" t="s">
        <v>39</v>
      </c>
      <c r="D191" t="s">
        <v>548</v>
      </c>
      <c r="E191" t="s">
        <v>568</v>
      </c>
      <c r="F191" t="s">
        <v>539</v>
      </c>
      <c r="G191" t="s">
        <v>634</v>
      </c>
      <c r="H191" t="s">
        <v>867</v>
      </c>
      <c r="I191" t="s">
        <v>1939</v>
      </c>
      <c r="J191" t="s">
        <v>544</v>
      </c>
      <c r="K191" t="s">
        <v>41</v>
      </c>
      <c r="L191" t="s">
        <v>338</v>
      </c>
      <c r="M191" t="s">
        <v>41</v>
      </c>
      <c r="N191"/>
      <c r="O191" t="s">
        <v>595</v>
      </c>
      <c r="P191" t="s">
        <v>598</v>
      </c>
      <c r="Q191" t="s">
        <v>864</v>
      </c>
    </row>
    <row r="192" spans="1:17" x14ac:dyDescent="0.2">
      <c r="A192" t="s">
        <v>550</v>
      </c>
      <c r="B192" t="s">
        <v>866</v>
      </c>
      <c r="C192" t="s">
        <v>39</v>
      </c>
      <c r="D192" t="s">
        <v>548</v>
      </c>
      <c r="E192" t="s">
        <v>568</v>
      </c>
      <c r="F192" t="s">
        <v>539</v>
      </c>
      <c r="G192" t="s">
        <v>590</v>
      </c>
      <c r="H192" t="s">
        <v>865</v>
      </c>
      <c r="I192" t="s">
        <v>1879</v>
      </c>
      <c r="J192" t="s">
        <v>544</v>
      </c>
      <c r="K192" t="s">
        <v>41</v>
      </c>
      <c r="L192" t="s">
        <v>338</v>
      </c>
      <c r="M192" t="s">
        <v>41</v>
      </c>
      <c r="N192"/>
      <c r="O192" t="s">
        <v>595</v>
      </c>
      <c r="P192" t="s">
        <v>563</v>
      </c>
      <c r="Q192" t="s">
        <v>864</v>
      </c>
    </row>
    <row r="193" spans="1:17" x14ac:dyDescent="0.2">
      <c r="A193" t="s">
        <v>550</v>
      </c>
      <c r="B193" t="s">
        <v>530</v>
      </c>
      <c r="C193" t="s">
        <v>39</v>
      </c>
      <c r="D193" t="s">
        <v>548</v>
      </c>
      <c r="E193" t="s">
        <v>597</v>
      </c>
      <c r="F193" t="s">
        <v>539</v>
      </c>
      <c r="G193" t="s">
        <v>590</v>
      </c>
      <c r="H193" t="s">
        <v>531</v>
      </c>
      <c r="I193" t="s">
        <v>1513</v>
      </c>
      <c r="J193" t="s">
        <v>544</v>
      </c>
      <c r="K193" t="s">
        <v>41</v>
      </c>
      <c r="L193" t="s">
        <v>338</v>
      </c>
      <c r="M193" t="s">
        <v>41</v>
      </c>
      <c r="N193"/>
      <c r="O193" t="s">
        <v>566</v>
      </c>
      <c r="P193" t="s">
        <v>566</v>
      </c>
      <c r="Q193" t="s">
        <v>864</v>
      </c>
    </row>
    <row r="194" spans="1:17" x14ac:dyDescent="0.2">
      <c r="A194" t="s">
        <v>550</v>
      </c>
      <c r="B194" t="s">
        <v>863</v>
      </c>
      <c r="C194" t="s">
        <v>39</v>
      </c>
      <c r="D194" t="s">
        <v>548</v>
      </c>
      <c r="E194" t="s">
        <v>568</v>
      </c>
      <c r="F194" t="s">
        <v>539</v>
      </c>
      <c r="G194" t="s">
        <v>590</v>
      </c>
      <c r="H194" t="s">
        <v>862</v>
      </c>
      <c r="I194" t="s">
        <v>1879</v>
      </c>
      <c r="J194" t="s">
        <v>544</v>
      </c>
      <c r="K194" t="s">
        <v>41</v>
      </c>
      <c r="L194" t="s">
        <v>543</v>
      </c>
      <c r="M194" t="s">
        <v>41</v>
      </c>
      <c r="N194"/>
      <c r="O194" t="s">
        <v>595</v>
      </c>
      <c r="P194" t="s">
        <v>837</v>
      </c>
      <c r="Q194" t="s">
        <v>570</v>
      </c>
    </row>
    <row r="195" spans="1:17" x14ac:dyDescent="0.2">
      <c r="A195" t="s">
        <v>550</v>
      </c>
      <c r="B195" t="s">
        <v>861</v>
      </c>
      <c r="C195" t="s">
        <v>39</v>
      </c>
      <c r="D195" t="s">
        <v>548</v>
      </c>
      <c r="E195" t="s">
        <v>557</v>
      </c>
      <c r="F195" t="s">
        <v>539</v>
      </c>
      <c r="G195" t="s">
        <v>590</v>
      </c>
      <c r="H195" t="s">
        <v>860</v>
      </c>
      <c r="I195" t="s">
        <v>1939</v>
      </c>
      <c r="J195" t="s">
        <v>555</v>
      </c>
      <c r="K195" t="s">
        <v>39</v>
      </c>
      <c r="L195" t="s">
        <v>338</v>
      </c>
      <c r="M195" t="s">
        <v>41</v>
      </c>
      <c r="N195" t="s">
        <v>1511</v>
      </c>
      <c r="O195" t="s">
        <v>595</v>
      </c>
      <c r="P195" t="s">
        <v>571</v>
      </c>
      <c r="Q195" t="s">
        <v>570</v>
      </c>
    </row>
    <row r="196" spans="1:17" x14ac:dyDescent="0.2">
      <c r="A196" t="s">
        <v>550</v>
      </c>
      <c r="B196" t="s">
        <v>859</v>
      </c>
      <c r="C196" t="s">
        <v>39</v>
      </c>
      <c r="D196" t="s">
        <v>548</v>
      </c>
      <c r="E196" t="s">
        <v>597</v>
      </c>
      <c r="F196" t="s">
        <v>539</v>
      </c>
      <c r="G196" t="s">
        <v>634</v>
      </c>
      <c r="H196" t="s">
        <v>858</v>
      </c>
      <c r="I196" t="s">
        <v>1940</v>
      </c>
      <c r="J196" t="s">
        <v>544</v>
      </c>
      <c r="K196" t="s">
        <v>41</v>
      </c>
      <c r="L196" t="s">
        <v>167</v>
      </c>
      <c r="M196" t="s">
        <v>41</v>
      </c>
      <c r="N196" t="s">
        <v>857</v>
      </c>
      <c r="O196" t="s">
        <v>541</v>
      </c>
      <c r="P196" t="s">
        <v>581</v>
      </c>
      <c r="Q196" t="s">
        <v>625</v>
      </c>
    </row>
    <row r="197" spans="1:17" x14ac:dyDescent="0.2">
      <c r="A197" t="s">
        <v>550</v>
      </c>
      <c r="B197" t="s">
        <v>856</v>
      </c>
      <c r="C197" t="s">
        <v>39</v>
      </c>
      <c r="D197" t="s">
        <v>548</v>
      </c>
      <c r="E197" t="s">
        <v>597</v>
      </c>
      <c r="F197" t="s">
        <v>538</v>
      </c>
      <c r="G197" t="s">
        <v>34</v>
      </c>
      <c r="H197" t="s">
        <v>855</v>
      </c>
      <c r="I197" t="s">
        <v>1941</v>
      </c>
      <c r="J197" t="s">
        <v>555</v>
      </c>
      <c r="K197" t="s">
        <v>41</v>
      </c>
      <c r="L197" t="s">
        <v>167</v>
      </c>
      <c r="M197" t="s">
        <v>41</v>
      </c>
      <c r="N197"/>
      <c r="O197" t="s">
        <v>541</v>
      </c>
      <c r="P197" t="s">
        <v>581</v>
      </c>
      <c r="Q197"/>
    </row>
    <row r="198" spans="1:17" x14ac:dyDescent="0.2">
      <c r="A198" t="s">
        <v>550</v>
      </c>
      <c r="B198" t="s">
        <v>428</v>
      </c>
      <c r="C198" t="s">
        <v>39</v>
      </c>
      <c r="D198" t="s">
        <v>548</v>
      </c>
      <c r="E198" t="s">
        <v>557</v>
      </c>
      <c r="F198" t="s">
        <v>539</v>
      </c>
      <c r="G198" t="s">
        <v>634</v>
      </c>
      <c r="H198" t="s">
        <v>429</v>
      </c>
      <c r="I198" t="s">
        <v>1942</v>
      </c>
      <c r="J198" t="s">
        <v>555</v>
      </c>
      <c r="K198" t="s">
        <v>39</v>
      </c>
      <c r="L198" t="s">
        <v>129</v>
      </c>
      <c r="M198" t="s">
        <v>41</v>
      </c>
      <c r="N198" t="s">
        <v>854</v>
      </c>
      <c r="O198" t="s">
        <v>595</v>
      </c>
      <c r="P198" t="s">
        <v>552</v>
      </c>
      <c r="Q198" t="s">
        <v>562</v>
      </c>
    </row>
    <row r="199" spans="1:17" x14ac:dyDescent="0.2">
      <c r="A199" t="s">
        <v>550</v>
      </c>
      <c r="B199" t="s">
        <v>343</v>
      </c>
      <c r="C199" t="s">
        <v>39</v>
      </c>
      <c r="D199" t="s">
        <v>548</v>
      </c>
      <c r="E199" t="s">
        <v>557</v>
      </c>
      <c r="F199" t="s">
        <v>539</v>
      </c>
      <c r="G199" t="s">
        <v>546</v>
      </c>
      <c r="H199" t="s">
        <v>344</v>
      </c>
      <c r="I199" t="s">
        <v>1942</v>
      </c>
      <c r="J199" t="s">
        <v>555</v>
      </c>
      <c r="K199" t="s">
        <v>39</v>
      </c>
      <c r="L199" t="s">
        <v>576</v>
      </c>
      <c r="M199" t="s">
        <v>41</v>
      </c>
      <c r="N199" t="s">
        <v>853</v>
      </c>
      <c r="O199" t="s">
        <v>553</v>
      </c>
      <c r="P199" t="s">
        <v>628</v>
      </c>
      <c r="Q199" t="s">
        <v>551</v>
      </c>
    </row>
    <row r="200" spans="1:17" x14ac:dyDescent="0.2">
      <c r="A200" t="s">
        <v>550</v>
      </c>
      <c r="B200" t="s">
        <v>376</v>
      </c>
      <c r="C200" t="s">
        <v>39</v>
      </c>
      <c r="D200" t="s">
        <v>548</v>
      </c>
      <c r="E200" t="s">
        <v>557</v>
      </c>
      <c r="F200" t="s">
        <v>539</v>
      </c>
      <c r="G200" t="s">
        <v>634</v>
      </c>
      <c r="H200" t="s">
        <v>852</v>
      </c>
      <c r="I200" t="s">
        <v>1943</v>
      </c>
      <c r="J200" t="s">
        <v>555</v>
      </c>
      <c r="K200" t="s">
        <v>39</v>
      </c>
      <c r="L200" t="s">
        <v>543</v>
      </c>
      <c r="M200" t="s">
        <v>41</v>
      </c>
      <c r="N200" t="s">
        <v>851</v>
      </c>
      <c r="O200" t="s">
        <v>541</v>
      </c>
      <c r="P200" t="s">
        <v>581</v>
      </c>
      <c r="Q200" t="s">
        <v>551</v>
      </c>
    </row>
    <row r="201" spans="1:17" x14ac:dyDescent="0.2">
      <c r="A201" t="s">
        <v>550</v>
      </c>
      <c r="B201" t="s">
        <v>352</v>
      </c>
      <c r="C201" t="s">
        <v>39</v>
      </c>
      <c r="D201" t="s">
        <v>548</v>
      </c>
      <c r="E201" t="s">
        <v>557</v>
      </c>
      <c r="F201" t="s">
        <v>539</v>
      </c>
      <c r="G201" t="s">
        <v>556</v>
      </c>
      <c r="H201" t="s">
        <v>850</v>
      </c>
      <c r="I201" t="s">
        <v>1944</v>
      </c>
      <c r="J201" t="s">
        <v>544</v>
      </c>
      <c r="K201" t="s">
        <v>39</v>
      </c>
      <c r="L201" t="s">
        <v>543</v>
      </c>
      <c r="M201" t="s">
        <v>41</v>
      </c>
      <c r="N201" t="s">
        <v>849</v>
      </c>
      <c r="O201" t="s">
        <v>541</v>
      </c>
      <c r="P201" t="s">
        <v>581</v>
      </c>
      <c r="Q201" t="s">
        <v>570</v>
      </c>
    </row>
    <row r="202" spans="1:17" x14ac:dyDescent="0.2">
      <c r="A202" t="s">
        <v>550</v>
      </c>
      <c r="B202" t="s">
        <v>848</v>
      </c>
      <c r="C202" t="s">
        <v>39</v>
      </c>
      <c r="D202" t="s">
        <v>548</v>
      </c>
      <c r="E202" t="s">
        <v>828</v>
      </c>
      <c r="F202" t="s">
        <v>538</v>
      </c>
      <c r="G202" t="s">
        <v>34</v>
      </c>
      <c r="H202" t="s">
        <v>847</v>
      </c>
      <c r="I202" t="s">
        <v>1944</v>
      </c>
      <c r="J202" t="s">
        <v>544</v>
      </c>
      <c r="K202" t="s">
        <v>41</v>
      </c>
      <c r="L202" t="s">
        <v>543</v>
      </c>
      <c r="M202" t="s">
        <v>41</v>
      </c>
      <c r="N202"/>
      <c r="O202" t="s">
        <v>817</v>
      </c>
      <c r="P202" t="s">
        <v>846</v>
      </c>
      <c r="Q202"/>
    </row>
    <row r="203" spans="1:17" x14ac:dyDescent="0.2">
      <c r="A203" t="s">
        <v>550</v>
      </c>
      <c r="B203" t="s">
        <v>371</v>
      </c>
      <c r="C203" t="s">
        <v>39</v>
      </c>
      <c r="D203" t="s">
        <v>548</v>
      </c>
      <c r="E203" t="s">
        <v>557</v>
      </c>
      <c r="F203" t="s">
        <v>539</v>
      </c>
      <c r="G203" t="s">
        <v>76</v>
      </c>
      <c r="H203" t="s">
        <v>372</v>
      </c>
      <c r="I203" t="s">
        <v>1945</v>
      </c>
      <c r="J203" t="s">
        <v>555</v>
      </c>
      <c r="K203" t="s">
        <v>39</v>
      </c>
      <c r="L203" t="s">
        <v>167</v>
      </c>
      <c r="M203" t="s">
        <v>41</v>
      </c>
      <c r="N203" t="s">
        <v>845</v>
      </c>
      <c r="O203" t="s">
        <v>595</v>
      </c>
      <c r="P203" t="s">
        <v>844</v>
      </c>
      <c r="Q203" t="s">
        <v>616</v>
      </c>
    </row>
    <row r="204" spans="1:17" x14ac:dyDescent="0.2">
      <c r="A204" t="s">
        <v>550</v>
      </c>
      <c r="B204" t="s">
        <v>843</v>
      </c>
      <c r="C204" t="s">
        <v>39</v>
      </c>
      <c r="D204" t="s">
        <v>548</v>
      </c>
      <c r="E204" t="s">
        <v>597</v>
      </c>
      <c r="F204" t="s">
        <v>538</v>
      </c>
      <c r="G204" t="s">
        <v>34</v>
      </c>
      <c r="H204" t="s">
        <v>842</v>
      </c>
      <c r="I204" t="s">
        <v>1345</v>
      </c>
      <c r="J204" t="s">
        <v>544</v>
      </c>
      <c r="K204" t="s">
        <v>41</v>
      </c>
      <c r="L204" t="s">
        <v>338</v>
      </c>
      <c r="M204" t="s">
        <v>41</v>
      </c>
      <c r="N204"/>
      <c r="O204" t="s">
        <v>541</v>
      </c>
      <c r="P204" t="s">
        <v>581</v>
      </c>
      <c r="Q204"/>
    </row>
    <row r="205" spans="1:17" x14ac:dyDescent="0.2">
      <c r="A205" t="s">
        <v>550</v>
      </c>
      <c r="B205" t="s">
        <v>841</v>
      </c>
      <c r="C205" t="s">
        <v>39</v>
      </c>
      <c r="D205" t="s">
        <v>548</v>
      </c>
      <c r="E205" t="s">
        <v>597</v>
      </c>
      <c r="F205" t="s">
        <v>538</v>
      </c>
      <c r="G205" t="s">
        <v>34</v>
      </c>
      <c r="H205" t="s">
        <v>840</v>
      </c>
      <c r="I205" t="s">
        <v>1345</v>
      </c>
      <c r="J205" t="s">
        <v>555</v>
      </c>
      <c r="K205" t="s">
        <v>41</v>
      </c>
      <c r="L205" t="s">
        <v>167</v>
      </c>
      <c r="M205" t="s">
        <v>41</v>
      </c>
      <c r="N205"/>
      <c r="O205" t="s">
        <v>541</v>
      </c>
      <c r="P205" t="s">
        <v>581</v>
      </c>
      <c r="Q205"/>
    </row>
    <row r="206" spans="1:17" x14ac:dyDescent="0.2">
      <c r="A206" t="s">
        <v>550</v>
      </c>
      <c r="B206" t="s">
        <v>839</v>
      </c>
      <c r="C206" t="s">
        <v>39</v>
      </c>
      <c r="D206" t="s">
        <v>548</v>
      </c>
      <c r="E206" t="s">
        <v>597</v>
      </c>
      <c r="F206" t="s">
        <v>538</v>
      </c>
      <c r="G206" t="s">
        <v>34</v>
      </c>
      <c r="H206" t="s">
        <v>838</v>
      </c>
      <c r="I206" t="s">
        <v>1946</v>
      </c>
      <c r="J206" t="s">
        <v>555</v>
      </c>
      <c r="K206" t="s">
        <v>41</v>
      </c>
      <c r="L206" t="s">
        <v>167</v>
      </c>
      <c r="M206" t="s">
        <v>41</v>
      </c>
      <c r="N206"/>
      <c r="O206" t="s">
        <v>599</v>
      </c>
      <c r="P206" t="s">
        <v>837</v>
      </c>
      <c r="Q206"/>
    </row>
    <row r="207" spans="1:17" x14ac:dyDescent="0.2">
      <c r="A207" t="s">
        <v>550</v>
      </c>
      <c r="B207" t="s">
        <v>836</v>
      </c>
      <c r="C207" t="s">
        <v>39</v>
      </c>
      <c r="D207" t="s">
        <v>548</v>
      </c>
      <c r="E207" t="s">
        <v>752</v>
      </c>
      <c r="F207" t="s">
        <v>539</v>
      </c>
      <c r="G207" t="s">
        <v>556</v>
      </c>
      <c r="H207" t="s">
        <v>1351</v>
      </c>
      <c r="I207" t="s">
        <v>1871</v>
      </c>
      <c r="J207" t="s">
        <v>555</v>
      </c>
      <c r="K207" t="s">
        <v>39</v>
      </c>
      <c r="L207" t="s">
        <v>167</v>
      </c>
      <c r="M207" t="s">
        <v>41</v>
      </c>
      <c r="N207" t="s">
        <v>835</v>
      </c>
      <c r="O207" t="s">
        <v>566</v>
      </c>
      <c r="P207" t="s">
        <v>566</v>
      </c>
      <c r="Q207" t="s">
        <v>562</v>
      </c>
    </row>
    <row r="208" spans="1:17" x14ac:dyDescent="0.2">
      <c r="A208" t="s">
        <v>550</v>
      </c>
      <c r="B208" t="s">
        <v>834</v>
      </c>
      <c r="C208" t="s">
        <v>39</v>
      </c>
      <c r="D208" t="s">
        <v>548</v>
      </c>
      <c r="E208" t="s">
        <v>597</v>
      </c>
      <c r="F208" t="s">
        <v>538</v>
      </c>
      <c r="G208" t="s">
        <v>34</v>
      </c>
      <c r="H208" t="s">
        <v>833</v>
      </c>
      <c r="I208" t="s">
        <v>1947</v>
      </c>
      <c r="J208" t="s">
        <v>555</v>
      </c>
      <c r="K208" t="s">
        <v>41</v>
      </c>
      <c r="L208" t="s">
        <v>576</v>
      </c>
      <c r="M208" t="s">
        <v>41</v>
      </c>
      <c r="N208" t="s">
        <v>1516</v>
      </c>
      <c r="O208" t="s">
        <v>541</v>
      </c>
      <c r="P208" t="s">
        <v>581</v>
      </c>
      <c r="Q208"/>
    </row>
    <row r="209" spans="1:17" x14ac:dyDescent="0.2">
      <c r="A209" t="s">
        <v>550</v>
      </c>
      <c r="B209" t="s">
        <v>832</v>
      </c>
      <c r="C209" t="s">
        <v>39</v>
      </c>
      <c r="D209" t="s">
        <v>548</v>
      </c>
      <c r="E209" t="s">
        <v>597</v>
      </c>
      <c r="F209" t="s">
        <v>538</v>
      </c>
      <c r="G209" t="s">
        <v>34</v>
      </c>
      <c r="H209" t="s">
        <v>831</v>
      </c>
      <c r="I209" t="s">
        <v>1947</v>
      </c>
      <c r="J209" t="s">
        <v>555</v>
      </c>
      <c r="K209" t="s">
        <v>41</v>
      </c>
      <c r="L209" t="s">
        <v>543</v>
      </c>
      <c r="M209" t="s">
        <v>41</v>
      </c>
      <c r="N209" t="s">
        <v>1517</v>
      </c>
      <c r="O209" t="s">
        <v>541</v>
      </c>
      <c r="P209" t="s">
        <v>581</v>
      </c>
      <c r="Q209"/>
    </row>
    <row r="210" spans="1:17" x14ac:dyDescent="0.2">
      <c r="A210" t="s">
        <v>550</v>
      </c>
      <c r="B210" t="s">
        <v>830</v>
      </c>
      <c r="C210" t="s">
        <v>39</v>
      </c>
      <c r="D210" t="s">
        <v>548</v>
      </c>
      <c r="E210" t="s">
        <v>557</v>
      </c>
      <c r="F210" t="s">
        <v>538</v>
      </c>
      <c r="G210" t="s">
        <v>34</v>
      </c>
      <c r="H210" t="s">
        <v>829</v>
      </c>
      <c r="I210" t="s">
        <v>1948</v>
      </c>
      <c r="J210" t="s">
        <v>555</v>
      </c>
      <c r="K210" t="s">
        <v>39</v>
      </c>
      <c r="L210" t="s">
        <v>576</v>
      </c>
      <c r="M210" t="s">
        <v>41</v>
      </c>
      <c r="N210"/>
      <c r="O210" t="s">
        <v>559</v>
      </c>
      <c r="P210" t="s">
        <v>558</v>
      </c>
      <c r="Q210"/>
    </row>
    <row r="211" spans="1:17" x14ac:dyDescent="0.2">
      <c r="A211" t="s">
        <v>550</v>
      </c>
      <c r="B211" t="s">
        <v>497</v>
      </c>
      <c r="C211" t="s">
        <v>39</v>
      </c>
      <c r="D211" t="s">
        <v>548</v>
      </c>
      <c r="E211" t="s">
        <v>557</v>
      </c>
      <c r="F211" t="s">
        <v>539</v>
      </c>
      <c r="G211" t="s">
        <v>590</v>
      </c>
      <c r="H211" t="s">
        <v>498</v>
      </c>
      <c r="I211" t="s">
        <v>1949</v>
      </c>
      <c r="J211" t="s">
        <v>555</v>
      </c>
      <c r="K211" t="s">
        <v>39</v>
      </c>
      <c r="L211" t="s">
        <v>167</v>
      </c>
      <c r="M211" t="s">
        <v>41</v>
      </c>
      <c r="N211" t="s">
        <v>1518</v>
      </c>
      <c r="O211" t="s">
        <v>827</v>
      </c>
      <c r="P211" t="s">
        <v>826</v>
      </c>
      <c r="Q211" t="s">
        <v>570</v>
      </c>
    </row>
    <row r="212" spans="1:17" x14ac:dyDescent="0.2">
      <c r="A212" t="s">
        <v>550</v>
      </c>
      <c r="B212" t="s">
        <v>465</v>
      </c>
      <c r="C212" t="s">
        <v>39</v>
      </c>
      <c r="D212" t="s">
        <v>548</v>
      </c>
      <c r="E212" t="s">
        <v>597</v>
      </c>
      <c r="F212" t="s">
        <v>539</v>
      </c>
      <c r="G212" t="s">
        <v>770</v>
      </c>
      <c r="H212" t="s">
        <v>466</v>
      </c>
      <c r="I212" t="s">
        <v>1949</v>
      </c>
      <c r="J212" t="s">
        <v>544</v>
      </c>
      <c r="K212" t="s">
        <v>41</v>
      </c>
      <c r="L212" t="s">
        <v>167</v>
      </c>
      <c r="M212" t="s">
        <v>41</v>
      </c>
      <c r="N212"/>
      <c r="O212" t="s">
        <v>827</v>
      </c>
      <c r="P212" t="s">
        <v>826</v>
      </c>
      <c r="Q212" t="s">
        <v>825</v>
      </c>
    </row>
    <row r="213" spans="1:17" x14ac:dyDescent="0.2">
      <c r="A213" t="s">
        <v>550</v>
      </c>
      <c r="B213" t="s">
        <v>311</v>
      </c>
      <c r="C213" t="s">
        <v>39</v>
      </c>
      <c r="D213" t="s">
        <v>548</v>
      </c>
      <c r="E213" t="s">
        <v>557</v>
      </c>
      <c r="F213" t="s">
        <v>539</v>
      </c>
      <c r="G213" t="s">
        <v>76</v>
      </c>
      <c r="H213" t="s">
        <v>312</v>
      </c>
      <c r="I213" t="s">
        <v>1950</v>
      </c>
      <c r="J213" t="s">
        <v>555</v>
      </c>
      <c r="K213" t="s">
        <v>39</v>
      </c>
      <c r="L213" t="s">
        <v>824</v>
      </c>
      <c r="M213" t="s">
        <v>41</v>
      </c>
      <c r="N213" t="s">
        <v>823</v>
      </c>
      <c r="O213" t="s">
        <v>595</v>
      </c>
      <c r="P213" t="s">
        <v>822</v>
      </c>
      <c r="Q213" t="s">
        <v>625</v>
      </c>
    </row>
    <row r="214" spans="1:17" x14ac:dyDescent="0.2">
      <c r="A214" t="s">
        <v>550</v>
      </c>
      <c r="B214" t="s">
        <v>330</v>
      </c>
      <c r="C214" t="s">
        <v>39</v>
      </c>
      <c r="D214" t="s">
        <v>548</v>
      </c>
      <c r="E214" t="s">
        <v>557</v>
      </c>
      <c r="F214" t="s">
        <v>539</v>
      </c>
      <c r="G214" t="s">
        <v>85</v>
      </c>
      <c r="H214" t="s">
        <v>821</v>
      </c>
      <c r="I214" t="s">
        <v>1951</v>
      </c>
      <c r="J214" t="s">
        <v>544</v>
      </c>
      <c r="K214" t="s">
        <v>39</v>
      </c>
      <c r="L214" t="s">
        <v>167</v>
      </c>
      <c r="M214" t="s">
        <v>41</v>
      </c>
      <c r="N214" t="s">
        <v>820</v>
      </c>
      <c r="O214" t="s">
        <v>541</v>
      </c>
      <c r="P214" t="s">
        <v>581</v>
      </c>
      <c r="Q214" t="s">
        <v>616</v>
      </c>
    </row>
    <row r="215" spans="1:17" x14ac:dyDescent="0.2">
      <c r="A215" t="s">
        <v>550</v>
      </c>
      <c r="B215" t="s">
        <v>819</v>
      </c>
      <c r="C215" t="s">
        <v>39</v>
      </c>
      <c r="D215" t="s">
        <v>548</v>
      </c>
      <c r="E215" t="s">
        <v>828</v>
      </c>
      <c r="F215" t="s">
        <v>538</v>
      </c>
      <c r="G215" t="s">
        <v>34</v>
      </c>
      <c r="H215" t="s">
        <v>818</v>
      </c>
      <c r="I215" t="s">
        <v>1952</v>
      </c>
      <c r="J215" t="s">
        <v>555</v>
      </c>
      <c r="K215" t="s">
        <v>39</v>
      </c>
      <c r="L215" t="s">
        <v>338</v>
      </c>
      <c r="M215" t="s">
        <v>41</v>
      </c>
      <c r="N215"/>
      <c r="O215" t="s">
        <v>817</v>
      </c>
      <c r="P215" t="s">
        <v>1519</v>
      </c>
      <c r="Q215"/>
    </row>
    <row r="216" spans="1:17" x14ac:dyDescent="0.2">
      <c r="A216" t="s">
        <v>550</v>
      </c>
      <c r="B216" t="s">
        <v>298</v>
      </c>
      <c r="C216" t="s">
        <v>39</v>
      </c>
      <c r="D216" t="s">
        <v>548</v>
      </c>
      <c r="E216" t="s">
        <v>557</v>
      </c>
      <c r="F216" t="s">
        <v>539</v>
      </c>
      <c r="G216" t="s">
        <v>641</v>
      </c>
      <c r="H216" t="s">
        <v>816</v>
      </c>
      <c r="I216" t="s">
        <v>1953</v>
      </c>
      <c r="J216" t="s">
        <v>555</v>
      </c>
      <c r="K216" t="s">
        <v>39</v>
      </c>
      <c r="L216" t="s">
        <v>167</v>
      </c>
      <c r="M216" t="s">
        <v>41</v>
      </c>
      <c r="N216" t="s">
        <v>815</v>
      </c>
      <c r="O216" t="s">
        <v>541</v>
      </c>
      <c r="P216" t="s">
        <v>581</v>
      </c>
      <c r="Q216" t="s">
        <v>767</v>
      </c>
    </row>
    <row r="217" spans="1:17" x14ac:dyDescent="0.2">
      <c r="A217" t="s">
        <v>550</v>
      </c>
      <c r="B217" t="s">
        <v>814</v>
      </c>
      <c r="C217" t="s">
        <v>39</v>
      </c>
      <c r="D217" t="s">
        <v>548</v>
      </c>
      <c r="E217" t="s">
        <v>557</v>
      </c>
      <c r="F217" t="s">
        <v>538</v>
      </c>
      <c r="G217" t="s">
        <v>34</v>
      </c>
      <c r="H217" t="s">
        <v>813</v>
      </c>
      <c r="I217" t="s">
        <v>1954</v>
      </c>
      <c r="J217" t="s">
        <v>555</v>
      </c>
      <c r="K217" t="s">
        <v>39</v>
      </c>
      <c r="L217" t="s">
        <v>167</v>
      </c>
      <c r="M217" t="s">
        <v>41</v>
      </c>
      <c r="N217"/>
      <c r="O217" t="s">
        <v>559</v>
      </c>
      <c r="P217" t="s">
        <v>558</v>
      </c>
      <c r="Q217"/>
    </row>
    <row r="218" spans="1:17" x14ac:dyDescent="0.2">
      <c r="A218" t="s">
        <v>550</v>
      </c>
      <c r="B218" t="s">
        <v>293</v>
      </c>
      <c r="C218" t="s">
        <v>39</v>
      </c>
      <c r="D218" t="s">
        <v>548</v>
      </c>
      <c r="E218" t="s">
        <v>557</v>
      </c>
      <c r="F218" t="s">
        <v>539</v>
      </c>
      <c r="G218" t="s">
        <v>615</v>
      </c>
      <c r="H218" t="s">
        <v>812</v>
      </c>
      <c r="I218" t="s">
        <v>1955</v>
      </c>
      <c r="J218" t="s">
        <v>544</v>
      </c>
      <c r="K218" t="s">
        <v>39</v>
      </c>
      <c r="L218" t="s">
        <v>576</v>
      </c>
      <c r="M218" t="s">
        <v>41</v>
      </c>
      <c r="N218" t="s">
        <v>811</v>
      </c>
      <c r="O218" t="s">
        <v>595</v>
      </c>
      <c r="P218" t="s">
        <v>647</v>
      </c>
      <c r="Q218" t="s">
        <v>616</v>
      </c>
    </row>
    <row r="219" spans="1:17" x14ac:dyDescent="0.2">
      <c r="A219" t="s">
        <v>550</v>
      </c>
      <c r="B219" t="s">
        <v>473</v>
      </c>
      <c r="C219" t="s">
        <v>39</v>
      </c>
      <c r="D219" t="s">
        <v>548</v>
      </c>
      <c r="E219" t="s">
        <v>557</v>
      </c>
      <c r="F219" t="s">
        <v>539</v>
      </c>
      <c r="G219" t="s">
        <v>810</v>
      </c>
      <c r="H219" t="s">
        <v>809</v>
      </c>
      <c r="I219" t="s">
        <v>1956</v>
      </c>
      <c r="J219" t="s">
        <v>555</v>
      </c>
      <c r="K219" t="s">
        <v>39</v>
      </c>
      <c r="L219" t="s">
        <v>808</v>
      </c>
      <c r="M219" t="s">
        <v>41</v>
      </c>
      <c r="N219" t="s">
        <v>807</v>
      </c>
      <c r="O219" t="s">
        <v>541</v>
      </c>
      <c r="P219" t="s">
        <v>581</v>
      </c>
      <c r="Q219" t="s">
        <v>551</v>
      </c>
    </row>
    <row r="220" spans="1:17" x14ac:dyDescent="0.2">
      <c r="A220" t="s">
        <v>550</v>
      </c>
      <c r="B220" t="s">
        <v>806</v>
      </c>
      <c r="C220" t="s">
        <v>39</v>
      </c>
      <c r="D220" t="s">
        <v>548</v>
      </c>
      <c r="E220" t="s">
        <v>602</v>
      </c>
      <c r="F220" t="s">
        <v>538</v>
      </c>
      <c r="G220" t="s">
        <v>34</v>
      </c>
      <c r="H220" t="s">
        <v>805</v>
      </c>
      <c r="I220" t="s">
        <v>1957</v>
      </c>
      <c r="J220" t="s">
        <v>555</v>
      </c>
      <c r="K220" t="s">
        <v>41</v>
      </c>
      <c r="L220" t="s">
        <v>607</v>
      </c>
      <c r="M220" t="s">
        <v>41</v>
      </c>
      <c r="N220"/>
      <c r="O220" t="s">
        <v>599</v>
      </c>
      <c r="P220" t="s">
        <v>571</v>
      </c>
      <c r="Q220"/>
    </row>
    <row r="221" spans="1:17" x14ac:dyDescent="0.2">
      <c r="A221" t="s">
        <v>550</v>
      </c>
      <c r="B221" t="s">
        <v>804</v>
      </c>
      <c r="C221" t="s">
        <v>39</v>
      </c>
      <c r="D221" t="s">
        <v>548</v>
      </c>
      <c r="E221" t="s">
        <v>557</v>
      </c>
      <c r="F221" t="s">
        <v>539</v>
      </c>
      <c r="G221" t="s">
        <v>771</v>
      </c>
      <c r="H221" t="s">
        <v>803</v>
      </c>
      <c r="I221" t="s">
        <v>1958</v>
      </c>
      <c r="J221" t="s">
        <v>544</v>
      </c>
      <c r="K221" t="s">
        <v>39</v>
      </c>
      <c r="L221" t="s">
        <v>543</v>
      </c>
      <c r="M221" t="s">
        <v>41</v>
      </c>
      <c r="N221" t="s">
        <v>802</v>
      </c>
      <c r="O221" t="s">
        <v>595</v>
      </c>
      <c r="P221" t="s">
        <v>801</v>
      </c>
      <c r="Q221" t="s">
        <v>767</v>
      </c>
    </row>
    <row r="222" spans="1:17" x14ac:dyDescent="0.2">
      <c r="A222" t="s">
        <v>550</v>
      </c>
      <c r="B222" t="s">
        <v>800</v>
      </c>
      <c r="C222" t="s">
        <v>39</v>
      </c>
      <c r="D222" t="s">
        <v>548</v>
      </c>
      <c r="E222" t="s">
        <v>602</v>
      </c>
      <c r="F222" t="s">
        <v>538</v>
      </c>
      <c r="G222" t="s">
        <v>34</v>
      </c>
      <c r="H222" t="s">
        <v>799</v>
      </c>
      <c r="I222" t="s">
        <v>1515</v>
      </c>
      <c r="J222" t="s">
        <v>555</v>
      </c>
      <c r="K222" t="s">
        <v>39</v>
      </c>
      <c r="L222" t="s">
        <v>607</v>
      </c>
      <c r="M222" t="s">
        <v>41</v>
      </c>
      <c r="N222"/>
      <c r="O222" t="s">
        <v>726</v>
      </c>
      <c r="P222" t="s">
        <v>768</v>
      </c>
      <c r="Q222"/>
    </row>
    <row r="223" spans="1:17" x14ac:dyDescent="0.2">
      <c r="A223" t="s">
        <v>550</v>
      </c>
      <c r="B223" t="s">
        <v>259</v>
      </c>
      <c r="C223" t="s">
        <v>39</v>
      </c>
      <c r="D223" t="s">
        <v>548</v>
      </c>
      <c r="E223" t="s">
        <v>557</v>
      </c>
      <c r="F223" t="s">
        <v>539</v>
      </c>
      <c r="G223" t="s">
        <v>556</v>
      </c>
      <c r="H223" t="s">
        <v>798</v>
      </c>
      <c r="I223" t="s">
        <v>1528</v>
      </c>
      <c r="J223" t="s">
        <v>544</v>
      </c>
      <c r="K223" t="s">
        <v>39</v>
      </c>
      <c r="L223" t="s">
        <v>543</v>
      </c>
      <c r="M223" t="s">
        <v>41</v>
      </c>
      <c r="N223" t="s">
        <v>797</v>
      </c>
      <c r="O223" t="s">
        <v>541</v>
      </c>
      <c r="P223" t="s">
        <v>581</v>
      </c>
      <c r="Q223"/>
    </row>
    <row r="224" spans="1:17" x14ac:dyDescent="0.2">
      <c r="A224" t="s">
        <v>550</v>
      </c>
      <c r="B224" t="s">
        <v>796</v>
      </c>
      <c r="C224" t="s">
        <v>39</v>
      </c>
      <c r="D224" t="s">
        <v>548</v>
      </c>
      <c r="E224" t="s">
        <v>547</v>
      </c>
      <c r="F224" t="s">
        <v>539</v>
      </c>
      <c r="G224" t="s">
        <v>792</v>
      </c>
      <c r="H224" t="s">
        <v>795</v>
      </c>
      <c r="I224" t="s">
        <v>1959</v>
      </c>
      <c r="J224" t="s">
        <v>555</v>
      </c>
      <c r="K224" t="s">
        <v>39</v>
      </c>
      <c r="L224" t="s">
        <v>167</v>
      </c>
      <c r="M224" t="s">
        <v>41</v>
      </c>
      <c r="N224" t="s">
        <v>794</v>
      </c>
      <c r="O224" t="s">
        <v>541</v>
      </c>
      <c r="P224" t="s">
        <v>540</v>
      </c>
      <c r="Q224" t="s">
        <v>793</v>
      </c>
    </row>
    <row r="225" spans="1:17" x14ac:dyDescent="0.2">
      <c r="A225" t="s">
        <v>550</v>
      </c>
      <c r="B225" t="s">
        <v>335</v>
      </c>
      <c r="C225" t="s">
        <v>39</v>
      </c>
      <c r="D225" t="s">
        <v>548</v>
      </c>
      <c r="E225" t="s">
        <v>557</v>
      </c>
      <c r="F225" t="s">
        <v>539</v>
      </c>
      <c r="G225" t="s">
        <v>792</v>
      </c>
      <c r="H225" t="s">
        <v>791</v>
      </c>
      <c r="I225" t="s">
        <v>1960</v>
      </c>
      <c r="J225" t="s">
        <v>555</v>
      </c>
      <c r="K225" t="s">
        <v>39</v>
      </c>
      <c r="L225" t="s">
        <v>338</v>
      </c>
      <c r="M225" t="s">
        <v>41</v>
      </c>
      <c r="N225" t="s">
        <v>790</v>
      </c>
      <c r="O225" t="s">
        <v>541</v>
      </c>
      <c r="P225" t="s">
        <v>581</v>
      </c>
      <c r="Q225" t="s">
        <v>767</v>
      </c>
    </row>
    <row r="226" spans="1:17" x14ac:dyDescent="0.2">
      <c r="A226" t="s">
        <v>550</v>
      </c>
      <c r="B226" t="s">
        <v>1520</v>
      </c>
      <c r="C226" t="s">
        <v>39</v>
      </c>
      <c r="D226" t="s">
        <v>548</v>
      </c>
      <c r="E226" t="s">
        <v>706</v>
      </c>
      <c r="F226" t="s">
        <v>538</v>
      </c>
      <c r="G226" t="s">
        <v>34</v>
      </c>
      <c r="H226" t="s">
        <v>1521</v>
      </c>
      <c r="I226" t="s">
        <v>1961</v>
      </c>
      <c r="J226" t="s">
        <v>555</v>
      </c>
      <c r="K226" t="s">
        <v>41</v>
      </c>
      <c r="L226" t="s">
        <v>167</v>
      </c>
      <c r="M226" t="s">
        <v>41</v>
      </c>
      <c r="N226"/>
      <c r="O226" t="s">
        <v>541</v>
      </c>
      <c r="P226" t="s">
        <v>540</v>
      </c>
      <c r="Q226"/>
    </row>
    <row r="227" spans="1:17" x14ac:dyDescent="0.2">
      <c r="A227" t="s">
        <v>550</v>
      </c>
      <c r="B227" t="s">
        <v>220</v>
      </c>
      <c r="C227" t="s">
        <v>39</v>
      </c>
      <c r="D227" t="s">
        <v>548</v>
      </c>
      <c r="E227" t="s">
        <v>557</v>
      </c>
      <c r="F227" t="s">
        <v>539</v>
      </c>
      <c r="G227" t="s">
        <v>615</v>
      </c>
      <c r="H227" t="s">
        <v>221</v>
      </c>
      <c r="I227" t="s">
        <v>1962</v>
      </c>
      <c r="J227" t="s">
        <v>544</v>
      </c>
      <c r="K227" t="s">
        <v>39</v>
      </c>
      <c r="L227" t="s">
        <v>543</v>
      </c>
      <c r="M227" t="s">
        <v>41</v>
      </c>
      <c r="N227" t="s">
        <v>788</v>
      </c>
      <c r="O227" t="s">
        <v>553</v>
      </c>
      <c r="P227" t="s">
        <v>774</v>
      </c>
      <c r="Q227" t="s">
        <v>767</v>
      </c>
    </row>
    <row r="228" spans="1:17" x14ac:dyDescent="0.2">
      <c r="A228" t="s">
        <v>550</v>
      </c>
      <c r="B228" t="s">
        <v>324</v>
      </c>
      <c r="C228" t="s">
        <v>39</v>
      </c>
      <c r="D228" t="s">
        <v>548</v>
      </c>
      <c r="E228" t="s">
        <v>557</v>
      </c>
      <c r="F228" t="s">
        <v>539</v>
      </c>
      <c r="G228" t="s">
        <v>556</v>
      </c>
      <c r="H228" t="s">
        <v>325</v>
      </c>
      <c r="I228" t="s">
        <v>1963</v>
      </c>
      <c r="J228" t="s">
        <v>555</v>
      </c>
      <c r="K228" t="s">
        <v>39</v>
      </c>
      <c r="L228" t="s">
        <v>167</v>
      </c>
      <c r="M228" t="s">
        <v>41</v>
      </c>
      <c r="N228" t="s">
        <v>787</v>
      </c>
      <c r="O228" t="s">
        <v>553</v>
      </c>
      <c r="P228" t="s">
        <v>626</v>
      </c>
      <c r="Q228" t="s">
        <v>616</v>
      </c>
    </row>
    <row r="229" spans="1:17" x14ac:dyDescent="0.2">
      <c r="A229" t="s">
        <v>550</v>
      </c>
      <c r="B229" t="s">
        <v>274</v>
      </c>
      <c r="C229" t="s">
        <v>39</v>
      </c>
      <c r="D229" t="s">
        <v>548</v>
      </c>
      <c r="E229" t="s">
        <v>557</v>
      </c>
      <c r="F229" t="s">
        <v>539</v>
      </c>
      <c r="G229" t="s">
        <v>770</v>
      </c>
      <c r="H229" t="s">
        <v>275</v>
      </c>
      <c r="I229" t="s">
        <v>1964</v>
      </c>
      <c r="J229" t="s">
        <v>544</v>
      </c>
      <c r="K229" t="s">
        <v>39</v>
      </c>
      <c r="L229" t="s">
        <v>644</v>
      </c>
      <c r="M229" t="s">
        <v>41</v>
      </c>
      <c r="N229" t="s">
        <v>786</v>
      </c>
      <c r="O229" t="s">
        <v>553</v>
      </c>
      <c r="P229" t="s">
        <v>563</v>
      </c>
      <c r="Q229" t="s">
        <v>767</v>
      </c>
    </row>
    <row r="230" spans="1:17" x14ac:dyDescent="0.2">
      <c r="A230" t="s">
        <v>550</v>
      </c>
      <c r="B230" t="s">
        <v>306</v>
      </c>
      <c r="C230" t="s">
        <v>39</v>
      </c>
      <c r="D230" t="s">
        <v>548</v>
      </c>
      <c r="E230" t="s">
        <v>557</v>
      </c>
      <c r="F230" t="s">
        <v>539</v>
      </c>
      <c r="G230" t="s">
        <v>641</v>
      </c>
      <c r="H230" t="s">
        <v>307</v>
      </c>
      <c r="I230" t="s">
        <v>1965</v>
      </c>
      <c r="J230" t="s">
        <v>555</v>
      </c>
      <c r="K230" t="s">
        <v>39</v>
      </c>
      <c r="L230" t="s">
        <v>576</v>
      </c>
      <c r="M230" t="s">
        <v>41</v>
      </c>
      <c r="N230" t="s">
        <v>784</v>
      </c>
      <c r="O230" t="s">
        <v>553</v>
      </c>
      <c r="P230" t="s">
        <v>647</v>
      </c>
      <c r="Q230" t="s">
        <v>783</v>
      </c>
    </row>
    <row r="231" spans="1:17" x14ac:dyDescent="0.2">
      <c r="A231" t="s">
        <v>550</v>
      </c>
      <c r="B231" t="s">
        <v>230</v>
      </c>
      <c r="C231" t="s">
        <v>39</v>
      </c>
      <c r="D231" t="s">
        <v>548</v>
      </c>
      <c r="E231" t="s">
        <v>547</v>
      </c>
      <c r="F231" t="s">
        <v>539</v>
      </c>
      <c r="G231" t="s">
        <v>615</v>
      </c>
      <c r="H231" t="s">
        <v>782</v>
      </c>
      <c r="I231" t="s">
        <v>1966</v>
      </c>
      <c r="J231" t="s">
        <v>544</v>
      </c>
      <c r="K231" t="s">
        <v>39</v>
      </c>
      <c r="L231" t="s">
        <v>576</v>
      </c>
      <c r="M231" t="s">
        <v>41</v>
      </c>
      <c r="N231" t="s">
        <v>781</v>
      </c>
      <c r="O231" t="s">
        <v>541</v>
      </c>
      <c r="P231" t="s">
        <v>540</v>
      </c>
      <c r="Q231" t="s">
        <v>616</v>
      </c>
    </row>
    <row r="232" spans="1:17" x14ac:dyDescent="0.2">
      <c r="A232" t="s">
        <v>550</v>
      </c>
      <c r="B232" t="s">
        <v>235</v>
      </c>
      <c r="C232" t="s">
        <v>39</v>
      </c>
      <c r="D232" t="s">
        <v>548</v>
      </c>
      <c r="E232" t="s">
        <v>557</v>
      </c>
      <c r="F232" t="s">
        <v>539</v>
      </c>
      <c r="G232" t="s">
        <v>615</v>
      </c>
      <c r="H232" t="s">
        <v>236</v>
      </c>
      <c r="I232" t="s">
        <v>1967</v>
      </c>
      <c r="J232" t="s">
        <v>544</v>
      </c>
      <c r="K232" t="s">
        <v>39</v>
      </c>
      <c r="L232" t="s">
        <v>167</v>
      </c>
      <c r="M232" t="s">
        <v>41</v>
      </c>
      <c r="N232" t="s">
        <v>780</v>
      </c>
      <c r="O232" t="s">
        <v>636</v>
      </c>
      <c r="P232" t="s">
        <v>630</v>
      </c>
      <c r="Q232" t="s">
        <v>616</v>
      </c>
    </row>
    <row r="233" spans="1:17" x14ac:dyDescent="0.2">
      <c r="A233" t="s">
        <v>550</v>
      </c>
      <c r="B233" t="s">
        <v>779</v>
      </c>
      <c r="C233" t="s">
        <v>39</v>
      </c>
      <c r="D233" t="s">
        <v>548</v>
      </c>
      <c r="E233" t="s">
        <v>597</v>
      </c>
      <c r="F233" t="s">
        <v>538</v>
      </c>
      <c r="G233" t="s">
        <v>34</v>
      </c>
      <c r="H233" t="s">
        <v>778</v>
      </c>
      <c r="I233" t="s">
        <v>1968</v>
      </c>
      <c r="J233" t="s">
        <v>555</v>
      </c>
      <c r="K233" t="s">
        <v>41</v>
      </c>
      <c r="L233" t="s">
        <v>167</v>
      </c>
      <c r="M233" t="s">
        <v>41</v>
      </c>
      <c r="N233"/>
      <c r="O233" t="s">
        <v>777</v>
      </c>
      <c r="P233" t="s">
        <v>604</v>
      </c>
      <c r="Q233"/>
    </row>
    <row r="234" spans="1:17" x14ac:dyDescent="0.2">
      <c r="A234" t="s">
        <v>550</v>
      </c>
      <c r="B234" t="s">
        <v>208</v>
      </c>
      <c r="C234" t="s">
        <v>39</v>
      </c>
      <c r="D234" t="s">
        <v>548</v>
      </c>
      <c r="E234" t="s">
        <v>557</v>
      </c>
      <c r="F234" t="s">
        <v>539</v>
      </c>
      <c r="G234" t="s">
        <v>776</v>
      </c>
      <c r="H234" t="s">
        <v>209</v>
      </c>
      <c r="I234" t="s">
        <v>1969</v>
      </c>
      <c r="J234" t="s">
        <v>544</v>
      </c>
      <c r="K234" t="s">
        <v>39</v>
      </c>
      <c r="L234" t="s">
        <v>543</v>
      </c>
      <c r="M234" t="s">
        <v>41</v>
      </c>
      <c r="N234" t="s">
        <v>775</v>
      </c>
      <c r="O234" t="s">
        <v>595</v>
      </c>
      <c r="P234" t="s">
        <v>774</v>
      </c>
      <c r="Q234" t="s">
        <v>612</v>
      </c>
    </row>
    <row r="235" spans="1:17" x14ac:dyDescent="0.2">
      <c r="A235" t="s">
        <v>550</v>
      </c>
      <c r="B235" t="s">
        <v>215</v>
      </c>
      <c r="C235" t="s">
        <v>39</v>
      </c>
      <c r="D235" t="s">
        <v>548</v>
      </c>
      <c r="E235" t="s">
        <v>557</v>
      </c>
      <c r="F235" t="s">
        <v>539</v>
      </c>
      <c r="G235" t="s">
        <v>556</v>
      </c>
      <c r="H235" t="s">
        <v>773</v>
      </c>
      <c r="I235" t="s">
        <v>1970</v>
      </c>
      <c r="J235" t="s">
        <v>555</v>
      </c>
      <c r="K235" t="s">
        <v>39</v>
      </c>
      <c r="L235" t="s">
        <v>167</v>
      </c>
      <c r="M235" t="s">
        <v>41</v>
      </c>
      <c r="N235" t="s">
        <v>772</v>
      </c>
      <c r="O235" t="s">
        <v>541</v>
      </c>
      <c r="P235" t="s">
        <v>581</v>
      </c>
      <c r="Q235" t="s">
        <v>551</v>
      </c>
    </row>
    <row r="236" spans="1:17" x14ac:dyDescent="0.2">
      <c r="A236" t="s">
        <v>550</v>
      </c>
      <c r="B236" t="s">
        <v>225</v>
      </c>
      <c r="C236" t="s">
        <v>39</v>
      </c>
      <c r="D236" t="s">
        <v>548</v>
      </c>
      <c r="E236" t="s">
        <v>557</v>
      </c>
      <c r="F236" t="s">
        <v>539</v>
      </c>
      <c r="G236" t="s">
        <v>770</v>
      </c>
      <c r="H236" t="s">
        <v>226</v>
      </c>
      <c r="I236" t="s">
        <v>1971</v>
      </c>
      <c r="J236" t="s">
        <v>555</v>
      </c>
      <c r="K236" t="s">
        <v>39</v>
      </c>
      <c r="L236" t="s">
        <v>167</v>
      </c>
      <c r="M236" t="s">
        <v>41</v>
      </c>
      <c r="N236" t="s">
        <v>769</v>
      </c>
      <c r="O236" t="s">
        <v>553</v>
      </c>
      <c r="P236" t="s">
        <v>768</v>
      </c>
      <c r="Q236" t="s">
        <v>767</v>
      </c>
    </row>
    <row r="237" spans="1:17" x14ac:dyDescent="0.2">
      <c r="A237" t="s">
        <v>550</v>
      </c>
      <c r="B237" t="s">
        <v>766</v>
      </c>
      <c r="C237" t="s">
        <v>39</v>
      </c>
      <c r="D237" t="s">
        <v>548</v>
      </c>
      <c r="E237" t="s">
        <v>557</v>
      </c>
      <c r="F237" t="s">
        <v>538</v>
      </c>
      <c r="G237" t="s">
        <v>34</v>
      </c>
      <c r="H237" t="s">
        <v>765</v>
      </c>
      <c r="I237" t="s">
        <v>1972</v>
      </c>
      <c r="J237" t="s">
        <v>555</v>
      </c>
      <c r="K237" t="s">
        <v>39</v>
      </c>
      <c r="L237" t="s">
        <v>607</v>
      </c>
      <c r="M237" t="s">
        <v>41</v>
      </c>
      <c r="N237"/>
      <c r="O237" t="s">
        <v>599</v>
      </c>
      <c r="P237" t="s">
        <v>635</v>
      </c>
      <c r="Q237"/>
    </row>
    <row r="238" spans="1:17" x14ac:dyDescent="0.2">
      <c r="A238" t="s">
        <v>550</v>
      </c>
      <c r="B238" t="s">
        <v>764</v>
      </c>
      <c r="C238" t="s">
        <v>39</v>
      </c>
      <c r="D238" t="s">
        <v>548</v>
      </c>
      <c r="E238" t="s">
        <v>557</v>
      </c>
      <c r="F238" t="s">
        <v>538</v>
      </c>
      <c r="G238" t="s">
        <v>34</v>
      </c>
      <c r="H238" t="s">
        <v>763</v>
      </c>
      <c r="I238" t="s">
        <v>1353</v>
      </c>
      <c r="J238" t="s">
        <v>544</v>
      </c>
      <c r="K238" t="s">
        <v>39</v>
      </c>
      <c r="L238" t="s">
        <v>338</v>
      </c>
      <c r="M238" t="s">
        <v>41</v>
      </c>
      <c r="N238" t="s">
        <v>762</v>
      </c>
      <c r="O238" t="s">
        <v>667</v>
      </c>
      <c r="P238" t="s">
        <v>761</v>
      </c>
      <c r="Q238"/>
    </row>
    <row r="239" spans="1:17" x14ac:dyDescent="0.2">
      <c r="A239" t="s">
        <v>550</v>
      </c>
      <c r="B239" t="s">
        <v>760</v>
      </c>
      <c r="C239" t="s">
        <v>39</v>
      </c>
      <c r="D239" t="s">
        <v>548</v>
      </c>
      <c r="E239" t="s">
        <v>597</v>
      </c>
      <c r="F239" t="s">
        <v>539</v>
      </c>
      <c r="G239" t="s">
        <v>634</v>
      </c>
      <c r="H239" t="s">
        <v>759</v>
      </c>
      <c r="I239" t="s">
        <v>1522</v>
      </c>
      <c r="J239" t="s">
        <v>544</v>
      </c>
      <c r="K239" t="s">
        <v>41</v>
      </c>
      <c r="L239" t="s">
        <v>543</v>
      </c>
      <c r="M239" t="s">
        <v>41</v>
      </c>
      <c r="N239"/>
      <c r="O239" t="s">
        <v>595</v>
      </c>
      <c r="P239" t="s">
        <v>758</v>
      </c>
      <c r="Q239" t="s">
        <v>625</v>
      </c>
    </row>
    <row r="240" spans="1:17" x14ac:dyDescent="0.2">
      <c r="A240" t="s">
        <v>550</v>
      </c>
      <c r="B240" t="s">
        <v>757</v>
      </c>
      <c r="C240" t="s">
        <v>39</v>
      </c>
      <c r="D240" t="s">
        <v>548</v>
      </c>
      <c r="E240" t="s">
        <v>557</v>
      </c>
      <c r="F240" t="s">
        <v>538</v>
      </c>
      <c r="G240" t="s">
        <v>34</v>
      </c>
      <c r="H240" t="s">
        <v>756</v>
      </c>
      <c r="I240" t="s">
        <v>1973</v>
      </c>
      <c r="J240" t="s">
        <v>544</v>
      </c>
      <c r="K240" t="s">
        <v>39</v>
      </c>
      <c r="L240" t="s">
        <v>576</v>
      </c>
      <c r="M240" t="s">
        <v>41</v>
      </c>
      <c r="N240" t="s">
        <v>755</v>
      </c>
      <c r="O240" t="s">
        <v>541</v>
      </c>
      <c r="P240" t="s">
        <v>581</v>
      </c>
      <c r="Q240"/>
    </row>
    <row r="241" spans="1:17" x14ac:dyDescent="0.2">
      <c r="A241" t="s">
        <v>550</v>
      </c>
      <c r="B241" t="s">
        <v>754</v>
      </c>
      <c r="C241" t="s">
        <v>39</v>
      </c>
      <c r="D241" t="s">
        <v>548</v>
      </c>
      <c r="E241" t="s">
        <v>557</v>
      </c>
      <c r="F241" t="s">
        <v>538</v>
      </c>
      <c r="G241" t="s">
        <v>34</v>
      </c>
      <c r="H241" t="s">
        <v>753</v>
      </c>
      <c r="I241" t="s">
        <v>1974</v>
      </c>
      <c r="J241" t="s">
        <v>544</v>
      </c>
      <c r="K241" t="s">
        <v>39</v>
      </c>
      <c r="L241" t="s">
        <v>338</v>
      </c>
      <c r="M241" t="s">
        <v>41</v>
      </c>
      <c r="N241"/>
      <c r="O241" t="s">
        <v>559</v>
      </c>
      <c r="P241" t="s">
        <v>574</v>
      </c>
      <c r="Q241"/>
    </row>
    <row r="242" spans="1:17" x14ac:dyDescent="0.2">
      <c r="A242" t="s">
        <v>550</v>
      </c>
      <c r="B242" t="s">
        <v>751</v>
      </c>
      <c r="C242" t="s">
        <v>39</v>
      </c>
      <c r="D242" t="s">
        <v>548</v>
      </c>
      <c r="E242" t="s">
        <v>597</v>
      </c>
      <c r="F242" t="s">
        <v>538</v>
      </c>
      <c r="G242" t="s">
        <v>34</v>
      </c>
      <c r="H242" t="s">
        <v>750</v>
      </c>
      <c r="I242" t="s">
        <v>1528</v>
      </c>
      <c r="J242" t="s">
        <v>555</v>
      </c>
      <c r="K242" t="s">
        <v>41</v>
      </c>
      <c r="L242" t="s">
        <v>167</v>
      </c>
      <c r="M242" t="s">
        <v>41</v>
      </c>
      <c r="N242"/>
      <c r="O242" t="s">
        <v>541</v>
      </c>
      <c r="P242" t="s">
        <v>581</v>
      </c>
      <c r="Q242"/>
    </row>
    <row r="243" spans="1:17" x14ac:dyDescent="0.2">
      <c r="A243" t="s">
        <v>550</v>
      </c>
      <c r="B243" t="s">
        <v>749</v>
      </c>
      <c r="C243" t="s">
        <v>39</v>
      </c>
      <c r="D243" t="s">
        <v>548</v>
      </c>
      <c r="E243" t="s">
        <v>597</v>
      </c>
      <c r="F243" t="s">
        <v>538</v>
      </c>
      <c r="G243" t="s">
        <v>34</v>
      </c>
      <c r="H243" t="s">
        <v>748</v>
      </c>
      <c r="I243" t="s">
        <v>1528</v>
      </c>
      <c r="J243" t="s">
        <v>555</v>
      </c>
      <c r="K243" t="s">
        <v>41</v>
      </c>
      <c r="L243" t="s">
        <v>167</v>
      </c>
      <c r="M243" t="s">
        <v>41</v>
      </c>
      <c r="N243"/>
      <c r="O243" t="s">
        <v>541</v>
      </c>
      <c r="P243" t="s">
        <v>581</v>
      </c>
      <c r="Q243"/>
    </row>
    <row r="244" spans="1:17" x14ac:dyDescent="0.2">
      <c r="A244" t="s">
        <v>550</v>
      </c>
      <c r="B244" t="s">
        <v>747</v>
      </c>
      <c r="C244" t="s">
        <v>39</v>
      </c>
      <c r="D244" t="s">
        <v>548</v>
      </c>
      <c r="E244" t="s">
        <v>557</v>
      </c>
      <c r="F244" t="s">
        <v>538</v>
      </c>
      <c r="G244" t="s">
        <v>34</v>
      </c>
      <c r="H244" t="s">
        <v>746</v>
      </c>
      <c r="I244" t="s">
        <v>1975</v>
      </c>
      <c r="J244" t="s">
        <v>544</v>
      </c>
      <c r="K244" t="s">
        <v>39</v>
      </c>
      <c r="L244" t="s">
        <v>576</v>
      </c>
      <c r="M244" t="s">
        <v>41</v>
      </c>
      <c r="N244" t="s">
        <v>745</v>
      </c>
      <c r="O244" t="s">
        <v>667</v>
      </c>
      <c r="P244" t="s">
        <v>744</v>
      </c>
      <c r="Q244"/>
    </row>
    <row r="245" spans="1:17" x14ac:dyDescent="0.2">
      <c r="A245" t="s">
        <v>550</v>
      </c>
      <c r="B245" t="s">
        <v>743</v>
      </c>
      <c r="C245" t="s">
        <v>39</v>
      </c>
      <c r="D245" t="s">
        <v>548</v>
      </c>
      <c r="E245" t="s">
        <v>557</v>
      </c>
      <c r="F245" t="s">
        <v>538</v>
      </c>
      <c r="G245" t="s">
        <v>34</v>
      </c>
      <c r="H245" t="s">
        <v>742</v>
      </c>
      <c r="I245" t="s">
        <v>1523</v>
      </c>
      <c r="J245" t="s">
        <v>555</v>
      </c>
      <c r="K245" t="s">
        <v>39</v>
      </c>
      <c r="L245" t="s">
        <v>167</v>
      </c>
      <c r="M245" t="s">
        <v>41</v>
      </c>
      <c r="N245"/>
      <c r="O245" t="s">
        <v>559</v>
      </c>
      <c r="P245" t="s">
        <v>558</v>
      </c>
      <c r="Q245"/>
    </row>
    <row r="246" spans="1:17" x14ac:dyDescent="0.2">
      <c r="A246" t="s">
        <v>550</v>
      </c>
      <c r="B246" t="s">
        <v>361</v>
      </c>
      <c r="C246" t="s">
        <v>39</v>
      </c>
      <c r="D246" t="s">
        <v>548</v>
      </c>
      <c r="E246" t="s">
        <v>557</v>
      </c>
      <c r="F246" t="s">
        <v>538</v>
      </c>
      <c r="G246" t="s">
        <v>34</v>
      </c>
      <c r="H246" t="s">
        <v>362</v>
      </c>
      <c r="I246" t="s">
        <v>1976</v>
      </c>
      <c r="J246" t="s">
        <v>555</v>
      </c>
      <c r="K246" t="s">
        <v>39</v>
      </c>
      <c r="L246" t="s">
        <v>607</v>
      </c>
      <c r="M246" t="s">
        <v>41</v>
      </c>
      <c r="N246" t="s">
        <v>741</v>
      </c>
      <c r="O246" t="s">
        <v>667</v>
      </c>
      <c r="P246" t="s">
        <v>738</v>
      </c>
      <c r="Q246"/>
    </row>
    <row r="247" spans="1:17" x14ac:dyDescent="0.2">
      <c r="A247" t="s">
        <v>550</v>
      </c>
      <c r="B247" t="s">
        <v>358</v>
      </c>
      <c r="C247" t="s">
        <v>39</v>
      </c>
      <c r="D247" t="s">
        <v>548</v>
      </c>
      <c r="E247" t="s">
        <v>557</v>
      </c>
      <c r="F247" t="s">
        <v>538</v>
      </c>
      <c r="G247" t="s">
        <v>34</v>
      </c>
      <c r="H247" t="s">
        <v>359</v>
      </c>
      <c r="I247" t="s">
        <v>1976</v>
      </c>
      <c r="J247" t="s">
        <v>544</v>
      </c>
      <c r="K247" t="s">
        <v>39</v>
      </c>
      <c r="L247" t="s">
        <v>740</v>
      </c>
      <c r="M247" t="s">
        <v>41</v>
      </c>
      <c r="N247" t="s">
        <v>739</v>
      </c>
      <c r="O247" t="s">
        <v>667</v>
      </c>
      <c r="P247" t="s">
        <v>738</v>
      </c>
      <c r="Q247"/>
    </row>
    <row r="248" spans="1:17" x14ac:dyDescent="0.2">
      <c r="A248" t="s">
        <v>550</v>
      </c>
      <c r="B248" t="s">
        <v>737</v>
      </c>
      <c r="C248" t="s">
        <v>39</v>
      </c>
      <c r="D248" t="s">
        <v>548</v>
      </c>
      <c r="E248" t="s">
        <v>706</v>
      </c>
      <c r="F248" t="s">
        <v>539</v>
      </c>
      <c r="G248" t="s">
        <v>736</v>
      </c>
      <c r="H248" t="s">
        <v>735</v>
      </c>
      <c r="I248" t="s">
        <v>1977</v>
      </c>
      <c r="J248" t="s">
        <v>544</v>
      </c>
      <c r="K248" t="s">
        <v>41</v>
      </c>
      <c r="L248" t="s">
        <v>129</v>
      </c>
      <c r="M248" t="s">
        <v>41</v>
      </c>
      <c r="N248"/>
      <c r="O248" t="s">
        <v>541</v>
      </c>
      <c r="P248" t="s">
        <v>540</v>
      </c>
      <c r="Q248" t="s">
        <v>562</v>
      </c>
    </row>
    <row r="249" spans="1:17" x14ac:dyDescent="0.2">
      <c r="A249" t="s">
        <v>550</v>
      </c>
      <c r="B249" t="s">
        <v>734</v>
      </c>
      <c r="C249" t="s">
        <v>39</v>
      </c>
      <c r="D249" t="s">
        <v>548</v>
      </c>
      <c r="E249" t="s">
        <v>557</v>
      </c>
      <c r="F249" t="s">
        <v>538</v>
      </c>
      <c r="G249" t="s">
        <v>34</v>
      </c>
      <c r="H249" t="s">
        <v>733</v>
      </c>
      <c r="I249" t="s">
        <v>1978</v>
      </c>
      <c r="J249" t="s">
        <v>544</v>
      </c>
      <c r="K249" t="s">
        <v>39</v>
      </c>
      <c r="L249" t="s">
        <v>338</v>
      </c>
      <c r="M249" t="s">
        <v>41</v>
      </c>
      <c r="N249"/>
      <c r="O249" t="s">
        <v>559</v>
      </c>
      <c r="P249" t="s">
        <v>558</v>
      </c>
      <c r="Q249"/>
    </row>
    <row r="250" spans="1:17" x14ac:dyDescent="0.2">
      <c r="A250" t="s">
        <v>550</v>
      </c>
      <c r="B250" t="s">
        <v>403</v>
      </c>
      <c r="C250" t="s">
        <v>39</v>
      </c>
      <c r="D250" t="s">
        <v>548</v>
      </c>
      <c r="E250" t="s">
        <v>557</v>
      </c>
      <c r="F250" t="s">
        <v>538</v>
      </c>
      <c r="G250" t="s">
        <v>34</v>
      </c>
      <c r="H250" t="s">
        <v>732</v>
      </c>
      <c r="I250" t="s">
        <v>1979</v>
      </c>
      <c r="J250" t="s">
        <v>555</v>
      </c>
      <c r="K250" t="s">
        <v>39</v>
      </c>
      <c r="L250" t="s">
        <v>167</v>
      </c>
      <c r="M250" t="s">
        <v>41</v>
      </c>
      <c r="N250" t="s">
        <v>731</v>
      </c>
      <c r="O250" t="s">
        <v>541</v>
      </c>
      <c r="P250" t="s">
        <v>581</v>
      </c>
      <c r="Q250"/>
    </row>
    <row r="251" spans="1:17" x14ac:dyDescent="0.2">
      <c r="A251" t="s">
        <v>550</v>
      </c>
      <c r="B251" t="s">
        <v>730</v>
      </c>
      <c r="C251" t="s">
        <v>39</v>
      </c>
      <c r="D251" t="s">
        <v>548</v>
      </c>
      <c r="E251" t="s">
        <v>683</v>
      </c>
      <c r="F251" t="s">
        <v>682</v>
      </c>
      <c r="G251" t="s">
        <v>681</v>
      </c>
      <c r="H251" t="s">
        <v>729</v>
      </c>
      <c r="I251" t="s">
        <v>1980</v>
      </c>
      <c r="J251" t="s">
        <v>544</v>
      </c>
      <c r="K251" t="s">
        <v>41</v>
      </c>
      <c r="L251" t="s">
        <v>167</v>
      </c>
      <c r="M251" t="s">
        <v>41</v>
      </c>
      <c r="N251"/>
      <c r="O251" t="s">
        <v>541</v>
      </c>
      <c r="P251" t="s">
        <v>541</v>
      </c>
      <c r="Q251"/>
    </row>
    <row r="252" spans="1:17" x14ac:dyDescent="0.2">
      <c r="A252" t="s">
        <v>550</v>
      </c>
      <c r="B252" t="s">
        <v>728</v>
      </c>
      <c r="C252" t="s">
        <v>39</v>
      </c>
      <c r="D252" t="s">
        <v>548</v>
      </c>
      <c r="E252" t="s">
        <v>557</v>
      </c>
      <c r="F252" t="s">
        <v>538</v>
      </c>
      <c r="G252" t="s">
        <v>34</v>
      </c>
      <c r="H252" t="s">
        <v>727</v>
      </c>
      <c r="I252" t="s">
        <v>1981</v>
      </c>
      <c r="J252" t="s">
        <v>544</v>
      </c>
      <c r="K252" t="s">
        <v>39</v>
      </c>
      <c r="L252" t="s">
        <v>576</v>
      </c>
      <c r="M252" t="s">
        <v>41</v>
      </c>
      <c r="N252" t="s">
        <v>1982</v>
      </c>
      <c r="O252" t="s">
        <v>667</v>
      </c>
      <c r="P252" t="s">
        <v>1877</v>
      </c>
      <c r="Q252"/>
    </row>
    <row r="253" spans="1:17" x14ac:dyDescent="0.2">
      <c r="A253" t="s">
        <v>550</v>
      </c>
      <c r="B253" t="s">
        <v>725</v>
      </c>
      <c r="C253" t="s">
        <v>39</v>
      </c>
      <c r="D253" t="s">
        <v>548</v>
      </c>
      <c r="E253" t="s">
        <v>706</v>
      </c>
      <c r="F253" t="s">
        <v>538</v>
      </c>
      <c r="G253" t="s">
        <v>34</v>
      </c>
      <c r="H253" t="s">
        <v>724</v>
      </c>
      <c r="I253" t="s">
        <v>1983</v>
      </c>
      <c r="J253" t="s">
        <v>555</v>
      </c>
      <c r="K253" t="s">
        <v>41</v>
      </c>
      <c r="L253" t="s">
        <v>167</v>
      </c>
      <c r="M253" t="s">
        <v>41</v>
      </c>
      <c r="N253" t="s">
        <v>723</v>
      </c>
      <c r="O253" t="s">
        <v>541</v>
      </c>
      <c r="P253" t="s">
        <v>540</v>
      </c>
      <c r="Q253"/>
    </row>
    <row r="254" spans="1:17" x14ac:dyDescent="0.2">
      <c r="A254" t="s">
        <v>550</v>
      </c>
      <c r="B254" t="s">
        <v>168</v>
      </c>
      <c r="C254" t="s">
        <v>39</v>
      </c>
      <c r="D254" t="s">
        <v>548</v>
      </c>
      <c r="E254" t="s">
        <v>547</v>
      </c>
      <c r="F254" t="s">
        <v>539</v>
      </c>
      <c r="G254" t="s">
        <v>634</v>
      </c>
      <c r="H254" t="s">
        <v>722</v>
      </c>
      <c r="I254" t="s">
        <v>1984</v>
      </c>
      <c r="J254" t="s">
        <v>544</v>
      </c>
      <c r="K254" t="s">
        <v>39</v>
      </c>
      <c r="L254" t="s">
        <v>338</v>
      </c>
      <c r="M254" t="s">
        <v>41</v>
      </c>
      <c r="N254" t="s">
        <v>721</v>
      </c>
      <c r="O254" t="s">
        <v>541</v>
      </c>
      <c r="P254" t="s">
        <v>540</v>
      </c>
      <c r="Q254" t="s">
        <v>625</v>
      </c>
    </row>
    <row r="255" spans="1:17" x14ac:dyDescent="0.2">
      <c r="A255" t="s">
        <v>550</v>
      </c>
      <c r="B255" t="s">
        <v>173</v>
      </c>
      <c r="C255" t="s">
        <v>39</v>
      </c>
      <c r="D255" t="s">
        <v>548</v>
      </c>
      <c r="E255" t="s">
        <v>557</v>
      </c>
      <c r="F255" t="s">
        <v>539</v>
      </c>
      <c r="G255" t="s">
        <v>556</v>
      </c>
      <c r="H255" t="s">
        <v>174</v>
      </c>
      <c r="I255" t="s">
        <v>1985</v>
      </c>
      <c r="J255" t="s">
        <v>555</v>
      </c>
      <c r="K255" t="s">
        <v>39</v>
      </c>
      <c r="L255" t="s">
        <v>543</v>
      </c>
      <c r="M255" t="s">
        <v>41</v>
      </c>
      <c r="N255" t="s">
        <v>720</v>
      </c>
      <c r="O255" t="s">
        <v>553</v>
      </c>
      <c r="P255" t="s">
        <v>598</v>
      </c>
      <c r="Q255" t="s">
        <v>562</v>
      </c>
    </row>
    <row r="256" spans="1:17" x14ac:dyDescent="0.2">
      <c r="A256" t="s">
        <v>550</v>
      </c>
      <c r="B256" t="s">
        <v>719</v>
      </c>
      <c r="C256" t="s">
        <v>39</v>
      </c>
      <c r="D256" t="s">
        <v>548</v>
      </c>
      <c r="E256" t="s">
        <v>557</v>
      </c>
      <c r="F256" t="s">
        <v>538</v>
      </c>
      <c r="G256" t="s">
        <v>34</v>
      </c>
      <c r="H256" t="s">
        <v>718</v>
      </c>
      <c r="I256" t="s">
        <v>1986</v>
      </c>
      <c r="J256" t="s">
        <v>544</v>
      </c>
      <c r="K256" t="s">
        <v>39</v>
      </c>
      <c r="L256" t="s">
        <v>338</v>
      </c>
      <c r="M256" t="s">
        <v>41</v>
      </c>
      <c r="N256" t="s">
        <v>717</v>
      </c>
      <c r="O256" t="s">
        <v>667</v>
      </c>
      <c r="P256" t="s">
        <v>711</v>
      </c>
      <c r="Q256"/>
    </row>
    <row r="257" spans="1:17" x14ac:dyDescent="0.2">
      <c r="A257" t="s">
        <v>550</v>
      </c>
      <c r="B257" t="s">
        <v>716</v>
      </c>
      <c r="C257" t="s">
        <v>39</v>
      </c>
      <c r="D257" t="s">
        <v>548</v>
      </c>
      <c r="E257" t="s">
        <v>597</v>
      </c>
      <c r="F257" t="s">
        <v>538</v>
      </c>
      <c r="G257" t="s">
        <v>34</v>
      </c>
      <c r="H257" t="s">
        <v>715</v>
      </c>
      <c r="I257" t="s">
        <v>1986</v>
      </c>
      <c r="J257" t="s">
        <v>555</v>
      </c>
      <c r="K257" t="s">
        <v>41</v>
      </c>
      <c r="L257" t="s">
        <v>167</v>
      </c>
      <c r="M257" t="s">
        <v>41</v>
      </c>
      <c r="N257"/>
      <c r="O257" t="s">
        <v>541</v>
      </c>
      <c r="P257" t="s">
        <v>581</v>
      </c>
      <c r="Q257"/>
    </row>
    <row r="258" spans="1:17" x14ac:dyDescent="0.2">
      <c r="A258" t="s">
        <v>550</v>
      </c>
      <c r="B258" t="s">
        <v>714</v>
      </c>
      <c r="C258" t="s">
        <v>39</v>
      </c>
      <c r="D258" t="s">
        <v>548</v>
      </c>
      <c r="E258" t="s">
        <v>557</v>
      </c>
      <c r="F258" t="s">
        <v>538</v>
      </c>
      <c r="G258" t="s">
        <v>34</v>
      </c>
      <c r="H258" t="s">
        <v>713</v>
      </c>
      <c r="I258" t="s">
        <v>1986</v>
      </c>
      <c r="J258" t="s">
        <v>555</v>
      </c>
      <c r="K258" t="s">
        <v>39</v>
      </c>
      <c r="L258" t="s">
        <v>338</v>
      </c>
      <c r="M258" t="s">
        <v>41</v>
      </c>
      <c r="N258" t="s">
        <v>712</v>
      </c>
      <c r="O258" t="s">
        <v>667</v>
      </c>
      <c r="P258" t="s">
        <v>711</v>
      </c>
      <c r="Q258"/>
    </row>
    <row r="259" spans="1:17" x14ac:dyDescent="0.2">
      <c r="A259" t="s">
        <v>550</v>
      </c>
      <c r="B259" t="s">
        <v>710</v>
      </c>
      <c r="C259" t="s">
        <v>39</v>
      </c>
      <c r="D259" t="s">
        <v>548</v>
      </c>
      <c r="E259" t="s">
        <v>557</v>
      </c>
      <c r="F259" t="s">
        <v>538</v>
      </c>
      <c r="G259" t="s">
        <v>34</v>
      </c>
      <c r="H259" t="s">
        <v>709</v>
      </c>
      <c r="I259" t="s">
        <v>1986</v>
      </c>
      <c r="J259" t="s">
        <v>544</v>
      </c>
      <c r="K259" t="s">
        <v>39</v>
      </c>
      <c r="L259" t="s">
        <v>338</v>
      </c>
      <c r="M259" t="s">
        <v>41</v>
      </c>
      <c r="N259" t="s">
        <v>708</v>
      </c>
      <c r="O259" t="s">
        <v>599</v>
      </c>
      <c r="P259" t="s">
        <v>626</v>
      </c>
      <c r="Q259"/>
    </row>
    <row r="260" spans="1:17" x14ac:dyDescent="0.2">
      <c r="A260" t="s">
        <v>550</v>
      </c>
      <c r="B260" t="s">
        <v>707</v>
      </c>
      <c r="C260" t="s">
        <v>39</v>
      </c>
      <c r="D260" t="s">
        <v>548</v>
      </c>
      <c r="E260" t="s">
        <v>706</v>
      </c>
      <c r="F260" t="s">
        <v>538</v>
      </c>
      <c r="G260" t="s">
        <v>34</v>
      </c>
      <c r="H260" t="s">
        <v>705</v>
      </c>
      <c r="I260" t="s">
        <v>1987</v>
      </c>
      <c r="J260" t="s">
        <v>555</v>
      </c>
      <c r="K260" t="s">
        <v>41</v>
      </c>
      <c r="L260" t="s">
        <v>338</v>
      </c>
      <c r="M260" t="s">
        <v>41</v>
      </c>
      <c r="N260"/>
      <c r="O260" t="s">
        <v>541</v>
      </c>
      <c r="P260" t="s">
        <v>540</v>
      </c>
      <c r="Q260"/>
    </row>
    <row r="261" spans="1:17" x14ac:dyDescent="0.2">
      <c r="A261" t="s">
        <v>550</v>
      </c>
      <c r="B261" t="s">
        <v>148</v>
      </c>
      <c r="C261" t="s">
        <v>39</v>
      </c>
      <c r="D261" t="s">
        <v>548</v>
      </c>
      <c r="E261" t="s">
        <v>557</v>
      </c>
      <c r="F261" t="s">
        <v>539</v>
      </c>
      <c r="G261" t="s">
        <v>565</v>
      </c>
      <c r="H261" t="s">
        <v>149</v>
      </c>
      <c r="I261" t="s">
        <v>1988</v>
      </c>
      <c r="J261" t="s">
        <v>544</v>
      </c>
      <c r="K261" t="s">
        <v>39</v>
      </c>
      <c r="L261" t="s">
        <v>576</v>
      </c>
      <c r="M261" t="s">
        <v>41</v>
      </c>
      <c r="N261" t="s">
        <v>704</v>
      </c>
      <c r="O261" t="s">
        <v>553</v>
      </c>
      <c r="P261" t="s">
        <v>594</v>
      </c>
      <c r="Q261" t="s">
        <v>551</v>
      </c>
    </row>
    <row r="262" spans="1:17" x14ac:dyDescent="0.2">
      <c r="A262" t="s">
        <v>550</v>
      </c>
      <c r="B262" t="s">
        <v>703</v>
      </c>
      <c r="C262" t="s">
        <v>39</v>
      </c>
      <c r="D262" t="s">
        <v>548</v>
      </c>
      <c r="E262" t="s">
        <v>557</v>
      </c>
      <c r="F262" t="s">
        <v>538</v>
      </c>
      <c r="G262" t="s">
        <v>34</v>
      </c>
      <c r="H262" t="s">
        <v>1524</v>
      </c>
      <c r="I262" t="s">
        <v>1989</v>
      </c>
      <c r="J262" t="s">
        <v>555</v>
      </c>
      <c r="K262" t="s">
        <v>39</v>
      </c>
      <c r="L262" t="s">
        <v>543</v>
      </c>
      <c r="M262" t="s">
        <v>41</v>
      </c>
      <c r="N262" t="s">
        <v>1990</v>
      </c>
      <c r="O262" t="s">
        <v>667</v>
      </c>
      <c r="P262" t="s">
        <v>789</v>
      </c>
      <c r="Q262"/>
    </row>
    <row r="263" spans="1:17" x14ac:dyDescent="0.2">
      <c r="A263" t="s">
        <v>550</v>
      </c>
      <c r="B263" t="s">
        <v>702</v>
      </c>
      <c r="C263" t="s">
        <v>39</v>
      </c>
      <c r="D263" t="s">
        <v>548</v>
      </c>
      <c r="E263" t="s">
        <v>683</v>
      </c>
      <c r="F263" t="s">
        <v>682</v>
      </c>
      <c r="G263" t="s">
        <v>681</v>
      </c>
      <c r="H263" t="s">
        <v>701</v>
      </c>
      <c r="I263" t="s">
        <v>550</v>
      </c>
      <c r="J263" t="s">
        <v>40</v>
      </c>
      <c r="K263" t="s">
        <v>41</v>
      </c>
      <c r="L263" t="s">
        <v>167</v>
      </c>
      <c r="M263" t="s">
        <v>41</v>
      </c>
      <c r="N263"/>
      <c r="O263" t="s">
        <v>679</v>
      </c>
      <c r="P263" t="s">
        <v>678</v>
      </c>
      <c r="Q263"/>
    </row>
    <row r="264" spans="1:17" x14ac:dyDescent="0.2">
      <c r="A264" t="s">
        <v>550</v>
      </c>
      <c r="B264" t="s">
        <v>700</v>
      </c>
      <c r="C264" t="s">
        <v>39</v>
      </c>
      <c r="D264" t="s">
        <v>548</v>
      </c>
      <c r="E264" t="s">
        <v>683</v>
      </c>
      <c r="F264" t="s">
        <v>682</v>
      </c>
      <c r="G264" t="s">
        <v>681</v>
      </c>
      <c r="H264" t="s">
        <v>699</v>
      </c>
      <c r="I264" t="s">
        <v>550</v>
      </c>
      <c r="J264" t="s">
        <v>40</v>
      </c>
      <c r="K264" t="s">
        <v>41</v>
      </c>
      <c r="L264" t="s">
        <v>543</v>
      </c>
      <c r="M264" t="s">
        <v>41</v>
      </c>
      <c r="N264"/>
      <c r="O264" t="s">
        <v>679</v>
      </c>
      <c r="P264" t="s">
        <v>678</v>
      </c>
      <c r="Q264"/>
    </row>
    <row r="265" spans="1:17" x14ac:dyDescent="0.2">
      <c r="A265" t="s">
        <v>550</v>
      </c>
      <c r="B265" t="s">
        <v>698</v>
      </c>
      <c r="C265" t="s">
        <v>39</v>
      </c>
      <c r="D265" t="s">
        <v>548</v>
      </c>
      <c r="E265" t="s">
        <v>683</v>
      </c>
      <c r="F265" t="s">
        <v>682</v>
      </c>
      <c r="G265" t="s">
        <v>681</v>
      </c>
      <c r="H265" t="s">
        <v>697</v>
      </c>
      <c r="I265" t="s">
        <v>550</v>
      </c>
      <c r="J265" t="s">
        <v>40</v>
      </c>
      <c r="K265" t="s">
        <v>41</v>
      </c>
      <c r="L265" t="s">
        <v>576</v>
      </c>
      <c r="M265" t="s">
        <v>41</v>
      </c>
      <c r="N265"/>
      <c r="O265" t="s">
        <v>679</v>
      </c>
      <c r="P265" t="s">
        <v>678</v>
      </c>
      <c r="Q265"/>
    </row>
    <row r="266" spans="1:17" x14ac:dyDescent="0.2">
      <c r="A266" t="s">
        <v>550</v>
      </c>
      <c r="B266" t="s">
        <v>696</v>
      </c>
      <c r="C266" t="s">
        <v>39</v>
      </c>
      <c r="D266" t="s">
        <v>548</v>
      </c>
      <c r="E266" t="s">
        <v>683</v>
      </c>
      <c r="F266" t="s">
        <v>682</v>
      </c>
      <c r="G266" t="s">
        <v>681</v>
      </c>
      <c r="H266" t="s">
        <v>695</v>
      </c>
      <c r="I266" t="s">
        <v>550</v>
      </c>
      <c r="J266" t="s">
        <v>40</v>
      </c>
      <c r="K266" t="s">
        <v>41</v>
      </c>
      <c r="L266" t="s">
        <v>338</v>
      </c>
      <c r="M266" t="s">
        <v>41</v>
      </c>
      <c r="N266"/>
      <c r="O266" t="s">
        <v>679</v>
      </c>
      <c r="P266" t="s">
        <v>678</v>
      </c>
      <c r="Q266"/>
    </row>
    <row r="267" spans="1:17" x14ac:dyDescent="0.2">
      <c r="A267" t="s">
        <v>550</v>
      </c>
      <c r="B267" t="s">
        <v>694</v>
      </c>
      <c r="C267" t="s">
        <v>39</v>
      </c>
      <c r="D267" t="s">
        <v>548</v>
      </c>
      <c r="E267" t="s">
        <v>683</v>
      </c>
      <c r="F267" t="s">
        <v>682</v>
      </c>
      <c r="G267" t="s">
        <v>681</v>
      </c>
      <c r="H267" t="s">
        <v>693</v>
      </c>
      <c r="I267" t="s">
        <v>550</v>
      </c>
      <c r="J267" t="s">
        <v>40</v>
      </c>
      <c r="K267" t="s">
        <v>41</v>
      </c>
      <c r="L267" t="s">
        <v>167</v>
      </c>
      <c r="M267" t="s">
        <v>41</v>
      </c>
      <c r="N267"/>
      <c r="O267" t="s">
        <v>679</v>
      </c>
      <c r="P267" t="s">
        <v>678</v>
      </c>
      <c r="Q267"/>
    </row>
    <row r="268" spans="1:17" x14ac:dyDescent="0.2">
      <c r="A268" t="s">
        <v>550</v>
      </c>
      <c r="B268" t="s">
        <v>692</v>
      </c>
      <c r="C268" t="s">
        <v>39</v>
      </c>
      <c r="D268" t="s">
        <v>548</v>
      </c>
      <c r="E268" t="s">
        <v>683</v>
      </c>
      <c r="F268" t="s">
        <v>682</v>
      </c>
      <c r="G268" t="s">
        <v>681</v>
      </c>
      <c r="H268" t="s">
        <v>691</v>
      </c>
      <c r="I268" t="s">
        <v>550</v>
      </c>
      <c r="J268" t="s">
        <v>40</v>
      </c>
      <c r="K268" t="s">
        <v>41</v>
      </c>
      <c r="L268" t="s">
        <v>543</v>
      </c>
      <c r="M268" t="s">
        <v>41</v>
      </c>
      <c r="N268"/>
      <c r="O268" t="s">
        <v>679</v>
      </c>
      <c r="P268" t="s">
        <v>678</v>
      </c>
      <c r="Q268"/>
    </row>
    <row r="269" spans="1:17" x14ac:dyDescent="0.2">
      <c r="A269" t="s">
        <v>550</v>
      </c>
      <c r="B269" t="s">
        <v>690</v>
      </c>
      <c r="C269" t="s">
        <v>39</v>
      </c>
      <c r="D269" t="s">
        <v>548</v>
      </c>
      <c r="E269" t="s">
        <v>683</v>
      </c>
      <c r="F269" t="s">
        <v>682</v>
      </c>
      <c r="G269" t="s">
        <v>681</v>
      </c>
      <c r="H269" t="s">
        <v>689</v>
      </c>
      <c r="I269" t="s">
        <v>550</v>
      </c>
      <c r="J269" t="s">
        <v>40</v>
      </c>
      <c r="K269" t="s">
        <v>41</v>
      </c>
      <c r="L269" t="s">
        <v>338</v>
      </c>
      <c r="M269" t="s">
        <v>41</v>
      </c>
      <c r="N269"/>
      <c r="O269" t="s">
        <v>679</v>
      </c>
      <c r="P269" t="s">
        <v>678</v>
      </c>
      <c r="Q269"/>
    </row>
    <row r="270" spans="1:17" x14ac:dyDescent="0.2">
      <c r="A270" t="s">
        <v>550</v>
      </c>
      <c r="B270" t="s">
        <v>688</v>
      </c>
      <c r="C270" t="s">
        <v>39</v>
      </c>
      <c r="D270" t="s">
        <v>548</v>
      </c>
      <c r="E270" t="s">
        <v>683</v>
      </c>
      <c r="F270" t="s">
        <v>682</v>
      </c>
      <c r="G270" t="s">
        <v>681</v>
      </c>
      <c r="H270" t="s">
        <v>687</v>
      </c>
      <c r="I270" t="s">
        <v>550</v>
      </c>
      <c r="J270" t="s">
        <v>40</v>
      </c>
      <c r="K270" t="s">
        <v>41</v>
      </c>
      <c r="L270" t="s">
        <v>338</v>
      </c>
      <c r="M270" t="s">
        <v>41</v>
      </c>
      <c r="N270"/>
      <c r="O270" t="s">
        <v>679</v>
      </c>
      <c r="P270" t="s">
        <v>678</v>
      </c>
      <c r="Q270"/>
    </row>
    <row r="271" spans="1:17" x14ac:dyDescent="0.2">
      <c r="A271" t="s">
        <v>550</v>
      </c>
      <c r="B271" t="s">
        <v>686</v>
      </c>
      <c r="C271" t="s">
        <v>39</v>
      </c>
      <c r="D271" t="s">
        <v>548</v>
      </c>
      <c r="E271" t="s">
        <v>683</v>
      </c>
      <c r="F271" t="s">
        <v>682</v>
      </c>
      <c r="G271" t="s">
        <v>681</v>
      </c>
      <c r="H271" t="s">
        <v>685</v>
      </c>
      <c r="I271" t="s">
        <v>550</v>
      </c>
      <c r="J271" t="s">
        <v>40</v>
      </c>
      <c r="K271" t="s">
        <v>41</v>
      </c>
      <c r="L271" t="s">
        <v>338</v>
      </c>
      <c r="M271" t="s">
        <v>41</v>
      </c>
      <c r="N271"/>
      <c r="O271" t="s">
        <v>679</v>
      </c>
      <c r="P271" t="s">
        <v>678</v>
      </c>
      <c r="Q271"/>
    </row>
    <row r="272" spans="1:17" x14ac:dyDescent="0.2">
      <c r="A272" t="s">
        <v>550</v>
      </c>
      <c r="B272" t="s">
        <v>684</v>
      </c>
      <c r="C272" t="s">
        <v>39</v>
      </c>
      <c r="D272" t="s">
        <v>548</v>
      </c>
      <c r="E272" t="s">
        <v>683</v>
      </c>
      <c r="F272" t="s">
        <v>682</v>
      </c>
      <c r="G272" t="s">
        <v>681</v>
      </c>
      <c r="H272" t="s">
        <v>680</v>
      </c>
      <c r="I272" t="s">
        <v>550</v>
      </c>
      <c r="J272" t="s">
        <v>40</v>
      </c>
      <c r="K272" t="s">
        <v>41</v>
      </c>
      <c r="L272" t="s">
        <v>167</v>
      </c>
      <c r="M272" t="s">
        <v>41</v>
      </c>
      <c r="N272"/>
      <c r="O272" t="s">
        <v>679</v>
      </c>
      <c r="P272" t="s">
        <v>678</v>
      </c>
      <c r="Q272"/>
    </row>
    <row r="273" spans="1:17" x14ac:dyDescent="0.2">
      <c r="A273" t="s">
        <v>550</v>
      </c>
      <c r="B273" t="s">
        <v>269</v>
      </c>
      <c r="C273" t="s">
        <v>39</v>
      </c>
      <c r="D273" t="s">
        <v>548</v>
      </c>
      <c r="E273" t="s">
        <v>557</v>
      </c>
      <c r="F273" t="s">
        <v>538</v>
      </c>
      <c r="G273" t="s">
        <v>34</v>
      </c>
      <c r="H273" t="s">
        <v>270</v>
      </c>
      <c r="I273" t="s">
        <v>1991</v>
      </c>
      <c r="J273" t="s">
        <v>555</v>
      </c>
      <c r="K273" t="s">
        <v>39</v>
      </c>
      <c r="L273" t="s">
        <v>167</v>
      </c>
      <c r="M273" t="s">
        <v>41</v>
      </c>
      <c r="N273" t="s">
        <v>677</v>
      </c>
      <c r="O273" t="s">
        <v>667</v>
      </c>
      <c r="P273" t="s">
        <v>675</v>
      </c>
      <c r="Q273"/>
    </row>
    <row r="274" spans="1:17" x14ac:dyDescent="0.2">
      <c r="A274" t="s">
        <v>550</v>
      </c>
      <c r="B274" t="s">
        <v>254</v>
      </c>
      <c r="C274" t="s">
        <v>39</v>
      </c>
      <c r="D274" t="s">
        <v>548</v>
      </c>
      <c r="E274" t="s">
        <v>557</v>
      </c>
      <c r="F274" t="s">
        <v>538</v>
      </c>
      <c r="G274" t="s">
        <v>34</v>
      </c>
      <c r="H274" t="s">
        <v>255</v>
      </c>
      <c r="I274" t="s">
        <v>1991</v>
      </c>
      <c r="J274" t="s">
        <v>555</v>
      </c>
      <c r="K274" t="s">
        <v>39</v>
      </c>
      <c r="L274" t="s">
        <v>338</v>
      </c>
      <c r="M274" t="s">
        <v>41</v>
      </c>
      <c r="N274" t="s">
        <v>676</v>
      </c>
      <c r="O274" t="s">
        <v>667</v>
      </c>
      <c r="P274" t="s">
        <v>675</v>
      </c>
      <c r="Q274"/>
    </row>
    <row r="275" spans="1:17" x14ac:dyDescent="0.2">
      <c r="A275" t="s">
        <v>550</v>
      </c>
      <c r="B275" t="s">
        <v>266</v>
      </c>
      <c r="C275" t="s">
        <v>39</v>
      </c>
      <c r="D275" t="s">
        <v>548</v>
      </c>
      <c r="E275" t="s">
        <v>557</v>
      </c>
      <c r="F275" t="s">
        <v>538</v>
      </c>
      <c r="G275" t="s">
        <v>34</v>
      </c>
      <c r="H275" t="s">
        <v>267</v>
      </c>
      <c r="I275" t="s">
        <v>1991</v>
      </c>
      <c r="J275" t="s">
        <v>555</v>
      </c>
      <c r="K275" t="s">
        <v>39</v>
      </c>
      <c r="L275" t="s">
        <v>167</v>
      </c>
      <c r="M275" t="s">
        <v>41</v>
      </c>
      <c r="N275" t="s">
        <v>674</v>
      </c>
      <c r="O275" t="s">
        <v>667</v>
      </c>
      <c r="P275" t="s">
        <v>672</v>
      </c>
      <c r="Q275"/>
    </row>
    <row r="276" spans="1:17" x14ac:dyDescent="0.2">
      <c r="A276" t="s">
        <v>550</v>
      </c>
      <c r="B276" t="s">
        <v>282</v>
      </c>
      <c r="C276" t="s">
        <v>39</v>
      </c>
      <c r="D276" t="s">
        <v>548</v>
      </c>
      <c r="E276" t="s">
        <v>557</v>
      </c>
      <c r="F276" t="s">
        <v>538</v>
      </c>
      <c r="G276" t="s">
        <v>34</v>
      </c>
      <c r="H276" t="s">
        <v>283</v>
      </c>
      <c r="I276" t="s">
        <v>1991</v>
      </c>
      <c r="J276" t="s">
        <v>555</v>
      </c>
      <c r="K276" t="s">
        <v>39</v>
      </c>
      <c r="L276" t="s">
        <v>338</v>
      </c>
      <c r="M276" t="s">
        <v>41</v>
      </c>
      <c r="N276" t="s">
        <v>673</v>
      </c>
      <c r="O276" t="s">
        <v>667</v>
      </c>
      <c r="P276" t="s">
        <v>672</v>
      </c>
      <c r="Q276"/>
    </row>
    <row r="277" spans="1:17" x14ac:dyDescent="0.2">
      <c r="A277" t="s">
        <v>550</v>
      </c>
      <c r="B277" t="s">
        <v>670</v>
      </c>
      <c r="C277" t="s">
        <v>39</v>
      </c>
      <c r="D277" t="s">
        <v>548</v>
      </c>
      <c r="E277" t="s">
        <v>557</v>
      </c>
      <c r="F277" t="s">
        <v>538</v>
      </c>
      <c r="G277" t="s">
        <v>656</v>
      </c>
      <c r="H277" t="s">
        <v>669</v>
      </c>
      <c r="I277" t="s">
        <v>1992</v>
      </c>
      <c r="J277" t="s">
        <v>544</v>
      </c>
      <c r="K277" t="s">
        <v>39</v>
      </c>
      <c r="L277" t="s">
        <v>167</v>
      </c>
      <c r="M277" t="s">
        <v>41</v>
      </c>
      <c r="N277"/>
      <c r="O277" t="s">
        <v>559</v>
      </c>
      <c r="P277" t="s">
        <v>668</v>
      </c>
      <c r="Q277"/>
    </row>
    <row r="278" spans="1:17" x14ac:dyDescent="0.2">
      <c r="A278" t="s">
        <v>550</v>
      </c>
      <c r="B278" t="s">
        <v>666</v>
      </c>
      <c r="C278" t="s">
        <v>39</v>
      </c>
      <c r="D278" t="s">
        <v>548</v>
      </c>
      <c r="E278" t="s">
        <v>557</v>
      </c>
      <c r="F278" t="s">
        <v>538</v>
      </c>
      <c r="G278" t="s">
        <v>34</v>
      </c>
      <c r="H278" t="s">
        <v>1525</v>
      </c>
      <c r="I278" t="s">
        <v>1993</v>
      </c>
      <c r="J278" t="s">
        <v>555</v>
      </c>
      <c r="K278" t="s">
        <v>39</v>
      </c>
      <c r="L278" t="s">
        <v>167</v>
      </c>
      <c r="M278" t="s">
        <v>41</v>
      </c>
      <c r="N278" t="s">
        <v>1994</v>
      </c>
      <c r="O278" t="s">
        <v>667</v>
      </c>
      <c r="P278" t="s">
        <v>789</v>
      </c>
      <c r="Q278"/>
    </row>
    <row r="279" spans="1:17" x14ac:dyDescent="0.2">
      <c r="A279" t="s">
        <v>550</v>
      </c>
      <c r="B279" t="s">
        <v>665</v>
      </c>
      <c r="C279" t="s">
        <v>39</v>
      </c>
      <c r="D279" t="s">
        <v>548</v>
      </c>
      <c r="E279" t="s">
        <v>557</v>
      </c>
      <c r="F279" t="s">
        <v>538</v>
      </c>
      <c r="G279" t="s">
        <v>34</v>
      </c>
      <c r="H279" t="s">
        <v>1526</v>
      </c>
      <c r="I279" t="s">
        <v>1995</v>
      </c>
      <c r="J279" t="s">
        <v>555</v>
      </c>
      <c r="K279" t="s">
        <v>39</v>
      </c>
      <c r="L279" t="s">
        <v>167</v>
      </c>
      <c r="M279" t="s">
        <v>41</v>
      </c>
      <c r="N279"/>
      <c r="O279" t="s">
        <v>559</v>
      </c>
      <c r="P279" t="s">
        <v>668</v>
      </c>
      <c r="Q279"/>
    </row>
    <row r="280" spans="1:17" x14ac:dyDescent="0.2">
      <c r="A280" t="s">
        <v>550</v>
      </c>
      <c r="B280" t="s">
        <v>664</v>
      </c>
      <c r="C280" t="s">
        <v>39</v>
      </c>
      <c r="D280" t="s">
        <v>548</v>
      </c>
      <c r="E280" t="s">
        <v>557</v>
      </c>
      <c r="F280" t="s">
        <v>538</v>
      </c>
      <c r="G280" t="s">
        <v>34</v>
      </c>
      <c r="H280" t="s">
        <v>663</v>
      </c>
      <c r="I280" t="s">
        <v>1527</v>
      </c>
      <c r="J280" t="s">
        <v>544</v>
      </c>
      <c r="K280" t="s">
        <v>39</v>
      </c>
      <c r="L280" t="s">
        <v>167</v>
      </c>
      <c r="M280" t="s">
        <v>41</v>
      </c>
      <c r="N280"/>
      <c r="O280" t="s">
        <v>559</v>
      </c>
      <c r="P280" t="s">
        <v>558</v>
      </c>
      <c r="Q280"/>
    </row>
    <row r="281" spans="1:17" x14ac:dyDescent="0.2">
      <c r="A281" t="s">
        <v>550</v>
      </c>
      <c r="B281" t="s">
        <v>662</v>
      </c>
      <c r="C281" t="s">
        <v>39</v>
      </c>
      <c r="D281" t="s">
        <v>548</v>
      </c>
      <c r="E281" t="s">
        <v>557</v>
      </c>
      <c r="F281" t="s">
        <v>538</v>
      </c>
      <c r="G281" t="s">
        <v>656</v>
      </c>
      <c r="H281" t="s">
        <v>661</v>
      </c>
      <c r="I281" t="s">
        <v>1996</v>
      </c>
      <c r="J281" t="s">
        <v>555</v>
      </c>
      <c r="K281" t="s">
        <v>39</v>
      </c>
      <c r="L281" t="s">
        <v>167</v>
      </c>
      <c r="M281" t="s">
        <v>41</v>
      </c>
      <c r="N281" t="s">
        <v>660</v>
      </c>
      <c r="O281" t="s">
        <v>541</v>
      </c>
      <c r="P281" t="s">
        <v>581</v>
      </c>
      <c r="Q281"/>
    </row>
    <row r="282" spans="1:17" x14ac:dyDescent="0.2">
      <c r="A282" t="s">
        <v>550</v>
      </c>
      <c r="B282" t="s">
        <v>134</v>
      </c>
      <c r="C282" t="s">
        <v>39</v>
      </c>
      <c r="D282" t="s">
        <v>548</v>
      </c>
      <c r="E282" t="s">
        <v>557</v>
      </c>
      <c r="F282" t="s">
        <v>539</v>
      </c>
      <c r="G282" t="s">
        <v>546</v>
      </c>
      <c r="H282" t="s">
        <v>659</v>
      </c>
      <c r="I282" t="s">
        <v>1997</v>
      </c>
      <c r="J282" t="s">
        <v>555</v>
      </c>
      <c r="K282" t="s">
        <v>39</v>
      </c>
      <c r="L282" t="s">
        <v>338</v>
      </c>
      <c r="M282" t="s">
        <v>41</v>
      </c>
      <c r="N282" t="s">
        <v>658</v>
      </c>
      <c r="O282" t="s">
        <v>541</v>
      </c>
      <c r="P282" t="s">
        <v>581</v>
      </c>
      <c r="Q282" t="s">
        <v>562</v>
      </c>
    </row>
    <row r="283" spans="1:17" x14ac:dyDescent="0.2">
      <c r="A283" t="s">
        <v>550</v>
      </c>
      <c r="B283" t="s">
        <v>657</v>
      </c>
      <c r="C283" t="s">
        <v>39</v>
      </c>
      <c r="D283" t="s">
        <v>548</v>
      </c>
      <c r="E283" t="s">
        <v>557</v>
      </c>
      <c r="F283" t="s">
        <v>538</v>
      </c>
      <c r="G283" t="s">
        <v>656</v>
      </c>
      <c r="H283" t="s">
        <v>655</v>
      </c>
      <c r="I283" t="s">
        <v>1998</v>
      </c>
      <c r="J283" t="s">
        <v>544</v>
      </c>
      <c r="K283" t="s">
        <v>39</v>
      </c>
      <c r="L283" t="s">
        <v>167</v>
      </c>
      <c r="M283" t="s">
        <v>41</v>
      </c>
      <c r="N283" t="s">
        <v>654</v>
      </c>
      <c r="O283" t="s">
        <v>559</v>
      </c>
      <c r="P283" t="s">
        <v>574</v>
      </c>
      <c r="Q283"/>
    </row>
    <row r="284" spans="1:17" x14ac:dyDescent="0.2">
      <c r="A284" t="s">
        <v>550</v>
      </c>
      <c r="B284" t="s">
        <v>204</v>
      </c>
      <c r="C284" t="s">
        <v>39</v>
      </c>
      <c r="D284" t="s">
        <v>548</v>
      </c>
      <c r="E284" t="s">
        <v>557</v>
      </c>
      <c r="F284" t="s">
        <v>538</v>
      </c>
      <c r="G284" t="s">
        <v>34</v>
      </c>
      <c r="H284" t="s">
        <v>653</v>
      </c>
      <c r="I284" t="s">
        <v>1999</v>
      </c>
      <c r="J284" t="s">
        <v>555</v>
      </c>
      <c r="K284" t="s">
        <v>39</v>
      </c>
      <c r="L284" t="s">
        <v>167</v>
      </c>
      <c r="M284" t="s">
        <v>41</v>
      </c>
      <c r="N284" t="s">
        <v>652</v>
      </c>
      <c r="O284" t="s">
        <v>541</v>
      </c>
      <c r="P284" t="s">
        <v>581</v>
      </c>
      <c r="Q284"/>
    </row>
    <row r="285" spans="1:17" x14ac:dyDescent="0.2">
      <c r="A285" t="s">
        <v>550</v>
      </c>
      <c r="B285" t="s">
        <v>199</v>
      </c>
      <c r="C285" t="s">
        <v>39</v>
      </c>
      <c r="D285" t="s">
        <v>548</v>
      </c>
      <c r="E285" t="s">
        <v>557</v>
      </c>
      <c r="F285" t="s">
        <v>538</v>
      </c>
      <c r="G285" t="s">
        <v>34</v>
      </c>
      <c r="H285" t="s">
        <v>651</v>
      </c>
      <c r="I285" t="s">
        <v>1999</v>
      </c>
      <c r="J285" t="s">
        <v>544</v>
      </c>
      <c r="K285" t="s">
        <v>39</v>
      </c>
      <c r="L285" t="s">
        <v>167</v>
      </c>
      <c r="M285" t="s">
        <v>41</v>
      </c>
      <c r="N285" t="s">
        <v>650</v>
      </c>
      <c r="O285" t="s">
        <v>541</v>
      </c>
      <c r="P285" t="s">
        <v>581</v>
      </c>
      <c r="Q285"/>
    </row>
    <row r="286" spans="1:17" x14ac:dyDescent="0.2">
      <c r="A286" t="s">
        <v>550</v>
      </c>
      <c r="B286" t="s">
        <v>160</v>
      </c>
      <c r="C286" t="s">
        <v>39</v>
      </c>
      <c r="D286" t="s">
        <v>548</v>
      </c>
      <c r="E286" t="s">
        <v>557</v>
      </c>
      <c r="F286" t="s">
        <v>539</v>
      </c>
      <c r="G286" t="s">
        <v>546</v>
      </c>
      <c r="H286" t="s">
        <v>1529</v>
      </c>
      <c r="I286" t="s">
        <v>2000</v>
      </c>
      <c r="J286" t="s">
        <v>555</v>
      </c>
      <c r="K286" t="s">
        <v>39</v>
      </c>
      <c r="L286" t="s">
        <v>543</v>
      </c>
      <c r="M286" t="s">
        <v>41</v>
      </c>
      <c r="N286" t="s">
        <v>649</v>
      </c>
      <c r="O286" t="s">
        <v>541</v>
      </c>
      <c r="P286" t="s">
        <v>581</v>
      </c>
      <c r="Q286" t="s">
        <v>648</v>
      </c>
    </row>
    <row r="287" spans="1:17" x14ac:dyDescent="0.2">
      <c r="A287" t="s">
        <v>550</v>
      </c>
      <c r="B287" t="s">
        <v>241</v>
      </c>
      <c r="C287" t="s">
        <v>39</v>
      </c>
      <c r="D287" t="s">
        <v>548</v>
      </c>
      <c r="E287" t="s">
        <v>557</v>
      </c>
      <c r="F287" t="s">
        <v>539</v>
      </c>
      <c r="G287" t="s">
        <v>546</v>
      </c>
      <c r="H287" t="s">
        <v>242</v>
      </c>
      <c r="I287" t="s">
        <v>2001</v>
      </c>
      <c r="J287" t="s">
        <v>555</v>
      </c>
      <c r="K287" t="s">
        <v>39</v>
      </c>
      <c r="L287" t="s">
        <v>167</v>
      </c>
      <c r="M287" t="s">
        <v>41</v>
      </c>
      <c r="N287" t="s">
        <v>646</v>
      </c>
      <c r="O287" t="s">
        <v>595</v>
      </c>
      <c r="P287" t="s">
        <v>635</v>
      </c>
      <c r="Q287" t="s">
        <v>551</v>
      </c>
    </row>
    <row r="288" spans="1:17" x14ac:dyDescent="0.2">
      <c r="A288" t="s">
        <v>550</v>
      </c>
      <c r="B288" t="s">
        <v>247</v>
      </c>
      <c r="C288" t="s">
        <v>39</v>
      </c>
      <c r="D288" t="s">
        <v>548</v>
      </c>
      <c r="E288" t="s">
        <v>557</v>
      </c>
      <c r="F288" t="s">
        <v>539</v>
      </c>
      <c r="G288" t="s">
        <v>641</v>
      </c>
      <c r="H288" t="s">
        <v>645</v>
      </c>
      <c r="I288" t="s">
        <v>1446</v>
      </c>
      <c r="J288" t="s">
        <v>555</v>
      </c>
      <c r="K288" t="s">
        <v>39</v>
      </c>
      <c r="L288" t="s">
        <v>644</v>
      </c>
      <c r="M288" t="s">
        <v>41</v>
      </c>
      <c r="N288" t="s">
        <v>643</v>
      </c>
      <c r="O288" t="s">
        <v>541</v>
      </c>
      <c r="P288" t="s">
        <v>581</v>
      </c>
      <c r="Q288" t="s">
        <v>562</v>
      </c>
    </row>
    <row r="289" spans="1:17" x14ac:dyDescent="0.2">
      <c r="A289" t="s">
        <v>550</v>
      </c>
      <c r="B289" t="s">
        <v>154</v>
      </c>
      <c r="C289" t="s">
        <v>39</v>
      </c>
      <c r="D289" t="s">
        <v>548</v>
      </c>
      <c r="E289" t="s">
        <v>557</v>
      </c>
      <c r="F289" t="s">
        <v>539</v>
      </c>
      <c r="G289" t="s">
        <v>546</v>
      </c>
      <c r="H289" t="s">
        <v>155</v>
      </c>
      <c r="I289" t="s">
        <v>2002</v>
      </c>
      <c r="J289" t="s">
        <v>544</v>
      </c>
      <c r="K289" t="s">
        <v>39</v>
      </c>
      <c r="L289" t="s">
        <v>573</v>
      </c>
      <c r="M289" t="s">
        <v>41</v>
      </c>
      <c r="N289" t="s">
        <v>642</v>
      </c>
      <c r="O289" t="s">
        <v>595</v>
      </c>
      <c r="P289" t="s">
        <v>613</v>
      </c>
      <c r="Q289" t="s">
        <v>562</v>
      </c>
    </row>
    <row r="290" spans="1:17" x14ac:dyDescent="0.2">
      <c r="A290" t="s">
        <v>550</v>
      </c>
      <c r="B290" t="s">
        <v>141</v>
      </c>
      <c r="C290" t="s">
        <v>39</v>
      </c>
      <c r="D290" t="s">
        <v>548</v>
      </c>
      <c r="E290" t="s">
        <v>557</v>
      </c>
      <c r="F290" t="s">
        <v>539</v>
      </c>
      <c r="G290" t="s">
        <v>565</v>
      </c>
      <c r="H290" t="s">
        <v>142</v>
      </c>
      <c r="I290" t="s">
        <v>1534</v>
      </c>
      <c r="J290" t="s">
        <v>555</v>
      </c>
      <c r="K290" t="s">
        <v>39</v>
      </c>
      <c r="L290" t="s">
        <v>543</v>
      </c>
      <c r="M290" t="s">
        <v>41</v>
      </c>
      <c r="N290" t="s">
        <v>640</v>
      </c>
      <c r="O290" t="s">
        <v>553</v>
      </c>
      <c r="P290" t="s">
        <v>635</v>
      </c>
      <c r="Q290" t="s">
        <v>551</v>
      </c>
    </row>
    <row r="291" spans="1:17" x14ac:dyDescent="0.2">
      <c r="A291" t="s">
        <v>550</v>
      </c>
      <c r="B291" t="s">
        <v>118</v>
      </c>
      <c r="C291" t="s">
        <v>39</v>
      </c>
      <c r="D291" t="s">
        <v>548</v>
      </c>
      <c r="E291" t="s">
        <v>557</v>
      </c>
      <c r="F291" t="s">
        <v>539</v>
      </c>
      <c r="G291" t="s">
        <v>546</v>
      </c>
      <c r="H291" t="s">
        <v>1530</v>
      </c>
      <c r="I291" t="s">
        <v>2003</v>
      </c>
      <c r="J291" t="s">
        <v>555</v>
      </c>
      <c r="K291" t="s">
        <v>39</v>
      </c>
      <c r="L291" t="s">
        <v>543</v>
      </c>
      <c r="M291" t="s">
        <v>41</v>
      </c>
      <c r="N291" t="s">
        <v>639</v>
      </c>
      <c r="O291" t="s">
        <v>541</v>
      </c>
      <c r="P291" t="s">
        <v>581</v>
      </c>
      <c r="Q291" t="s">
        <v>612</v>
      </c>
    </row>
    <row r="292" spans="1:17" x14ac:dyDescent="0.2">
      <c r="A292" t="s">
        <v>550</v>
      </c>
      <c r="B292" t="s">
        <v>288</v>
      </c>
      <c r="C292" t="s">
        <v>39</v>
      </c>
      <c r="D292" t="s">
        <v>548</v>
      </c>
      <c r="E292" t="s">
        <v>557</v>
      </c>
      <c r="F292" t="s">
        <v>538</v>
      </c>
      <c r="G292" t="s">
        <v>34</v>
      </c>
      <c r="H292" t="s">
        <v>289</v>
      </c>
      <c r="I292" t="s">
        <v>2004</v>
      </c>
      <c r="J292" t="s">
        <v>555</v>
      </c>
      <c r="K292" t="s">
        <v>39</v>
      </c>
      <c r="L292" t="s">
        <v>167</v>
      </c>
      <c r="M292" t="s">
        <v>41</v>
      </c>
      <c r="N292"/>
      <c r="O292" t="s">
        <v>559</v>
      </c>
      <c r="P292" t="s">
        <v>558</v>
      </c>
      <c r="Q292"/>
    </row>
    <row r="293" spans="1:17" x14ac:dyDescent="0.2">
      <c r="A293" t="s">
        <v>550</v>
      </c>
      <c r="B293" t="s">
        <v>180</v>
      </c>
      <c r="C293" t="s">
        <v>39</v>
      </c>
      <c r="D293" t="s">
        <v>548</v>
      </c>
      <c r="E293" t="s">
        <v>638</v>
      </c>
      <c r="F293" t="s">
        <v>539</v>
      </c>
      <c r="G293" t="s">
        <v>615</v>
      </c>
      <c r="H293" t="s">
        <v>181</v>
      </c>
      <c r="I293" t="s">
        <v>2005</v>
      </c>
      <c r="J293" t="s">
        <v>555</v>
      </c>
      <c r="K293" t="s">
        <v>39</v>
      </c>
      <c r="L293" t="s">
        <v>167</v>
      </c>
      <c r="M293" t="s">
        <v>41</v>
      </c>
      <c r="N293" t="s">
        <v>637</v>
      </c>
      <c r="O293" t="s">
        <v>636</v>
      </c>
      <c r="P293" t="s">
        <v>635</v>
      </c>
      <c r="Q293" t="s">
        <v>612</v>
      </c>
    </row>
    <row r="294" spans="1:17" x14ac:dyDescent="0.2">
      <c r="A294" t="s">
        <v>550</v>
      </c>
      <c r="B294" t="s">
        <v>193</v>
      </c>
      <c r="C294" t="s">
        <v>39</v>
      </c>
      <c r="D294" t="s">
        <v>548</v>
      </c>
      <c r="E294" t="s">
        <v>557</v>
      </c>
      <c r="F294" t="s">
        <v>539</v>
      </c>
      <c r="G294" t="s">
        <v>615</v>
      </c>
      <c r="H294" t="s">
        <v>633</v>
      </c>
      <c r="I294" t="s">
        <v>2006</v>
      </c>
      <c r="J294" t="s">
        <v>544</v>
      </c>
      <c r="K294" t="s">
        <v>39</v>
      </c>
      <c r="L294" t="s">
        <v>167</v>
      </c>
      <c r="M294" t="s">
        <v>41</v>
      </c>
      <c r="N294" t="s">
        <v>632</v>
      </c>
      <c r="O294" t="s">
        <v>541</v>
      </c>
      <c r="P294" t="s">
        <v>581</v>
      </c>
      <c r="Q294" t="s">
        <v>612</v>
      </c>
    </row>
    <row r="295" spans="1:17" x14ac:dyDescent="0.2">
      <c r="A295" t="s">
        <v>550</v>
      </c>
      <c r="B295" t="s">
        <v>101</v>
      </c>
      <c r="C295" t="s">
        <v>39</v>
      </c>
      <c r="D295" t="s">
        <v>548</v>
      </c>
      <c r="E295" t="s">
        <v>557</v>
      </c>
      <c r="F295" t="s">
        <v>539</v>
      </c>
      <c r="G295" t="s">
        <v>546</v>
      </c>
      <c r="H295" t="s">
        <v>102</v>
      </c>
      <c r="I295" t="s">
        <v>2007</v>
      </c>
      <c r="J295" t="s">
        <v>544</v>
      </c>
      <c r="K295" t="s">
        <v>39</v>
      </c>
      <c r="L295" t="s">
        <v>576</v>
      </c>
      <c r="M295" t="s">
        <v>41</v>
      </c>
      <c r="N295" t="s">
        <v>631</v>
      </c>
      <c r="O295" t="s">
        <v>553</v>
      </c>
      <c r="P295" t="s">
        <v>630</v>
      </c>
      <c r="Q295" t="s">
        <v>612</v>
      </c>
    </row>
    <row r="296" spans="1:17" x14ac:dyDescent="0.2">
      <c r="A296" t="s">
        <v>550</v>
      </c>
      <c r="B296" t="s">
        <v>113</v>
      </c>
      <c r="C296" t="s">
        <v>39</v>
      </c>
      <c r="D296" t="s">
        <v>548</v>
      </c>
      <c r="E296" t="s">
        <v>557</v>
      </c>
      <c r="F296" t="s">
        <v>539</v>
      </c>
      <c r="G296" t="s">
        <v>565</v>
      </c>
      <c r="H296" t="s">
        <v>114</v>
      </c>
      <c r="I296" t="s">
        <v>2008</v>
      </c>
      <c r="J296" t="s">
        <v>555</v>
      </c>
      <c r="K296" t="s">
        <v>39</v>
      </c>
      <c r="L296" t="s">
        <v>576</v>
      </c>
      <c r="M296" t="s">
        <v>41</v>
      </c>
      <c r="N296" t="s">
        <v>629</v>
      </c>
      <c r="O296" t="s">
        <v>595</v>
      </c>
      <c r="P296" t="s">
        <v>628</v>
      </c>
      <c r="Q296" t="s">
        <v>551</v>
      </c>
    </row>
    <row r="297" spans="1:17" x14ac:dyDescent="0.2">
      <c r="A297" t="s">
        <v>550</v>
      </c>
      <c r="B297" t="s">
        <v>126</v>
      </c>
      <c r="C297" t="s">
        <v>39</v>
      </c>
      <c r="D297" t="s">
        <v>548</v>
      </c>
      <c r="E297" t="s">
        <v>557</v>
      </c>
      <c r="F297" t="s">
        <v>539</v>
      </c>
      <c r="G297" t="s">
        <v>128</v>
      </c>
      <c r="H297" t="s">
        <v>127</v>
      </c>
      <c r="I297" t="s">
        <v>2009</v>
      </c>
      <c r="J297" t="s">
        <v>555</v>
      </c>
      <c r="K297" t="s">
        <v>39</v>
      </c>
      <c r="L297" t="s">
        <v>129</v>
      </c>
      <c r="M297" t="s">
        <v>41</v>
      </c>
      <c r="N297" t="s">
        <v>627</v>
      </c>
      <c r="O297" t="s">
        <v>595</v>
      </c>
      <c r="P297" t="s">
        <v>626</v>
      </c>
      <c r="Q297" t="s">
        <v>625</v>
      </c>
    </row>
    <row r="298" spans="1:17" x14ac:dyDescent="0.2">
      <c r="A298" t="s">
        <v>550</v>
      </c>
      <c r="B298" t="s">
        <v>624</v>
      </c>
      <c r="C298" t="s">
        <v>39</v>
      </c>
      <c r="D298" t="s">
        <v>548</v>
      </c>
      <c r="E298" t="s">
        <v>557</v>
      </c>
      <c r="F298" t="s">
        <v>538</v>
      </c>
      <c r="G298" t="s">
        <v>34</v>
      </c>
      <c r="H298" t="s">
        <v>623</v>
      </c>
      <c r="I298" t="s">
        <v>2010</v>
      </c>
      <c r="J298" t="s">
        <v>544</v>
      </c>
      <c r="K298" t="s">
        <v>39</v>
      </c>
      <c r="L298" t="s">
        <v>167</v>
      </c>
      <c r="M298" t="s">
        <v>41</v>
      </c>
      <c r="N298" t="s">
        <v>622</v>
      </c>
      <c r="O298" t="s">
        <v>541</v>
      </c>
      <c r="P298" t="s">
        <v>581</v>
      </c>
      <c r="Q298"/>
    </row>
    <row r="299" spans="1:17" x14ac:dyDescent="0.2">
      <c r="A299" t="s">
        <v>550</v>
      </c>
      <c r="B299" t="s">
        <v>92</v>
      </c>
      <c r="C299" t="s">
        <v>39</v>
      </c>
      <c r="D299" t="s">
        <v>548</v>
      </c>
      <c r="E299" t="s">
        <v>557</v>
      </c>
      <c r="F299" t="s">
        <v>539</v>
      </c>
      <c r="G299" t="s">
        <v>546</v>
      </c>
      <c r="H299" t="s">
        <v>621</v>
      </c>
      <c r="I299" t="s">
        <v>2011</v>
      </c>
      <c r="J299" t="s">
        <v>555</v>
      </c>
      <c r="K299" t="s">
        <v>39</v>
      </c>
      <c r="L299" t="s">
        <v>167</v>
      </c>
      <c r="M299" t="s">
        <v>41</v>
      </c>
      <c r="N299" t="s">
        <v>620</v>
      </c>
      <c r="O299" t="s">
        <v>541</v>
      </c>
      <c r="P299" t="s">
        <v>581</v>
      </c>
      <c r="Q299" t="s">
        <v>619</v>
      </c>
    </row>
    <row r="300" spans="1:17" x14ac:dyDescent="0.2">
      <c r="A300" t="s">
        <v>550</v>
      </c>
      <c r="B300" t="s">
        <v>83</v>
      </c>
      <c r="C300" t="s">
        <v>39</v>
      </c>
      <c r="D300" t="s">
        <v>548</v>
      </c>
      <c r="E300" t="s">
        <v>557</v>
      </c>
      <c r="F300" t="s">
        <v>539</v>
      </c>
      <c r="G300" t="s">
        <v>85</v>
      </c>
      <c r="H300" t="s">
        <v>84</v>
      </c>
      <c r="I300" t="s">
        <v>2012</v>
      </c>
      <c r="J300" t="s">
        <v>555</v>
      </c>
      <c r="K300" t="s">
        <v>39</v>
      </c>
      <c r="L300" t="s">
        <v>167</v>
      </c>
      <c r="M300" t="s">
        <v>41</v>
      </c>
      <c r="N300" t="s">
        <v>618</v>
      </c>
      <c r="O300" t="s">
        <v>595</v>
      </c>
      <c r="P300" t="s">
        <v>617</v>
      </c>
      <c r="Q300" t="s">
        <v>616</v>
      </c>
    </row>
    <row r="301" spans="1:17" x14ac:dyDescent="0.2">
      <c r="A301" t="s">
        <v>550</v>
      </c>
      <c r="B301" t="s">
        <v>74</v>
      </c>
      <c r="C301" t="s">
        <v>39</v>
      </c>
      <c r="D301" t="s">
        <v>548</v>
      </c>
      <c r="E301" t="s">
        <v>557</v>
      </c>
      <c r="F301" t="s">
        <v>539</v>
      </c>
      <c r="G301" t="s">
        <v>615</v>
      </c>
      <c r="H301" t="s">
        <v>75</v>
      </c>
      <c r="I301" t="s">
        <v>2013</v>
      </c>
      <c r="J301" t="s">
        <v>555</v>
      </c>
      <c r="K301" t="s">
        <v>39</v>
      </c>
      <c r="L301" t="s">
        <v>129</v>
      </c>
      <c r="M301" t="s">
        <v>41</v>
      </c>
      <c r="N301" t="s">
        <v>614</v>
      </c>
      <c r="O301" t="s">
        <v>553</v>
      </c>
      <c r="P301" t="s">
        <v>613</v>
      </c>
      <c r="Q301" t="s">
        <v>612</v>
      </c>
    </row>
    <row r="302" spans="1:17" x14ac:dyDescent="0.2">
      <c r="A302" t="s">
        <v>550</v>
      </c>
      <c r="B302" t="s">
        <v>61</v>
      </c>
      <c r="C302" t="s">
        <v>39</v>
      </c>
      <c r="D302" t="s">
        <v>548</v>
      </c>
      <c r="E302" t="s">
        <v>557</v>
      </c>
      <c r="F302" t="s">
        <v>539</v>
      </c>
      <c r="G302" t="s">
        <v>546</v>
      </c>
      <c r="H302" t="s">
        <v>611</v>
      </c>
      <c r="I302" t="s">
        <v>2014</v>
      </c>
      <c r="J302" t="s">
        <v>555</v>
      </c>
      <c r="K302" t="s">
        <v>39</v>
      </c>
      <c r="L302" t="s">
        <v>543</v>
      </c>
      <c r="M302" t="s">
        <v>41</v>
      </c>
      <c r="N302" t="s">
        <v>610</v>
      </c>
      <c r="O302" t="s">
        <v>541</v>
      </c>
      <c r="P302" t="s">
        <v>581</v>
      </c>
      <c r="Q302" t="s">
        <v>551</v>
      </c>
    </row>
    <row r="303" spans="1:17" x14ac:dyDescent="0.2">
      <c r="A303" t="s">
        <v>550</v>
      </c>
      <c r="B303" t="s">
        <v>609</v>
      </c>
      <c r="C303" t="s">
        <v>39</v>
      </c>
      <c r="D303" t="s">
        <v>548</v>
      </c>
      <c r="E303" t="s">
        <v>557</v>
      </c>
      <c r="F303" t="s">
        <v>538</v>
      </c>
      <c r="G303" t="s">
        <v>34</v>
      </c>
      <c r="H303" t="s">
        <v>608</v>
      </c>
      <c r="I303" t="s">
        <v>2015</v>
      </c>
      <c r="J303" t="s">
        <v>544</v>
      </c>
      <c r="K303" t="s">
        <v>39</v>
      </c>
      <c r="L303" t="s">
        <v>607</v>
      </c>
      <c r="M303" t="s">
        <v>41</v>
      </c>
      <c r="N303" t="s">
        <v>606</v>
      </c>
      <c r="O303" t="s">
        <v>541</v>
      </c>
      <c r="P303" t="s">
        <v>581</v>
      </c>
      <c r="Q303"/>
    </row>
    <row r="304" spans="1:17" x14ac:dyDescent="0.2">
      <c r="A304" t="s">
        <v>550</v>
      </c>
      <c r="B304" t="s">
        <v>603</v>
      </c>
      <c r="C304" t="s">
        <v>39</v>
      </c>
      <c r="D304" t="s">
        <v>548</v>
      </c>
      <c r="E304" t="s">
        <v>602</v>
      </c>
      <c r="F304" t="s">
        <v>538</v>
      </c>
      <c r="G304" t="s">
        <v>34</v>
      </c>
      <c r="H304" t="s">
        <v>601</v>
      </c>
      <c r="I304" t="s">
        <v>1531</v>
      </c>
      <c r="J304" t="s">
        <v>544</v>
      </c>
      <c r="K304" t="s">
        <v>39</v>
      </c>
      <c r="L304" t="s">
        <v>543</v>
      </c>
      <c r="M304" t="s">
        <v>41</v>
      </c>
      <c r="N304" t="s">
        <v>600</v>
      </c>
      <c r="O304" t="s">
        <v>599</v>
      </c>
      <c r="P304" t="s">
        <v>598</v>
      </c>
      <c r="Q304"/>
    </row>
    <row r="305" spans="1:17" x14ac:dyDescent="0.2">
      <c r="A305" t="s">
        <v>550</v>
      </c>
      <c r="B305" t="s">
        <v>54</v>
      </c>
      <c r="C305" t="s">
        <v>39</v>
      </c>
      <c r="D305" t="s">
        <v>548</v>
      </c>
      <c r="E305" t="s">
        <v>557</v>
      </c>
      <c r="F305" t="s">
        <v>539</v>
      </c>
      <c r="G305" t="s">
        <v>546</v>
      </c>
      <c r="H305" t="s">
        <v>55</v>
      </c>
      <c r="I305" t="s">
        <v>2016</v>
      </c>
      <c r="J305" t="s">
        <v>555</v>
      </c>
      <c r="K305" t="s">
        <v>39</v>
      </c>
      <c r="L305" t="s">
        <v>573</v>
      </c>
      <c r="M305" t="s">
        <v>41</v>
      </c>
      <c r="N305" t="s">
        <v>596</v>
      </c>
      <c r="O305" t="s">
        <v>595</v>
      </c>
      <c r="P305" t="s">
        <v>594</v>
      </c>
      <c r="Q305" t="s">
        <v>593</v>
      </c>
    </row>
    <row r="306" spans="1:17" x14ac:dyDescent="0.2">
      <c r="A306" t="s">
        <v>550</v>
      </c>
      <c r="B306" t="s">
        <v>592</v>
      </c>
      <c r="C306" t="s">
        <v>39</v>
      </c>
      <c r="D306" t="s">
        <v>548</v>
      </c>
      <c r="E306" t="s">
        <v>591</v>
      </c>
      <c r="F306" t="s">
        <v>539</v>
      </c>
      <c r="G306" t="s">
        <v>590</v>
      </c>
      <c r="H306" t="s">
        <v>589</v>
      </c>
      <c r="I306" t="s">
        <v>2017</v>
      </c>
      <c r="J306" t="s">
        <v>544</v>
      </c>
      <c r="K306" t="s">
        <v>39</v>
      </c>
      <c r="L306" t="s">
        <v>543</v>
      </c>
      <c r="M306" t="s">
        <v>41</v>
      </c>
      <c r="N306" t="s">
        <v>588</v>
      </c>
      <c r="O306" t="s">
        <v>541</v>
      </c>
      <c r="P306" t="s">
        <v>540</v>
      </c>
      <c r="Q306" t="s">
        <v>580</v>
      </c>
    </row>
    <row r="307" spans="1:17" x14ac:dyDescent="0.2">
      <c r="A307" t="s">
        <v>550</v>
      </c>
      <c r="B307" t="s">
        <v>587</v>
      </c>
      <c r="C307" t="s">
        <v>39</v>
      </c>
      <c r="D307" t="s">
        <v>548</v>
      </c>
      <c r="E307" t="s">
        <v>557</v>
      </c>
      <c r="F307" t="s">
        <v>538</v>
      </c>
      <c r="G307" t="s">
        <v>34</v>
      </c>
      <c r="H307" t="s">
        <v>586</v>
      </c>
      <c r="I307" t="s">
        <v>2018</v>
      </c>
      <c r="J307" t="s">
        <v>544</v>
      </c>
      <c r="K307" t="s">
        <v>39</v>
      </c>
      <c r="L307" t="s">
        <v>576</v>
      </c>
      <c r="M307" t="s">
        <v>41</v>
      </c>
      <c r="N307" t="s">
        <v>585</v>
      </c>
      <c r="O307" t="s">
        <v>559</v>
      </c>
      <c r="P307" t="s">
        <v>558</v>
      </c>
      <c r="Q307"/>
    </row>
    <row r="308" spans="1:17" x14ac:dyDescent="0.2">
      <c r="A308" t="s">
        <v>550</v>
      </c>
      <c r="B308" t="s">
        <v>43</v>
      </c>
      <c r="C308" t="s">
        <v>39</v>
      </c>
      <c r="D308" t="s">
        <v>548</v>
      </c>
      <c r="E308" t="s">
        <v>557</v>
      </c>
      <c r="F308" t="s">
        <v>539</v>
      </c>
      <c r="G308" t="s">
        <v>565</v>
      </c>
      <c r="H308" t="s">
        <v>584</v>
      </c>
      <c r="I308" t="s">
        <v>2019</v>
      </c>
      <c r="J308" t="s">
        <v>555</v>
      </c>
      <c r="K308" t="s">
        <v>39</v>
      </c>
      <c r="L308" t="s">
        <v>583</v>
      </c>
      <c r="M308" t="s">
        <v>41</v>
      </c>
      <c r="N308" t="s">
        <v>582</v>
      </c>
      <c r="O308" t="s">
        <v>541</v>
      </c>
      <c r="P308" t="s">
        <v>581</v>
      </c>
      <c r="Q308" t="s">
        <v>580</v>
      </c>
    </row>
    <row r="309" spans="1:17" x14ac:dyDescent="0.2">
      <c r="A309" t="s">
        <v>550</v>
      </c>
      <c r="B309" t="s">
        <v>285</v>
      </c>
      <c r="C309" t="s">
        <v>39</v>
      </c>
      <c r="D309" t="s">
        <v>548</v>
      </c>
      <c r="E309" t="s">
        <v>557</v>
      </c>
      <c r="F309" t="s">
        <v>538</v>
      </c>
      <c r="G309" t="s">
        <v>34</v>
      </c>
      <c r="H309" t="s">
        <v>286</v>
      </c>
      <c r="I309" t="s">
        <v>2020</v>
      </c>
      <c r="J309" t="s">
        <v>555</v>
      </c>
      <c r="K309" t="s">
        <v>39</v>
      </c>
      <c r="L309" t="s">
        <v>576</v>
      </c>
      <c r="M309" t="s">
        <v>41</v>
      </c>
      <c r="N309" t="s">
        <v>579</v>
      </c>
      <c r="O309" t="s">
        <v>559</v>
      </c>
      <c r="P309" t="s">
        <v>558</v>
      </c>
      <c r="Q309"/>
    </row>
    <row r="310" spans="1:17" x14ac:dyDescent="0.2">
      <c r="A310" t="s">
        <v>550</v>
      </c>
      <c r="B310" t="s">
        <v>578</v>
      </c>
      <c r="C310" t="s">
        <v>39</v>
      </c>
      <c r="D310" t="s">
        <v>548</v>
      </c>
      <c r="E310" t="s">
        <v>557</v>
      </c>
      <c r="F310" t="s">
        <v>538</v>
      </c>
      <c r="G310" t="s">
        <v>34</v>
      </c>
      <c r="H310" t="s">
        <v>577</v>
      </c>
      <c r="I310" t="s">
        <v>1902</v>
      </c>
      <c r="J310" t="s">
        <v>555</v>
      </c>
      <c r="K310" t="s">
        <v>39</v>
      </c>
      <c r="L310" t="s">
        <v>576</v>
      </c>
      <c r="M310" t="s">
        <v>41</v>
      </c>
      <c r="N310" t="s">
        <v>575</v>
      </c>
      <c r="O310" t="s">
        <v>559</v>
      </c>
      <c r="P310" t="s">
        <v>574</v>
      </c>
      <c r="Q310"/>
    </row>
    <row r="311" spans="1:17" x14ac:dyDescent="0.2">
      <c r="A311" t="s">
        <v>550</v>
      </c>
      <c r="B311" t="s">
        <v>365</v>
      </c>
      <c r="C311" t="s">
        <v>39</v>
      </c>
      <c r="D311" t="s">
        <v>548</v>
      </c>
      <c r="E311" t="s">
        <v>557</v>
      </c>
      <c r="F311" t="s">
        <v>539</v>
      </c>
      <c r="G311" t="s">
        <v>546</v>
      </c>
      <c r="H311" t="s">
        <v>366</v>
      </c>
      <c r="I311" t="s">
        <v>2021</v>
      </c>
      <c r="J311" t="s">
        <v>544</v>
      </c>
      <c r="K311" t="s">
        <v>39</v>
      </c>
      <c r="L311" t="s">
        <v>573</v>
      </c>
      <c r="M311" t="s">
        <v>41</v>
      </c>
      <c r="N311" t="s">
        <v>572</v>
      </c>
      <c r="O311" t="s">
        <v>553</v>
      </c>
      <c r="P311" t="s">
        <v>571</v>
      </c>
      <c r="Q311" t="s">
        <v>570</v>
      </c>
    </row>
    <row r="312" spans="1:17" x14ac:dyDescent="0.2">
      <c r="A312" t="s">
        <v>550</v>
      </c>
      <c r="B312" t="s">
        <v>569</v>
      </c>
      <c r="C312" t="s">
        <v>39</v>
      </c>
      <c r="D312" t="s">
        <v>548</v>
      </c>
      <c r="E312" t="s">
        <v>557</v>
      </c>
      <c r="F312" t="s">
        <v>539</v>
      </c>
      <c r="G312" t="s">
        <v>556</v>
      </c>
      <c r="H312" t="s">
        <v>1532</v>
      </c>
      <c r="I312" t="s">
        <v>2022</v>
      </c>
      <c r="J312" t="s">
        <v>544</v>
      </c>
      <c r="K312" t="s">
        <v>41</v>
      </c>
      <c r="L312" t="s">
        <v>543</v>
      </c>
      <c r="M312" t="s">
        <v>41</v>
      </c>
      <c r="N312" t="s">
        <v>567</v>
      </c>
      <c r="O312" t="s">
        <v>541</v>
      </c>
      <c r="P312" t="s">
        <v>541</v>
      </c>
      <c r="Q312" t="s">
        <v>562</v>
      </c>
    </row>
    <row r="313" spans="1:17" x14ac:dyDescent="0.2">
      <c r="A313" t="s">
        <v>550</v>
      </c>
      <c r="B313" t="s">
        <v>188</v>
      </c>
      <c r="C313" t="s">
        <v>39</v>
      </c>
      <c r="D313" t="s">
        <v>548</v>
      </c>
      <c r="E313" t="s">
        <v>557</v>
      </c>
      <c r="F313" t="s">
        <v>539</v>
      </c>
      <c r="G313" t="s">
        <v>565</v>
      </c>
      <c r="H313" t="s">
        <v>1533</v>
      </c>
      <c r="I313" t="s">
        <v>2023</v>
      </c>
      <c r="J313" t="s">
        <v>555</v>
      </c>
      <c r="K313" t="s">
        <v>39</v>
      </c>
      <c r="L313" t="s">
        <v>167</v>
      </c>
      <c r="M313" t="s">
        <v>41</v>
      </c>
      <c r="N313" t="s">
        <v>564</v>
      </c>
      <c r="O313" t="s">
        <v>541</v>
      </c>
      <c r="P313" t="s">
        <v>581</v>
      </c>
      <c r="Q313" t="s">
        <v>562</v>
      </c>
    </row>
    <row r="314" spans="1:17" x14ac:dyDescent="0.2">
      <c r="A314" t="s">
        <v>550</v>
      </c>
      <c r="B314" t="s">
        <v>561</v>
      </c>
      <c r="C314" t="s">
        <v>39</v>
      </c>
      <c r="D314" t="s">
        <v>548</v>
      </c>
      <c r="E314" t="s">
        <v>557</v>
      </c>
      <c r="F314" t="s">
        <v>538</v>
      </c>
      <c r="G314" t="s">
        <v>34</v>
      </c>
      <c r="H314" t="s">
        <v>31</v>
      </c>
      <c r="I314" t="s">
        <v>2024</v>
      </c>
      <c r="J314" t="s">
        <v>544</v>
      </c>
      <c r="K314" t="s">
        <v>39</v>
      </c>
      <c r="L314" t="s">
        <v>167</v>
      </c>
      <c r="M314" t="s">
        <v>41</v>
      </c>
      <c r="N314" t="s">
        <v>560</v>
      </c>
      <c r="O314" t="s">
        <v>559</v>
      </c>
      <c r="P314" t="s">
        <v>558</v>
      </c>
      <c r="Q314"/>
    </row>
    <row r="315" spans="1:17" x14ac:dyDescent="0.2">
      <c r="A315" t="s">
        <v>550</v>
      </c>
      <c r="B315" t="s">
        <v>317</v>
      </c>
      <c r="C315" t="s">
        <v>39</v>
      </c>
      <c r="D315" t="s">
        <v>548</v>
      </c>
      <c r="E315" t="s">
        <v>557</v>
      </c>
      <c r="F315" t="s">
        <v>539</v>
      </c>
      <c r="G315" t="s">
        <v>556</v>
      </c>
      <c r="H315" t="s">
        <v>318</v>
      </c>
      <c r="I315" t="s">
        <v>2025</v>
      </c>
      <c r="J315" t="s">
        <v>555</v>
      </c>
      <c r="K315" t="s">
        <v>39</v>
      </c>
      <c r="L315" t="s">
        <v>338</v>
      </c>
      <c r="M315" t="s">
        <v>41</v>
      </c>
      <c r="N315" t="s">
        <v>554</v>
      </c>
      <c r="O315" t="s">
        <v>553</v>
      </c>
      <c r="P315" t="s">
        <v>552</v>
      </c>
      <c r="Q315" t="s">
        <v>551</v>
      </c>
    </row>
    <row r="316" spans="1:17" x14ac:dyDescent="0.2">
      <c r="A316" t="s">
        <v>550</v>
      </c>
      <c r="B316" t="s">
        <v>549</v>
      </c>
      <c r="C316" t="s">
        <v>39</v>
      </c>
      <c r="D316" t="s">
        <v>548</v>
      </c>
      <c r="E316" t="s">
        <v>547</v>
      </c>
      <c r="F316" t="s">
        <v>539</v>
      </c>
      <c r="G316" t="s">
        <v>546</v>
      </c>
      <c r="H316" t="s">
        <v>545</v>
      </c>
      <c r="I316" t="s">
        <v>2026</v>
      </c>
      <c r="J316" t="s">
        <v>544</v>
      </c>
      <c r="K316" t="s">
        <v>39</v>
      </c>
      <c r="L316" t="s">
        <v>543</v>
      </c>
      <c r="M316" t="s">
        <v>41</v>
      </c>
      <c r="N316" t="s">
        <v>542</v>
      </c>
      <c r="O316" t="s">
        <v>541</v>
      </c>
      <c r="P316" t="s">
        <v>540</v>
      </c>
      <c r="Q316"/>
    </row>
    <row r="317" spans="1:17" x14ac:dyDescent="0.2">
      <c r="A317" t="s">
        <v>550</v>
      </c>
      <c r="B317"/>
      <c r="C317"/>
      <c r="D317"/>
      <c r="E317"/>
      <c r="F317"/>
      <c r="G317"/>
      <c r="H317"/>
      <c r="I317"/>
      <c r="J317"/>
      <c r="K317"/>
      <c r="L317"/>
      <c r="M317"/>
      <c r="N317"/>
      <c r="O317"/>
      <c r="P317"/>
      <c r="Q317"/>
    </row>
    <row r="318" spans="1:17" x14ac:dyDescent="0.2">
      <c r="A318" t="s">
        <v>550</v>
      </c>
      <c r="B318"/>
      <c r="C318"/>
      <c r="D318"/>
      <c r="E318"/>
      <c r="F318"/>
      <c r="G318"/>
      <c r="H318"/>
      <c r="I318"/>
      <c r="J318"/>
      <c r="K318"/>
      <c r="L318"/>
      <c r="M318"/>
      <c r="N318"/>
      <c r="O318"/>
      <c r="P318"/>
      <c r="Q318"/>
    </row>
    <row r="319" spans="1:17" x14ac:dyDescent="0.2">
      <c r="A319" t="s">
        <v>550</v>
      </c>
      <c r="B319"/>
      <c r="C319"/>
      <c r="D319"/>
      <c r="E319"/>
      <c r="F319"/>
      <c r="G319"/>
      <c r="H319"/>
      <c r="I319"/>
      <c r="J319"/>
      <c r="K319"/>
      <c r="L319"/>
      <c r="M319"/>
      <c r="N319"/>
      <c r="O319"/>
      <c r="P319"/>
      <c r="Q319"/>
    </row>
    <row r="320" spans="1:17" x14ac:dyDescent="0.2">
      <c r="B320"/>
      <c r="C320"/>
      <c r="D320"/>
      <c r="E320"/>
      <c r="F320"/>
      <c r="G320"/>
      <c r="H320"/>
      <c r="I320"/>
      <c r="J320"/>
      <c r="K320"/>
      <c r="L320"/>
      <c r="M320"/>
      <c r="N320"/>
      <c r="O320"/>
      <c r="P320"/>
      <c r="Q320"/>
    </row>
    <row r="321" spans="2:17" x14ac:dyDescent="0.2">
      <c r="B321"/>
      <c r="C321"/>
      <c r="D321"/>
      <c r="E321"/>
      <c r="F321"/>
      <c r="G321"/>
      <c r="H321"/>
      <c r="I321"/>
      <c r="J321"/>
      <c r="K321"/>
      <c r="L321"/>
      <c r="M321"/>
      <c r="N321"/>
      <c r="O321"/>
      <c r="P321"/>
      <c r="Q321"/>
    </row>
    <row r="322" spans="2:17" x14ac:dyDescent="0.2">
      <c r="B322"/>
      <c r="C322"/>
      <c r="D322"/>
      <c r="E322"/>
      <c r="F322"/>
      <c r="G322"/>
      <c r="H322"/>
      <c r="I322"/>
      <c r="J322"/>
      <c r="K322"/>
      <c r="L322"/>
      <c r="M322"/>
      <c r="N322"/>
      <c r="O322"/>
      <c r="P322"/>
      <c r="Q322"/>
    </row>
    <row r="323" spans="2:17" x14ac:dyDescent="0.2">
      <c r="B323"/>
      <c r="C323"/>
      <c r="D323"/>
      <c r="E323"/>
      <c r="F323"/>
      <c r="G323"/>
      <c r="H323"/>
      <c r="I323"/>
      <c r="J323"/>
      <c r="K323"/>
      <c r="L323"/>
      <c r="M323"/>
      <c r="N323"/>
      <c r="O323"/>
      <c r="P323"/>
      <c r="Q323"/>
    </row>
    <row r="324" spans="2:17" x14ac:dyDescent="0.2">
      <c r="B324"/>
      <c r="C324"/>
      <c r="D324"/>
      <c r="E324"/>
      <c r="F324"/>
      <c r="G324"/>
      <c r="H324"/>
      <c r="I324"/>
      <c r="J324"/>
      <c r="K324"/>
      <c r="L324"/>
      <c r="M324"/>
      <c r="N324"/>
      <c r="O324"/>
      <c r="P324"/>
      <c r="Q324"/>
    </row>
    <row r="325" spans="2:17" x14ac:dyDescent="0.2">
      <c r="B325"/>
      <c r="C325"/>
      <c r="D325"/>
      <c r="E325"/>
      <c r="F325"/>
      <c r="G325"/>
      <c r="H325"/>
      <c r="I325"/>
      <c r="J325"/>
      <c r="K325"/>
      <c r="L325"/>
      <c r="M325"/>
      <c r="N325"/>
      <c r="O325"/>
      <c r="P325"/>
      <c r="Q325"/>
    </row>
    <row r="326" spans="2:17" x14ac:dyDescent="0.2">
      <c r="B326"/>
      <c r="C326"/>
      <c r="D326"/>
      <c r="E326"/>
      <c r="F326"/>
      <c r="G326"/>
      <c r="H326"/>
      <c r="I326"/>
      <c r="J326"/>
      <c r="K326"/>
      <c r="L326"/>
      <c r="M326"/>
      <c r="N326"/>
      <c r="O326"/>
      <c r="P326"/>
      <c r="Q326"/>
    </row>
    <row r="327" spans="2:17" x14ac:dyDescent="0.2">
      <c r="B327"/>
      <c r="C327"/>
      <c r="D327"/>
      <c r="E327"/>
      <c r="F327"/>
      <c r="G327"/>
      <c r="H327"/>
      <c r="I327"/>
      <c r="J327"/>
      <c r="K327"/>
      <c r="L327"/>
      <c r="M327"/>
      <c r="N327"/>
      <c r="O327"/>
      <c r="P327"/>
      <c r="Q327"/>
    </row>
    <row r="328" spans="2:17" x14ac:dyDescent="0.2">
      <c r="B328"/>
      <c r="C328"/>
      <c r="D328"/>
      <c r="E328"/>
      <c r="F328"/>
      <c r="G328"/>
      <c r="H328"/>
      <c r="I328"/>
      <c r="J328"/>
      <c r="K328"/>
      <c r="L328"/>
      <c r="M328"/>
      <c r="N328"/>
      <c r="O328"/>
      <c r="P328"/>
      <c r="Q328"/>
    </row>
    <row r="329" spans="2:17" x14ac:dyDescent="0.2">
      <c r="B329"/>
      <c r="C329"/>
      <c r="D329"/>
      <c r="E329"/>
      <c r="F329"/>
      <c r="G329"/>
      <c r="H329"/>
      <c r="I329"/>
      <c r="J329"/>
      <c r="K329"/>
      <c r="L329"/>
      <c r="M329"/>
      <c r="N329"/>
      <c r="O329"/>
      <c r="P329"/>
      <c r="Q329"/>
    </row>
    <row r="330" spans="2:17" x14ac:dyDescent="0.2">
      <c r="B330"/>
      <c r="C330"/>
      <c r="D330"/>
      <c r="E330"/>
      <c r="F330"/>
      <c r="G330"/>
      <c r="H330"/>
      <c r="I330"/>
      <c r="J330"/>
      <c r="K330"/>
      <c r="L330"/>
      <c r="M330"/>
      <c r="N330"/>
      <c r="O330"/>
      <c r="P330"/>
      <c r="Q330"/>
    </row>
    <row r="331" spans="2:17" x14ac:dyDescent="0.2">
      <c r="B331"/>
      <c r="C331"/>
      <c r="D331"/>
      <c r="E331"/>
      <c r="F331"/>
      <c r="G331"/>
      <c r="H331"/>
      <c r="I331"/>
      <c r="J331"/>
      <c r="K331"/>
      <c r="L331"/>
      <c r="M331"/>
      <c r="N331"/>
      <c r="O331"/>
      <c r="P331"/>
      <c r="Q331"/>
    </row>
    <row r="332" spans="2:17" x14ac:dyDescent="0.2">
      <c r="B332"/>
      <c r="C332"/>
      <c r="D332"/>
      <c r="E332"/>
      <c r="F332"/>
      <c r="G332"/>
      <c r="H332"/>
      <c r="I332"/>
      <c r="J332"/>
      <c r="K332"/>
      <c r="L332"/>
      <c r="M332"/>
      <c r="N332"/>
      <c r="O332"/>
      <c r="P332"/>
      <c r="Q332"/>
    </row>
    <row r="333" spans="2:17" x14ac:dyDescent="0.2">
      <c r="B333"/>
      <c r="C333"/>
      <c r="D333"/>
      <c r="E333"/>
      <c r="F333"/>
      <c r="G333"/>
      <c r="H333"/>
      <c r="I333"/>
      <c r="J333"/>
      <c r="K333"/>
      <c r="L333"/>
      <c r="M333"/>
      <c r="N333"/>
      <c r="O333"/>
      <c r="P333"/>
      <c r="Q333"/>
    </row>
    <row r="334" spans="2:17" x14ac:dyDescent="0.2">
      <c r="B334"/>
      <c r="C334"/>
      <c r="D334"/>
      <c r="E334"/>
      <c r="F334"/>
      <c r="G334"/>
      <c r="H334"/>
      <c r="I334"/>
      <c r="J334"/>
      <c r="K334"/>
      <c r="L334"/>
      <c r="M334"/>
      <c r="N334"/>
      <c r="O334"/>
      <c r="P334"/>
      <c r="Q334"/>
    </row>
    <row r="335" spans="2:17" x14ac:dyDescent="0.2">
      <c r="B335"/>
      <c r="C335"/>
      <c r="D335"/>
      <c r="E335"/>
      <c r="F335"/>
      <c r="G335"/>
      <c r="H335"/>
      <c r="I335"/>
      <c r="J335"/>
      <c r="K335"/>
      <c r="L335"/>
      <c r="M335"/>
      <c r="N335"/>
      <c r="O335"/>
      <c r="P335"/>
      <c r="Q335"/>
    </row>
    <row r="336" spans="2:17" x14ac:dyDescent="0.2">
      <c r="B336"/>
      <c r="C336"/>
      <c r="D336"/>
      <c r="E336"/>
      <c r="F336"/>
      <c r="G336"/>
      <c r="H336"/>
      <c r="I336"/>
      <c r="J336"/>
      <c r="K336"/>
      <c r="L336"/>
      <c r="M336"/>
      <c r="N336"/>
      <c r="O336"/>
      <c r="P336"/>
      <c r="Q336"/>
    </row>
    <row r="337" spans="2:17" x14ac:dyDescent="0.2">
      <c r="B337"/>
      <c r="C337"/>
      <c r="D337"/>
      <c r="E337"/>
      <c r="F337"/>
      <c r="G337"/>
      <c r="H337"/>
      <c r="I337"/>
      <c r="J337"/>
      <c r="K337"/>
      <c r="L337"/>
      <c r="M337"/>
      <c r="N337"/>
      <c r="O337"/>
      <c r="P337"/>
      <c r="Q337"/>
    </row>
    <row r="338" spans="2:17" x14ac:dyDescent="0.2">
      <c r="B338"/>
      <c r="C338"/>
      <c r="D338"/>
      <c r="E338"/>
      <c r="F338"/>
      <c r="G338"/>
      <c r="H338"/>
      <c r="I338"/>
      <c r="J338"/>
      <c r="K338"/>
      <c r="L338"/>
      <c r="M338"/>
      <c r="N338"/>
      <c r="O338"/>
      <c r="P338"/>
      <c r="Q338"/>
    </row>
    <row r="339" spans="2:17" x14ac:dyDescent="0.2">
      <c r="B339"/>
      <c r="C339"/>
      <c r="D339"/>
      <c r="E339"/>
      <c r="F339"/>
      <c r="G339"/>
      <c r="H339"/>
      <c r="I339"/>
      <c r="J339"/>
      <c r="K339"/>
      <c r="L339"/>
      <c r="M339"/>
      <c r="N339"/>
      <c r="O339"/>
      <c r="P339"/>
      <c r="Q339"/>
    </row>
    <row r="340" spans="2:17" x14ac:dyDescent="0.2">
      <c r="B340"/>
      <c r="C340"/>
      <c r="D340"/>
      <c r="E340"/>
      <c r="F340"/>
      <c r="G340"/>
      <c r="H340"/>
      <c r="I340"/>
      <c r="J340"/>
      <c r="K340"/>
      <c r="L340"/>
      <c r="M340"/>
      <c r="N340"/>
      <c r="O340"/>
      <c r="P340"/>
      <c r="Q340"/>
    </row>
    <row r="341" spans="2:17" x14ac:dyDescent="0.2">
      <c r="B341"/>
      <c r="C341"/>
      <c r="D341"/>
      <c r="E341"/>
      <c r="F341"/>
      <c r="G341"/>
      <c r="H341"/>
      <c r="I341"/>
      <c r="J341"/>
      <c r="K341"/>
      <c r="L341"/>
      <c r="M341"/>
      <c r="N341"/>
      <c r="O341"/>
      <c r="P341"/>
      <c r="Q341"/>
    </row>
    <row r="342" spans="2:17" x14ac:dyDescent="0.2">
      <c r="B342"/>
      <c r="C342"/>
      <c r="D342"/>
      <c r="E342"/>
      <c r="F342"/>
      <c r="G342"/>
      <c r="H342"/>
      <c r="I342"/>
      <c r="J342"/>
      <c r="K342"/>
      <c r="L342"/>
      <c r="M342"/>
      <c r="N342"/>
      <c r="O342"/>
      <c r="P342"/>
      <c r="Q342"/>
    </row>
    <row r="343" spans="2:17" x14ac:dyDescent="0.2">
      <c r="B343"/>
      <c r="C343"/>
      <c r="D343"/>
      <c r="E343"/>
      <c r="F343"/>
      <c r="G343"/>
      <c r="H343"/>
      <c r="I343"/>
      <c r="J343"/>
      <c r="K343"/>
      <c r="L343"/>
      <c r="M343"/>
      <c r="N343"/>
      <c r="O343"/>
      <c r="P343"/>
      <c r="Q343"/>
    </row>
    <row r="344" spans="2:17" x14ac:dyDescent="0.2">
      <c r="B344"/>
      <c r="C344"/>
      <c r="D344"/>
      <c r="E344"/>
      <c r="F344"/>
      <c r="G344"/>
      <c r="H344"/>
      <c r="I344"/>
      <c r="J344"/>
      <c r="K344"/>
      <c r="L344"/>
      <c r="M344"/>
      <c r="N344"/>
      <c r="O344"/>
      <c r="P344"/>
      <c r="Q344"/>
    </row>
    <row r="345" spans="2:17" x14ac:dyDescent="0.2">
      <c r="B345"/>
      <c r="C345"/>
      <c r="D345"/>
      <c r="E345"/>
      <c r="F345"/>
      <c r="G345"/>
      <c r="H345"/>
      <c r="I345"/>
      <c r="J345"/>
      <c r="K345"/>
      <c r="L345"/>
      <c r="M345"/>
      <c r="N345"/>
      <c r="O345"/>
      <c r="P345"/>
      <c r="Q34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workbookViewId="0">
      <selection activeCell="D154" sqref="D154"/>
    </sheetView>
  </sheetViews>
  <sheetFormatPr baseColWidth="10" defaultRowHeight="16" x14ac:dyDescent="0.2"/>
  <cols>
    <col min="1" max="1" width="12.5" style="9" customWidth="1"/>
    <col min="2" max="2" width="11.33203125" style="9" customWidth="1"/>
    <col min="3" max="3" width="17.83203125" style="9" customWidth="1"/>
    <col min="4" max="4" width="16" style="9" customWidth="1"/>
    <col min="5" max="5" width="14.33203125" style="9" customWidth="1"/>
    <col min="6" max="6" width="13" style="9" customWidth="1"/>
    <col min="7" max="7" width="14.83203125" style="9" customWidth="1"/>
    <col min="8" max="9" width="10.83203125" style="9"/>
    <col min="10" max="10" width="11.6640625" style="9" customWidth="1"/>
    <col min="11" max="12" width="12.33203125" style="9" customWidth="1"/>
    <col min="13" max="16" width="10.83203125" style="9"/>
    <col min="17" max="17" width="14" style="9" customWidth="1"/>
    <col min="18" max="18" width="10.83203125" style="9"/>
    <col min="19" max="19" width="16.83203125" style="9" customWidth="1"/>
    <col min="20" max="20" width="13.5" style="9" customWidth="1"/>
    <col min="21" max="21" width="14.1640625" style="9" customWidth="1"/>
    <col min="22" max="22" width="18.83203125" style="9" customWidth="1"/>
    <col min="23" max="23" width="17" style="9" customWidth="1"/>
    <col min="24" max="24" width="16.6640625" style="9" customWidth="1"/>
    <col min="25" max="25" width="12.5" style="9" customWidth="1"/>
    <col min="26" max="26" width="20.6640625" style="9" customWidth="1"/>
    <col min="27" max="27" width="13.6640625" style="9" customWidth="1"/>
    <col min="28" max="28" width="15.1640625" style="9" customWidth="1"/>
    <col min="29" max="29" width="10.83203125" style="9"/>
    <col min="30" max="30" width="13.1640625" style="9" customWidth="1"/>
    <col min="31" max="31" width="19.1640625" style="9" customWidth="1"/>
    <col min="32" max="32" width="10.83203125" style="9"/>
    <col min="33" max="33" width="13.5" style="9" customWidth="1"/>
    <col min="34" max="34" width="14.1640625" style="9" customWidth="1"/>
    <col min="35" max="35" width="15.33203125" style="9" customWidth="1"/>
    <col min="36" max="36" width="15" style="9" customWidth="1"/>
    <col min="37" max="37" width="15.1640625" style="9" customWidth="1"/>
    <col min="38" max="16384" width="10.83203125" style="9"/>
  </cols>
  <sheetData>
    <row r="1" spans="1:37" x14ac:dyDescent="0.2">
      <c r="A1" t="s">
        <v>1284</v>
      </c>
      <c r="B1" t="s">
        <v>1283</v>
      </c>
      <c r="C1" t="s">
        <v>1282</v>
      </c>
      <c r="D1" t="s">
        <v>1281</v>
      </c>
      <c r="E1" t="s">
        <v>1280</v>
      </c>
      <c r="F1" t="s">
        <v>1279</v>
      </c>
      <c r="G1" t="s">
        <v>1278</v>
      </c>
      <c r="H1" t="s">
        <v>1277</v>
      </c>
      <c r="I1" t="s">
        <v>537</v>
      </c>
      <c r="J1" t="s">
        <v>1276</v>
      </c>
      <c r="K1" t="s">
        <v>1275</v>
      </c>
      <c r="L1" t="s">
        <v>1274</v>
      </c>
      <c r="M1" t="s">
        <v>1273</v>
      </c>
      <c r="N1" t="s">
        <v>1272</v>
      </c>
      <c r="O1" t="s">
        <v>1271</v>
      </c>
      <c r="P1" t="s">
        <v>1270</v>
      </c>
      <c r="Q1" t="s">
        <v>1269</v>
      </c>
      <c r="R1" t="s">
        <v>1268</v>
      </c>
    </row>
    <row r="2" spans="1:37" x14ac:dyDescent="0.2">
      <c r="A2" t="s">
        <v>2027</v>
      </c>
      <c r="B2" t="s">
        <v>1266</v>
      </c>
      <c r="C2" t="s">
        <v>1266</v>
      </c>
      <c r="D2" t="s">
        <v>1266</v>
      </c>
      <c r="E2" t="s">
        <v>1266</v>
      </c>
      <c r="F2" t="s">
        <v>539</v>
      </c>
      <c r="G2" t="s">
        <v>1266</v>
      </c>
      <c r="H2" t="s">
        <v>1266</v>
      </c>
      <c r="I2" t="s">
        <v>1266</v>
      </c>
      <c r="J2" t="s">
        <v>1266</v>
      </c>
      <c r="K2" t="s">
        <v>1267</v>
      </c>
      <c r="L2" t="s">
        <v>1266</v>
      </c>
      <c r="M2" t="s">
        <v>1266</v>
      </c>
      <c r="N2" t="s">
        <v>1266</v>
      </c>
      <c r="O2" t="s">
        <v>1266</v>
      </c>
      <c r="P2" t="s">
        <v>1120</v>
      </c>
      <c r="Q2" t="s">
        <v>41</v>
      </c>
      <c r="R2" t="s">
        <v>1266</v>
      </c>
    </row>
    <row r="4" spans="1:37" x14ac:dyDescent="0.2">
      <c r="A4" t="s">
        <v>1265</v>
      </c>
      <c r="B4" t="s">
        <v>1264</v>
      </c>
      <c r="C4" t="s">
        <v>1263</v>
      </c>
      <c r="D4" t="s">
        <v>1262</v>
      </c>
      <c r="E4" t="s">
        <v>1261</v>
      </c>
      <c r="F4" t="s">
        <v>1260</v>
      </c>
      <c r="G4" t="s">
        <v>1259</v>
      </c>
      <c r="H4" t="s">
        <v>11</v>
      </c>
      <c r="I4" t="s">
        <v>9</v>
      </c>
      <c r="J4" t="s">
        <v>18</v>
      </c>
      <c r="K4" t="s">
        <v>1258</v>
      </c>
      <c r="L4" t="s">
        <v>1257</v>
      </c>
      <c r="M4" t="s">
        <v>10</v>
      </c>
      <c r="N4" t="s">
        <v>1107</v>
      </c>
      <c r="O4" t="s">
        <v>1102</v>
      </c>
      <c r="P4" t="s">
        <v>1256</v>
      </c>
      <c r="Q4" t="s">
        <v>1255</v>
      </c>
      <c r="R4" t="s">
        <v>6</v>
      </c>
      <c r="S4" t="s">
        <v>1254</v>
      </c>
      <c r="T4" t="s">
        <v>1253</v>
      </c>
      <c r="U4" t="s">
        <v>1252</v>
      </c>
      <c r="V4" t="s">
        <v>1251</v>
      </c>
      <c r="W4" t="s">
        <v>1250</v>
      </c>
      <c r="X4" t="s">
        <v>1249</v>
      </c>
      <c r="Y4" t="s">
        <v>1248</v>
      </c>
      <c r="Z4" t="s">
        <v>1247</v>
      </c>
      <c r="AA4" t="s">
        <v>1246</v>
      </c>
      <c r="AB4" t="s">
        <v>1245</v>
      </c>
      <c r="AC4" t="s">
        <v>1244</v>
      </c>
      <c r="AD4" t="s">
        <v>1243</v>
      </c>
      <c r="AE4" t="s">
        <v>1242</v>
      </c>
      <c r="AF4" t="s">
        <v>1241</v>
      </c>
      <c r="AG4" t="s">
        <v>1240</v>
      </c>
      <c r="AH4" t="s">
        <v>1239</v>
      </c>
      <c r="AI4" t="s">
        <v>1238</v>
      </c>
      <c r="AJ4" t="s">
        <v>1237</v>
      </c>
      <c r="AK4" t="s">
        <v>1236</v>
      </c>
    </row>
    <row r="5" spans="1:37" x14ac:dyDescent="0.2">
      <c r="A5" t="s">
        <v>1355</v>
      </c>
      <c r="B5" t="s">
        <v>1554</v>
      </c>
      <c r="C5">
        <v>2</v>
      </c>
      <c r="D5" t="s">
        <v>1429</v>
      </c>
      <c r="E5" t="s">
        <v>1431</v>
      </c>
      <c r="F5" t="s">
        <v>539</v>
      </c>
      <c r="G5" t="s">
        <v>1430</v>
      </c>
      <c r="H5" t="s">
        <v>2028</v>
      </c>
      <c r="I5" t="s">
        <v>1536</v>
      </c>
      <c r="J5"/>
      <c r="K5" t="s">
        <v>1110</v>
      </c>
      <c r="L5" t="s">
        <v>1150</v>
      </c>
      <c r="M5" t="s">
        <v>1117</v>
      </c>
      <c r="N5" t="s">
        <v>568</v>
      </c>
      <c r="O5" t="s">
        <v>1333</v>
      </c>
      <c r="P5" t="s">
        <v>825</v>
      </c>
      <c r="Q5"/>
      <c r="R5" t="s">
        <v>539</v>
      </c>
      <c r="S5" t="s">
        <v>1111</v>
      </c>
      <c r="T5" s="20">
        <v>44483</v>
      </c>
      <c r="U5"/>
      <c r="V5" s="20">
        <v>45944.522916666669</v>
      </c>
      <c r="W5" t="s">
        <v>1110</v>
      </c>
      <c r="X5" s="20">
        <v>45939.522916666669</v>
      </c>
      <c r="Y5">
        <v>11</v>
      </c>
      <c r="Z5"/>
      <c r="AA5" t="s">
        <v>1343</v>
      </c>
      <c r="AB5"/>
      <c r="AC5" t="s">
        <v>41</v>
      </c>
      <c r="AD5"/>
      <c r="AE5">
        <v>1</v>
      </c>
      <c r="AF5" t="s">
        <v>41</v>
      </c>
      <c r="AG5"/>
      <c r="AH5"/>
      <c r="AI5"/>
      <c r="AJ5"/>
      <c r="AK5">
        <v>148</v>
      </c>
    </row>
    <row r="6" spans="1:37" x14ac:dyDescent="0.2">
      <c r="A6" t="s">
        <v>1355</v>
      </c>
      <c r="B6" t="s">
        <v>1554</v>
      </c>
      <c r="C6">
        <v>2</v>
      </c>
      <c r="D6" t="s">
        <v>1408</v>
      </c>
      <c r="E6" t="s">
        <v>1410</v>
      </c>
      <c r="F6" t="s">
        <v>539</v>
      </c>
      <c r="G6" t="s">
        <v>1409</v>
      </c>
      <c r="H6" t="s">
        <v>1545</v>
      </c>
      <c r="I6" t="s">
        <v>1538</v>
      </c>
      <c r="J6"/>
      <c r="K6" t="s">
        <v>1110</v>
      </c>
      <c r="L6" t="s">
        <v>1113</v>
      </c>
      <c r="M6" t="s">
        <v>1117</v>
      </c>
      <c r="N6" t="s">
        <v>683</v>
      </c>
      <c r="O6" t="s">
        <v>1333</v>
      </c>
      <c r="P6"/>
      <c r="Q6"/>
      <c r="R6" t="s">
        <v>539</v>
      </c>
      <c r="S6" t="s">
        <v>1111</v>
      </c>
      <c r="T6" s="20">
        <v>45211</v>
      </c>
      <c r="U6"/>
      <c r="V6" s="20">
        <v>45947.459722222222</v>
      </c>
      <c r="W6" t="s">
        <v>1110</v>
      </c>
      <c r="X6" s="20">
        <v>45942.459722222222</v>
      </c>
      <c r="Y6">
        <v>8</v>
      </c>
      <c r="Z6"/>
      <c r="AA6" t="s">
        <v>1334</v>
      </c>
      <c r="AB6"/>
      <c r="AC6" t="s">
        <v>41</v>
      </c>
      <c r="AD6"/>
      <c r="AE6">
        <v>1</v>
      </c>
      <c r="AF6" t="s">
        <v>41</v>
      </c>
      <c r="AG6"/>
      <c r="AH6"/>
      <c r="AI6"/>
      <c r="AJ6"/>
      <c r="AK6">
        <v>148</v>
      </c>
    </row>
    <row r="7" spans="1:37" x14ac:dyDescent="0.2">
      <c r="A7" t="s">
        <v>1226</v>
      </c>
      <c r="B7" t="s">
        <v>2029</v>
      </c>
      <c r="C7">
        <v>21</v>
      </c>
      <c r="D7" t="s">
        <v>324</v>
      </c>
      <c r="E7" t="s">
        <v>325</v>
      </c>
      <c r="F7" t="s">
        <v>539</v>
      </c>
      <c r="G7" t="s">
        <v>556</v>
      </c>
      <c r="H7" t="s">
        <v>1963</v>
      </c>
      <c r="I7" t="s">
        <v>1125</v>
      </c>
      <c r="J7" t="s">
        <v>1110</v>
      </c>
      <c r="K7" t="s">
        <v>1110</v>
      </c>
      <c r="L7" t="s">
        <v>1124</v>
      </c>
      <c r="M7" t="s">
        <v>1117</v>
      </c>
      <c r="N7" t="s">
        <v>557</v>
      </c>
      <c r="O7" t="s">
        <v>553</v>
      </c>
      <c r="P7" t="s">
        <v>616</v>
      </c>
      <c r="Q7">
        <v>941000031749827</v>
      </c>
      <c r="R7" t="s">
        <v>539</v>
      </c>
      <c r="S7" t="s">
        <v>556</v>
      </c>
      <c r="T7" s="20">
        <v>43656</v>
      </c>
      <c r="U7"/>
      <c r="V7"/>
      <c r="W7" t="s">
        <v>1120</v>
      </c>
      <c r="X7" s="20">
        <v>45830.554861111108</v>
      </c>
      <c r="Y7">
        <v>119.9</v>
      </c>
      <c r="Z7"/>
      <c r="AA7">
        <v>1</v>
      </c>
      <c r="AB7" t="s">
        <v>1123</v>
      </c>
      <c r="AC7" t="s">
        <v>41</v>
      </c>
      <c r="AD7"/>
      <c r="AE7">
        <v>1</v>
      </c>
      <c r="AF7" t="s">
        <v>41</v>
      </c>
      <c r="AG7"/>
      <c r="AH7"/>
      <c r="AI7"/>
      <c r="AJ7"/>
      <c r="AK7">
        <v>148</v>
      </c>
    </row>
    <row r="8" spans="1:37" x14ac:dyDescent="0.2">
      <c r="A8" t="s">
        <v>1226</v>
      </c>
      <c r="B8" t="s">
        <v>2029</v>
      </c>
      <c r="C8">
        <v>21</v>
      </c>
      <c r="D8" t="s">
        <v>317</v>
      </c>
      <c r="E8" t="s">
        <v>318</v>
      </c>
      <c r="F8" t="s">
        <v>539</v>
      </c>
      <c r="G8" t="s">
        <v>556</v>
      </c>
      <c r="H8" t="s">
        <v>2025</v>
      </c>
      <c r="I8" t="s">
        <v>1151</v>
      </c>
      <c r="J8" t="s">
        <v>1110</v>
      </c>
      <c r="K8" t="s">
        <v>1120</v>
      </c>
      <c r="L8" t="s">
        <v>1113</v>
      </c>
      <c r="M8" t="s">
        <v>1117</v>
      </c>
      <c r="N8" t="s">
        <v>557</v>
      </c>
      <c r="O8" t="s">
        <v>553</v>
      </c>
      <c r="P8" t="s">
        <v>551</v>
      </c>
      <c r="Q8">
        <v>941000028888795</v>
      </c>
      <c r="R8" t="s">
        <v>539</v>
      </c>
      <c r="S8" t="s">
        <v>641</v>
      </c>
      <c r="T8" s="20">
        <v>44652</v>
      </c>
      <c r="U8"/>
      <c r="V8" s="20">
        <v>45860.586805555555</v>
      </c>
      <c r="W8" t="s">
        <v>1120</v>
      </c>
      <c r="X8" s="20">
        <v>45855.586805555555</v>
      </c>
      <c r="Y8">
        <v>94.9</v>
      </c>
      <c r="Z8"/>
      <c r="AA8">
        <v>10</v>
      </c>
      <c r="AB8" t="s">
        <v>1132</v>
      </c>
      <c r="AC8" t="s">
        <v>41</v>
      </c>
      <c r="AD8"/>
      <c r="AE8">
        <v>3</v>
      </c>
      <c r="AF8" t="s">
        <v>41</v>
      </c>
      <c r="AG8"/>
      <c r="AH8"/>
      <c r="AI8"/>
      <c r="AJ8"/>
      <c r="AK8">
        <v>148</v>
      </c>
    </row>
    <row r="9" spans="1:37" x14ac:dyDescent="0.2">
      <c r="A9" t="s">
        <v>1226</v>
      </c>
      <c r="B9" t="s">
        <v>2029</v>
      </c>
      <c r="C9">
        <v>21</v>
      </c>
      <c r="D9" t="s">
        <v>343</v>
      </c>
      <c r="E9" t="s">
        <v>344</v>
      </c>
      <c r="F9" t="s">
        <v>539</v>
      </c>
      <c r="G9" t="s">
        <v>546</v>
      </c>
      <c r="H9" t="s">
        <v>1942</v>
      </c>
      <c r="I9" t="s">
        <v>1122</v>
      </c>
      <c r="J9" t="s">
        <v>1110</v>
      </c>
      <c r="K9" t="s">
        <v>1110</v>
      </c>
      <c r="L9" t="s">
        <v>1113</v>
      </c>
      <c r="M9" t="s">
        <v>1117</v>
      </c>
      <c r="N9" t="s">
        <v>557</v>
      </c>
      <c r="O9" t="s">
        <v>553</v>
      </c>
      <c r="P9" t="s">
        <v>551</v>
      </c>
      <c r="Q9">
        <v>941000031735776</v>
      </c>
      <c r="R9" t="s">
        <v>539</v>
      </c>
      <c r="S9" t="s">
        <v>1111</v>
      </c>
      <c r="T9" s="20">
        <v>45508</v>
      </c>
      <c r="U9"/>
      <c r="V9">
        <v>45878.51458333333</v>
      </c>
      <c r="W9" t="s">
        <v>1120</v>
      </c>
      <c r="X9" s="20">
        <v>45873.51458333333</v>
      </c>
      <c r="Y9">
        <v>77</v>
      </c>
      <c r="Z9"/>
      <c r="AA9">
        <v>11</v>
      </c>
      <c r="AB9" t="s">
        <v>1159</v>
      </c>
      <c r="AC9" t="s">
        <v>41</v>
      </c>
      <c r="AD9"/>
      <c r="AE9">
        <v>3</v>
      </c>
      <c r="AF9" t="s">
        <v>41</v>
      </c>
      <c r="AG9"/>
      <c r="AH9"/>
      <c r="AI9"/>
      <c r="AJ9"/>
      <c r="AK9">
        <v>148</v>
      </c>
    </row>
    <row r="10" spans="1:37" x14ac:dyDescent="0.2">
      <c r="A10" t="s">
        <v>1226</v>
      </c>
      <c r="B10" t="s">
        <v>2029</v>
      </c>
      <c r="C10">
        <v>21</v>
      </c>
      <c r="D10" t="s">
        <v>306</v>
      </c>
      <c r="E10" t="s">
        <v>307</v>
      </c>
      <c r="F10" t="s">
        <v>539</v>
      </c>
      <c r="G10" t="s">
        <v>641</v>
      </c>
      <c r="H10" t="s">
        <v>1965</v>
      </c>
      <c r="I10" t="s">
        <v>1134</v>
      </c>
      <c r="J10" t="s">
        <v>1110</v>
      </c>
      <c r="K10" t="s">
        <v>1110</v>
      </c>
      <c r="L10" t="s">
        <v>1124</v>
      </c>
      <c r="M10" t="s">
        <v>1117</v>
      </c>
      <c r="N10" t="s">
        <v>557</v>
      </c>
      <c r="O10" t="s">
        <v>553</v>
      </c>
      <c r="P10" t="s">
        <v>783</v>
      </c>
      <c r="Q10">
        <v>941000031750068</v>
      </c>
      <c r="R10" t="s">
        <v>539</v>
      </c>
      <c r="S10" t="s">
        <v>556</v>
      </c>
      <c r="T10" s="20">
        <v>44735</v>
      </c>
      <c r="U10"/>
      <c r="V10" s="20"/>
      <c r="W10" t="s">
        <v>1120</v>
      </c>
      <c r="X10" s="20">
        <v>45830.546527777777</v>
      </c>
      <c r="Y10">
        <v>119.9</v>
      </c>
      <c r="Z10"/>
      <c r="AA10">
        <v>12</v>
      </c>
      <c r="AB10" t="s">
        <v>1234</v>
      </c>
      <c r="AC10" t="s">
        <v>41</v>
      </c>
      <c r="AD10"/>
      <c r="AE10">
        <v>3</v>
      </c>
      <c r="AF10" t="s">
        <v>41</v>
      </c>
      <c r="AG10"/>
      <c r="AH10"/>
      <c r="AI10"/>
      <c r="AJ10"/>
      <c r="AK10">
        <v>148</v>
      </c>
    </row>
    <row r="11" spans="1:37" x14ac:dyDescent="0.2">
      <c r="A11" t="s">
        <v>1226</v>
      </c>
      <c r="B11" t="s">
        <v>2029</v>
      </c>
      <c r="C11">
        <v>21</v>
      </c>
      <c r="D11" t="s">
        <v>74</v>
      </c>
      <c r="E11" t="s">
        <v>75</v>
      </c>
      <c r="F11" t="s">
        <v>539</v>
      </c>
      <c r="G11" t="s">
        <v>615</v>
      </c>
      <c r="H11" t="s">
        <v>2013</v>
      </c>
      <c r="I11" t="s">
        <v>1171</v>
      </c>
      <c r="J11" t="s">
        <v>1110</v>
      </c>
      <c r="K11" t="s">
        <v>1110</v>
      </c>
      <c r="L11" t="s">
        <v>1150</v>
      </c>
      <c r="M11" t="s">
        <v>1117</v>
      </c>
      <c r="N11" t="s">
        <v>557</v>
      </c>
      <c r="O11" t="s">
        <v>553</v>
      </c>
      <c r="P11" t="s">
        <v>612</v>
      </c>
      <c r="Q11">
        <v>982091074516639</v>
      </c>
      <c r="R11" t="s">
        <v>539</v>
      </c>
      <c r="S11" t="s">
        <v>1111</v>
      </c>
      <c r="T11" s="20">
        <v>45054</v>
      </c>
      <c r="U11"/>
      <c r="V11">
        <v>45581.479166666664</v>
      </c>
      <c r="W11" t="s">
        <v>1120</v>
      </c>
      <c r="X11" s="20">
        <v>45576.479166666664</v>
      </c>
      <c r="Y11">
        <v>374</v>
      </c>
      <c r="Z11" t="s">
        <v>1233</v>
      </c>
      <c r="AA11">
        <v>13</v>
      </c>
      <c r="AB11" t="s">
        <v>1232</v>
      </c>
      <c r="AC11" t="s">
        <v>41</v>
      </c>
      <c r="AD11"/>
      <c r="AE11">
        <v>3</v>
      </c>
      <c r="AF11" t="s">
        <v>41</v>
      </c>
      <c r="AG11"/>
      <c r="AH11"/>
      <c r="AI11"/>
      <c r="AJ11"/>
      <c r="AK11">
        <v>148</v>
      </c>
    </row>
    <row r="12" spans="1:37" x14ac:dyDescent="0.2">
      <c r="A12" t="s">
        <v>1226</v>
      </c>
      <c r="B12" t="s">
        <v>2029</v>
      </c>
      <c r="C12">
        <v>21</v>
      </c>
      <c r="D12" t="s">
        <v>220</v>
      </c>
      <c r="E12" t="s">
        <v>221</v>
      </c>
      <c r="F12" t="s">
        <v>539</v>
      </c>
      <c r="G12" t="s">
        <v>615</v>
      </c>
      <c r="H12" t="s">
        <v>1962</v>
      </c>
      <c r="I12" t="s">
        <v>1145</v>
      </c>
      <c r="J12" t="s">
        <v>1110</v>
      </c>
      <c r="K12" t="s">
        <v>1120</v>
      </c>
      <c r="L12" t="s">
        <v>1186</v>
      </c>
      <c r="M12" t="s">
        <v>1112</v>
      </c>
      <c r="N12" t="s">
        <v>557</v>
      </c>
      <c r="O12" t="s">
        <v>553</v>
      </c>
      <c r="P12" t="s">
        <v>767</v>
      </c>
      <c r="Q12">
        <v>941000030972061</v>
      </c>
      <c r="R12" t="s">
        <v>539</v>
      </c>
      <c r="S12" t="s">
        <v>1111</v>
      </c>
      <c r="T12" s="20">
        <v>45100</v>
      </c>
      <c r="U12" t="s">
        <v>1180</v>
      </c>
      <c r="V12" s="20"/>
      <c r="W12" t="s">
        <v>1120</v>
      </c>
      <c r="X12" s="20">
        <v>45860.494444444441</v>
      </c>
      <c r="Y12">
        <v>90</v>
      </c>
      <c r="Z12"/>
      <c r="AA12">
        <v>14</v>
      </c>
      <c r="AB12" t="s">
        <v>1232</v>
      </c>
      <c r="AC12" t="s">
        <v>41</v>
      </c>
      <c r="AD12"/>
      <c r="AE12">
        <v>3</v>
      </c>
      <c r="AF12" t="s">
        <v>41</v>
      </c>
      <c r="AG12"/>
      <c r="AH12"/>
      <c r="AI12"/>
      <c r="AJ12"/>
      <c r="AK12">
        <v>148</v>
      </c>
    </row>
    <row r="13" spans="1:37" x14ac:dyDescent="0.2">
      <c r="A13" t="s">
        <v>1226</v>
      </c>
      <c r="B13" t="s">
        <v>2029</v>
      </c>
      <c r="C13">
        <v>21</v>
      </c>
      <c r="D13" t="s">
        <v>509</v>
      </c>
      <c r="E13" t="s">
        <v>510</v>
      </c>
      <c r="F13" t="s">
        <v>539</v>
      </c>
      <c r="G13" t="s">
        <v>641</v>
      </c>
      <c r="H13" t="s">
        <v>1904</v>
      </c>
      <c r="I13" t="s">
        <v>1135</v>
      </c>
      <c r="J13"/>
      <c r="K13" t="s">
        <v>1110</v>
      </c>
      <c r="L13" t="s">
        <v>1150</v>
      </c>
      <c r="M13" t="s">
        <v>1117</v>
      </c>
      <c r="N13" t="s">
        <v>557</v>
      </c>
      <c r="O13" t="s">
        <v>553</v>
      </c>
      <c r="P13" t="s">
        <v>616</v>
      </c>
      <c r="Q13">
        <v>941000031683727</v>
      </c>
      <c r="R13" t="s">
        <v>539</v>
      </c>
      <c r="S13" t="s">
        <v>1111</v>
      </c>
      <c r="T13" s="20">
        <v>45543</v>
      </c>
      <c r="U13"/>
      <c r="V13" s="20">
        <v>45913.538888888892</v>
      </c>
      <c r="W13" t="s">
        <v>1120</v>
      </c>
      <c r="X13" s="20">
        <v>45908.538888888892</v>
      </c>
      <c r="Y13">
        <v>42</v>
      </c>
      <c r="Z13"/>
      <c r="AA13">
        <v>15</v>
      </c>
      <c r="AB13" t="s">
        <v>1147</v>
      </c>
      <c r="AC13" t="s">
        <v>41</v>
      </c>
      <c r="AD13"/>
      <c r="AE13">
        <v>2</v>
      </c>
      <c r="AF13" t="s">
        <v>41</v>
      </c>
      <c r="AG13"/>
      <c r="AH13"/>
      <c r="AI13"/>
      <c r="AJ13"/>
      <c r="AK13">
        <v>148</v>
      </c>
    </row>
    <row r="14" spans="1:37" x14ac:dyDescent="0.2">
      <c r="A14" t="s">
        <v>1226</v>
      </c>
      <c r="B14" t="s">
        <v>2029</v>
      </c>
      <c r="C14">
        <v>21</v>
      </c>
      <c r="D14" t="s">
        <v>1057</v>
      </c>
      <c r="E14"/>
      <c r="F14" t="s">
        <v>539</v>
      </c>
      <c r="G14" t="s">
        <v>590</v>
      </c>
      <c r="H14" t="s">
        <v>2030</v>
      </c>
      <c r="I14" t="s">
        <v>1163</v>
      </c>
      <c r="J14"/>
      <c r="K14" t="s">
        <v>1110</v>
      </c>
      <c r="L14" t="s">
        <v>1113</v>
      </c>
      <c r="M14" t="s">
        <v>1112</v>
      </c>
      <c r="N14" t="s">
        <v>683</v>
      </c>
      <c r="O14" t="s">
        <v>553</v>
      </c>
      <c r="P14"/>
      <c r="Q14"/>
      <c r="R14" t="s">
        <v>539</v>
      </c>
      <c r="S14" t="s">
        <v>1111</v>
      </c>
      <c r="T14" s="20">
        <v>45195</v>
      </c>
      <c r="U14"/>
      <c r="V14" s="20">
        <v>45931.575694444444</v>
      </c>
      <c r="W14" t="s">
        <v>1110</v>
      </c>
      <c r="X14" s="20">
        <v>45926.575694444444</v>
      </c>
      <c r="Y14">
        <v>23.9</v>
      </c>
      <c r="Z14"/>
      <c r="AA14">
        <v>16</v>
      </c>
      <c r="AB14"/>
      <c r="AC14" t="s">
        <v>41</v>
      </c>
      <c r="AD14"/>
      <c r="AE14">
        <v>0</v>
      </c>
      <c r="AF14" t="s">
        <v>41</v>
      </c>
      <c r="AG14"/>
      <c r="AH14"/>
      <c r="AI14"/>
      <c r="AJ14"/>
      <c r="AK14">
        <v>148</v>
      </c>
    </row>
    <row r="15" spans="1:37" x14ac:dyDescent="0.2">
      <c r="A15" t="s">
        <v>1226</v>
      </c>
      <c r="B15" t="s">
        <v>2029</v>
      </c>
      <c r="C15">
        <v>21</v>
      </c>
      <c r="D15" t="s">
        <v>1058</v>
      </c>
      <c r="E15"/>
      <c r="F15" t="s">
        <v>539</v>
      </c>
      <c r="G15" t="s">
        <v>590</v>
      </c>
      <c r="H15" t="s">
        <v>2030</v>
      </c>
      <c r="I15" t="s">
        <v>1163</v>
      </c>
      <c r="J15"/>
      <c r="K15" t="s">
        <v>1110</v>
      </c>
      <c r="L15" t="s">
        <v>1113</v>
      </c>
      <c r="M15" t="s">
        <v>1112</v>
      </c>
      <c r="N15" t="s">
        <v>683</v>
      </c>
      <c r="O15" t="s">
        <v>553</v>
      </c>
      <c r="P15"/>
      <c r="Q15"/>
      <c r="R15" t="s">
        <v>539</v>
      </c>
      <c r="S15" t="s">
        <v>1111</v>
      </c>
      <c r="T15" s="20">
        <v>45195</v>
      </c>
      <c r="U15"/>
      <c r="V15" s="20">
        <v>45931.575694444444</v>
      </c>
      <c r="W15" t="s">
        <v>1110</v>
      </c>
      <c r="X15" s="20">
        <v>45926.575694444444</v>
      </c>
      <c r="Y15">
        <v>23.9</v>
      </c>
      <c r="Z15"/>
      <c r="AA15">
        <v>16</v>
      </c>
      <c r="AB15"/>
      <c r="AC15" t="s">
        <v>41</v>
      </c>
      <c r="AD15"/>
      <c r="AE15">
        <v>0</v>
      </c>
      <c r="AF15" t="s">
        <v>41</v>
      </c>
      <c r="AG15"/>
      <c r="AH15"/>
      <c r="AI15"/>
      <c r="AJ15"/>
      <c r="AK15">
        <v>148</v>
      </c>
    </row>
    <row r="16" spans="1:37" x14ac:dyDescent="0.2">
      <c r="A16" t="s">
        <v>1226</v>
      </c>
      <c r="B16" t="s">
        <v>2029</v>
      </c>
      <c r="C16">
        <v>21</v>
      </c>
      <c r="D16" t="s">
        <v>422</v>
      </c>
      <c r="E16" t="s">
        <v>423</v>
      </c>
      <c r="F16" t="s">
        <v>539</v>
      </c>
      <c r="G16" t="s">
        <v>615</v>
      </c>
      <c r="H16" t="s">
        <v>1938</v>
      </c>
      <c r="I16" t="s">
        <v>1114</v>
      </c>
      <c r="J16" t="s">
        <v>1110</v>
      </c>
      <c r="K16" t="s">
        <v>1110</v>
      </c>
      <c r="L16" t="s">
        <v>1150</v>
      </c>
      <c r="M16" t="s">
        <v>1112</v>
      </c>
      <c r="N16" t="s">
        <v>557</v>
      </c>
      <c r="O16" t="s">
        <v>553</v>
      </c>
      <c r="P16" t="s">
        <v>625</v>
      </c>
      <c r="Q16">
        <v>985141007345971</v>
      </c>
      <c r="R16" t="s">
        <v>539</v>
      </c>
      <c r="S16" t="s">
        <v>1111</v>
      </c>
      <c r="T16" s="20">
        <v>44781</v>
      </c>
      <c r="U16"/>
      <c r="V16" s="20">
        <v>45882.565972222219</v>
      </c>
      <c r="W16" t="s">
        <v>1120</v>
      </c>
      <c r="X16" s="20">
        <v>45877.565972222219</v>
      </c>
      <c r="Y16">
        <v>72.900000000000006</v>
      </c>
      <c r="Z16"/>
      <c r="AA16">
        <v>17</v>
      </c>
      <c r="AB16" t="s">
        <v>1231</v>
      </c>
      <c r="AC16" t="s">
        <v>41</v>
      </c>
      <c r="AD16"/>
      <c r="AE16">
        <v>3</v>
      </c>
      <c r="AF16" t="s">
        <v>41</v>
      </c>
      <c r="AG16"/>
      <c r="AH16"/>
      <c r="AI16"/>
      <c r="AJ16"/>
      <c r="AK16">
        <v>148</v>
      </c>
    </row>
    <row r="17" spans="1:37" x14ac:dyDescent="0.2">
      <c r="A17" t="s">
        <v>1226</v>
      </c>
      <c r="B17" t="s">
        <v>2029</v>
      </c>
      <c r="C17">
        <v>21</v>
      </c>
      <c r="D17" t="s">
        <v>1055</v>
      </c>
      <c r="E17" t="s">
        <v>1054</v>
      </c>
      <c r="F17" t="s">
        <v>539</v>
      </c>
      <c r="G17" t="s">
        <v>641</v>
      </c>
      <c r="H17" t="s">
        <v>1882</v>
      </c>
      <c r="I17" t="s">
        <v>1125</v>
      </c>
      <c r="J17" t="s">
        <v>1110</v>
      </c>
      <c r="K17" t="s">
        <v>1110</v>
      </c>
      <c r="L17" t="s">
        <v>1113</v>
      </c>
      <c r="M17" t="s">
        <v>1117</v>
      </c>
      <c r="N17" t="s">
        <v>597</v>
      </c>
      <c r="O17" t="s">
        <v>553</v>
      </c>
      <c r="P17" t="s">
        <v>825</v>
      </c>
      <c r="Q17"/>
      <c r="R17" t="s">
        <v>539</v>
      </c>
      <c r="S17" t="s">
        <v>556</v>
      </c>
      <c r="T17" s="20">
        <v>44647</v>
      </c>
      <c r="U17"/>
      <c r="V17" s="20">
        <v>45930.62777777778</v>
      </c>
      <c r="W17" t="s">
        <v>1110</v>
      </c>
      <c r="X17" s="20">
        <v>45925.62777777778</v>
      </c>
      <c r="Y17">
        <v>24.8</v>
      </c>
      <c r="Z17"/>
      <c r="AA17">
        <v>18</v>
      </c>
      <c r="AB17" t="s">
        <v>1230</v>
      </c>
      <c r="AC17" t="s">
        <v>41</v>
      </c>
      <c r="AD17"/>
      <c r="AE17">
        <v>2</v>
      </c>
      <c r="AF17" t="s">
        <v>41</v>
      </c>
      <c r="AG17"/>
      <c r="AH17"/>
      <c r="AI17"/>
      <c r="AJ17"/>
      <c r="AK17">
        <v>148</v>
      </c>
    </row>
    <row r="18" spans="1:37" x14ac:dyDescent="0.2">
      <c r="A18" t="s">
        <v>1226</v>
      </c>
      <c r="B18" t="s">
        <v>2029</v>
      </c>
      <c r="C18">
        <v>21</v>
      </c>
      <c r="D18" t="s">
        <v>1066</v>
      </c>
      <c r="E18" t="s">
        <v>1065</v>
      </c>
      <c r="F18" t="s">
        <v>539</v>
      </c>
      <c r="G18" t="s">
        <v>590</v>
      </c>
      <c r="H18" t="s">
        <v>2031</v>
      </c>
      <c r="I18" t="s">
        <v>1125</v>
      </c>
      <c r="J18"/>
      <c r="K18" t="s">
        <v>1110</v>
      </c>
      <c r="L18" t="s">
        <v>1113</v>
      </c>
      <c r="M18" t="s">
        <v>1117</v>
      </c>
      <c r="N18" t="s">
        <v>597</v>
      </c>
      <c r="O18" t="s">
        <v>553</v>
      </c>
      <c r="P18" t="s">
        <v>894</v>
      </c>
      <c r="Q18"/>
      <c r="R18" t="s">
        <v>539</v>
      </c>
      <c r="S18" t="s">
        <v>1111</v>
      </c>
      <c r="T18" s="20">
        <v>44834</v>
      </c>
      <c r="U18"/>
      <c r="V18" s="20">
        <v>45935.42291666667</v>
      </c>
      <c r="W18" t="s">
        <v>1110</v>
      </c>
      <c r="X18" s="20">
        <v>45930.42291666667</v>
      </c>
      <c r="Y18">
        <v>20</v>
      </c>
      <c r="Z18"/>
      <c r="AA18">
        <v>19</v>
      </c>
      <c r="AB18" t="s">
        <v>1224</v>
      </c>
      <c r="AC18" t="s">
        <v>41</v>
      </c>
      <c r="AD18"/>
      <c r="AE18">
        <v>1</v>
      </c>
      <c r="AF18" t="s">
        <v>41</v>
      </c>
      <c r="AG18"/>
      <c r="AH18"/>
      <c r="AI18"/>
      <c r="AJ18"/>
      <c r="AK18">
        <v>148</v>
      </c>
    </row>
    <row r="19" spans="1:37" x14ac:dyDescent="0.2">
      <c r="A19" t="s">
        <v>1226</v>
      </c>
      <c r="B19" t="s">
        <v>2029</v>
      </c>
      <c r="C19">
        <v>21</v>
      </c>
      <c r="D19" t="s">
        <v>225</v>
      </c>
      <c r="E19" t="s">
        <v>226</v>
      </c>
      <c r="F19" t="s">
        <v>539</v>
      </c>
      <c r="G19" t="s">
        <v>770</v>
      </c>
      <c r="H19" t="s">
        <v>1971</v>
      </c>
      <c r="I19" t="s">
        <v>1135</v>
      </c>
      <c r="J19" t="s">
        <v>1110</v>
      </c>
      <c r="K19" t="s">
        <v>1110</v>
      </c>
      <c r="L19" t="s">
        <v>1113</v>
      </c>
      <c r="M19" t="s">
        <v>1117</v>
      </c>
      <c r="N19" t="s">
        <v>557</v>
      </c>
      <c r="O19" t="s">
        <v>553</v>
      </c>
      <c r="P19" t="s">
        <v>767</v>
      </c>
      <c r="Q19">
        <v>941000031683707</v>
      </c>
      <c r="R19" t="s">
        <v>539</v>
      </c>
      <c r="S19" t="s">
        <v>1111</v>
      </c>
      <c r="T19" s="20">
        <v>44723</v>
      </c>
      <c r="U19" t="s">
        <v>1160</v>
      </c>
      <c r="V19">
        <v>45824.569444444445</v>
      </c>
      <c r="W19" t="s">
        <v>1120</v>
      </c>
      <c r="X19" s="20">
        <v>45819.569444444445</v>
      </c>
      <c r="Y19">
        <v>130.9</v>
      </c>
      <c r="Z19"/>
      <c r="AA19">
        <v>2</v>
      </c>
      <c r="AB19" t="s">
        <v>1229</v>
      </c>
      <c r="AC19" t="s">
        <v>41</v>
      </c>
      <c r="AD19"/>
      <c r="AE19">
        <v>3</v>
      </c>
      <c r="AF19" t="s">
        <v>41</v>
      </c>
      <c r="AG19"/>
      <c r="AH19"/>
      <c r="AI19"/>
      <c r="AJ19"/>
      <c r="AK19">
        <v>148</v>
      </c>
    </row>
    <row r="20" spans="1:37" x14ac:dyDescent="0.2">
      <c r="A20" t="s">
        <v>1226</v>
      </c>
      <c r="B20" t="s">
        <v>2029</v>
      </c>
      <c r="C20">
        <v>21</v>
      </c>
      <c r="D20" t="s">
        <v>417</v>
      </c>
      <c r="E20" t="s">
        <v>418</v>
      </c>
      <c r="F20" t="s">
        <v>539</v>
      </c>
      <c r="G20" t="s">
        <v>634</v>
      </c>
      <c r="H20" t="s">
        <v>1931</v>
      </c>
      <c r="I20" t="s">
        <v>1151</v>
      </c>
      <c r="J20" t="s">
        <v>1110</v>
      </c>
      <c r="K20" t="s">
        <v>1110</v>
      </c>
      <c r="L20" t="s">
        <v>1113</v>
      </c>
      <c r="M20" t="s">
        <v>1112</v>
      </c>
      <c r="N20" t="s">
        <v>557</v>
      </c>
      <c r="O20" t="s">
        <v>553</v>
      </c>
      <c r="P20" t="s">
        <v>562</v>
      </c>
      <c r="Q20">
        <v>941000031750353</v>
      </c>
      <c r="R20" t="s">
        <v>539</v>
      </c>
      <c r="S20" t="s">
        <v>1111</v>
      </c>
      <c r="T20" s="20">
        <v>44792</v>
      </c>
      <c r="U20"/>
      <c r="V20" s="20">
        <v>45893.593055555553</v>
      </c>
      <c r="W20" t="s">
        <v>1120</v>
      </c>
      <c r="X20" s="20">
        <v>45888.593055555553</v>
      </c>
      <c r="Y20">
        <v>61.9</v>
      </c>
      <c r="Z20"/>
      <c r="AA20">
        <v>20</v>
      </c>
      <c r="AB20" t="s">
        <v>2032</v>
      </c>
      <c r="AC20" t="s">
        <v>41</v>
      </c>
      <c r="AD20"/>
      <c r="AE20">
        <v>2</v>
      </c>
      <c r="AF20" t="s">
        <v>41</v>
      </c>
      <c r="AG20"/>
      <c r="AH20"/>
      <c r="AI20"/>
      <c r="AJ20"/>
      <c r="AK20">
        <v>148</v>
      </c>
    </row>
    <row r="21" spans="1:37" x14ac:dyDescent="0.2">
      <c r="A21" t="s">
        <v>1226</v>
      </c>
      <c r="B21" t="s">
        <v>2029</v>
      </c>
      <c r="C21">
        <v>21</v>
      </c>
      <c r="D21" t="s">
        <v>101</v>
      </c>
      <c r="E21" t="s">
        <v>102</v>
      </c>
      <c r="F21" t="s">
        <v>539</v>
      </c>
      <c r="G21" t="s">
        <v>546</v>
      </c>
      <c r="H21" t="s">
        <v>2007</v>
      </c>
      <c r="I21" t="s">
        <v>1122</v>
      </c>
      <c r="J21" t="s">
        <v>1110</v>
      </c>
      <c r="K21" t="s">
        <v>1120</v>
      </c>
      <c r="L21" t="s">
        <v>1165</v>
      </c>
      <c r="M21" t="s">
        <v>1112</v>
      </c>
      <c r="N21" t="s">
        <v>557</v>
      </c>
      <c r="O21" t="s">
        <v>553</v>
      </c>
      <c r="P21" t="s">
        <v>612</v>
      </c>
      <c r="Q21">
        <v>982091074347787</v>
      </c>
      <c r="R21" t="s">
        <v>539</v>
      </c>
      <c r="S21" t="s">
        <v>1111</v>
      </c>
      <c r="T21" s="20">
        <v>45343</v>
      </c>
      <c r="U21"/>
      <c r="V21" s="20"/>
      <c r="W21" t="s">
        <v>1120</v>
      </c>
      <c r="X21" s="20">
        <v>45862.561805555553</v>
      </c>
      <c r="Y21">
        <v>87.9</v>
      </c>
      <c r="Z21"/>
      <c r="AA21">
        <v>3</v>
      </c>
      <c r="AB21" t="s">
        <v>1157</v>
      </c>
      <c r="AC21" t="s">
        <v>41</v>
      </c>
      <c r="AD21"/>
      <c r="AE21">
        <v>3</v>
      </c>
      <c r="AF21" t="s">
        <v>41</v>
      </c>
      <c r="AG21"/>
      <c r="AH21"/>
      <c r="AI21"/>
      <c r="AJ21"/>
      <c r="AK21">
        <v>148</v>
      </c>
    </row>
    <row r="22" spans="1:37" x14ac:dyDescent="0.2">
      <c r="A22" t="s">
        <v>1226</v>
      </c>
      <c r="B22" t="s">
        <v>2029</v>
      </c>
      <c r="C22">
        <v>21</v>
      </c>
      <c r="D22" t="s">
        <v>141</v>
      </c>
      <c r="E22" t="s">
        <v>142</v>
      </c>
      <c r="F22" t="s">
        <v>539</v>
      </c>
      <c r="G22" t="s">
        <v>565</v>
      </c>
      <c r="H22" t="s">
        <v>1534</v>
      </c>
      <c r="I22" t="s">
        <v>1145</v>
      </c>
      <c r="J22" t="s">
        <v>1110</v>
      </c>
      <c r="K22" t="s">
        <v>1110</v>
      </c>
      <c r="L22" t="s">
        <v>1113</v>
      </c>
      <c r="M22" t="s">
        <v>1117</v>
      </c>
      <c r="N22" t="s">
        <v>557</v>
      </c>
      <c r="O22" t="s">
        <v>553</v>
      </c>
      <c r="P22" t="s">
        <v>551</v>
      </c>
      <c r="Q22">
        <v>941000030951287</v>
      </c>
      <c r="R22" t="s">
        <v>539</v>
      </c>
      <c r="S22" t="s">
        <v>1111</v>
      </c>
      <c r="T22" s="20">
        <v>44654</v>
      </c>
      <c r="U22"/>
      <c r="V22" s="20">
        <v>45755.588888888888</v>
      </c>
      <c r="W22" t="s">
        <v>1120</v>
      </c>
      <c r="X22" s="20">
        <v>45750.588888888888</v>
      </c>
      <c r="Y22">
        <v>199.9</v>
      </c>
      <c r="Z22"/>
      <c r="AA22">
        <v>4</v>
      </c>
      <c r="AB22" t="s">
        <v>1184</v>
      </c>
      <c r="AC22" t="s">
        <v>41</v>
      </c>
      <c r="AD22"/>
      <c r="AE22">
        <v>3</v>
      </c>
      <c r="AF22" t="s">
        <v>41</v>
      </c>
      <c r="AG22"/>
      <c r="AH22"/>
      <c r="AI22"/>
      <c r="AJ22"/>
      <c r="AK22">
        <v>148</v>
      </c>
    </row>
    <row r="23" spans="1:37" x14ac:dyDescent="0.2">
      <c r="A23" t="s">
        <v>1226</v>
      </c>
      <c r="B23" t="s">
        <v>2029</v>
      </c>
      <c r="C23">
        <v>21</v>
      </c>
      <c r="D23" t="s">
        <v>148</v>
      </c>
      <c r="E23" t="s">
        <v>149</v>
      </c>
      <c r="F23" t="s">
        <v>539</v>
      </c>
      <c r="G23" t="s">
        <v>565</v>
      </c>
      <c r="H23" t="s">
        <v>1988</v>
      </c>
      <c r="I23" t="s">
        <v>1122</v>
      </c>
      <c r="J23" t="s">
        <v>1110</v>
      </c>
      <c r="K23" t="s">
        <v>1110</v>
      </c>
      <c r="L23" t="s">
        <v>1113</v>
      </c>
      <c r="M23" t="s">
        <v>1112</v>
      </c>
      <c r="N23" t="s">
        <v>557</v>
      </c>
      <c r="O23" t="s">
        <v>553</v>
      </c>
      <c r="P23" t="s">
        <v>551</v>
      </c>
      <c r="Q23">
        <v>941000030976620</v>
      </c>
      <c r="R23" t="s">
        <v>539</v>
      </c>
      <c r="S23" t="s">
        <v>1111</v>
      </c>
      <c r="T23" s="20">
        <v>44722</v>
      </c>
      <c r="U23"/>
      <c r="V23">
        <v>45794.433333333334</v>
      </c>
      <c r="W23" t="s">
        <v>1120</v>
      </c>
      <c r="X23" s="20">
        <v>45789.433333333334</v>
      </c>
      <c r="Y23">
        <v>161</v>
      </c>
      <c r="Z23"/>
      <c r="AA23">
        <v>5</v>
      </c>
      <c r="AB23" t="s">
        <v>1222</v>
      </c>
      <c r="AC23" t="s">
        <v>41</v>
      </c>
      <c r="AD23"/>
      <c r="AE23">
        <v>3</v>
      </c>
      <c r="AF23" t="s">
        <v>41</v>
      </c>
      <c r="AG23"/>
      <c r="AH23"/>
      <c r="AI23"/>
      <c r="AJ23"/>
      <c r="AK23">
        <v>148</v>
      </c>
    </row>
    <row r="24" spans="1:37" x14ac:dyDescent="0.2">
      <c r="A24" t="s">
        <v>1226</v>
      </c>
      <c r="B24" t="s">
        <v>2029</v>
      </c>
      <c r="C24">
        <v>21</v>
      </c>
      <c r="D24" t="s">
        <v>1056</v>
      </c>
      <c r="E24"/>
      <c r="F24" t="s">
        <v>539</v>
      </c>
      <c r="G24" t="s">
        <v>590</v>
      </c>
      <c r="H24" t="s">
        <v>2030</v>
      </c>
      <c r="I24" t="s">
        <v>1160</v>
      </c>
      <c r="J24"/>
      <c r="K24" t="s">
        <v>1110</v>
      </c>
      <c r="L24" t="s">
        <v>1113</v>
      </c>
      <c r="M24" t="s">
        <v>1117</v>
      </c>
      <c r="N24" t="s">
        <v>683</v>
      </c>
      <c r="O24" t="s">
        <v>553</v>
      </c>
      <c r="P24"/>
      <c r="Q24"/>
      <c r="R24" t="s">
        <v>539</v>
      </c>
      <c r="S24" t="s">
        <v>1111</v>
      </c>
      <c r="T24" s="20">
        <v>45195</v>
      </c>
      <c r="U24"/>
      <c r="V24" s="20">
        <v>45931.575694444444</v>
      </c>
      <c r="W24" t="s">
        <v>1110</v>
      </c>
      <c r="X24" s="20">
        <v>45926.575694444444</v>
      </c>
      <c r="Y24">
        <v>23.9</v>
      </c>
      <c r="Z24"/>
      <c r="AA24">
        <v>6</v>
      </c>
      <c r="AB24"/>
      <c r="AC24" t="s">
        <v>41</v>
      </c>
      <c r="AD24"/>
      <c r="AE24">
        <v>0</v>
      </c>
      <c r="AF24" t="s">
        <v>41</v>
      </c>
      <c r="AG24"/>
      <c r="AH24"/>
      <c r="AI24"/>
      <c r="AJ24"/>
      <c r="AK24">
        <v>148</v>
      </c>
    </row>
    <row r="25" spans="1:37" x14ac:dyDescent="0.2">
      <c r="A25" t="s">
        <v>1226</v>
      </c>
      <c r="B25" t="s">
        <v>2029</v>
      </c>
      <c r="C25">
        <v>21</v>
      </c>
      <c r="D25" t="s">
        <v>365</v>
      </c>
      <c r="E25" t="s">
        <v>366</v>
      </c>
      <c r="F25" t="s">
        <v>539</v>
      </c>
      <c r="G25" t="s">
        <v>546</v>
      </c>
      <c r="H25" t="s">
        <v>2021</v>
      </c>
      <c r="I25" t="s">
        <v>1181</v>
      </c>
      <c r="J25" t="s">
        <v>1110</v>
      </c>
      <c r="K25" t="s">
        <v>1120</v>
      </c>
      <c r="L25" t="s">
        <v>1228</v>
      </c>
      <c r="M25" t="s">
        <v>1112</v>
      </c>
      <c r="N25" t="s">
        <v>557</v>
      </c>
      <c r="O25" t="s">
        <v>553</v>
      </c>
      <c r="P25" t="s">
        <v>570</v>
      </c>
      <c r="Q25">
        <v>941000028840680</v>
      </c>
      <c r="R25" t="s">
        <v>539</v>
      </c>
      <c r="S25" t="s">
        <v>1111</v>
      </c>
      <c r="T25" s="20">
        <v>43770</v>
      </c>
      <c r="U25" t="s">
        <v>1180</v>
      </c>
      <c r="V25"/>
      <c r="W25" t="s">
        <v>1120</v>
      </c>
      <c r="X25" s="20">
        <v>45887.629166666666</v>
      </c>
      <c r="Y25">
        <v>62.8</v>
      </c>
      <c r="Z25"/>
      <c r="AA25">
        <v>7</v>
      </c>
      <c r="AB25" t="s">
        <v>1229</v>
      </c>
      <c r="AC25" t="s">
        <v>41</v>
      </c>
      <c r="AD25"/>
      <c r="AE25">
        <v>3</v>
      </c>
      <c r="AF25" t="s">
        <v>41</v>
      </c>
      <c r="AG25"/>
      <c r="AH25"/>
      <c r="AI25"/>
      <c r="AJ25"/>
      <c r="AK25">
        <v>148</v>
      </c>
    </row>
    <row r="26" spans="1:37" x14ac:dyDescent="0.2">
      <c r="A26" t="s">
        <v>1226</v>
      </c>
      <c r="B26" t="s">
        <v>2029</v>
      </c>
      <c r="C26">
        <v>21</v>
      </c>
      <c r="D26" t="s">
        <v>173</v>
      </c>
      <c r="E26" t="s">
        <v>174</v>
      </c>
      <c r="F26" t="s">
        <v>539</v>
      </c>
      <c r="G26" t="s">
        <v>556</v>
      </c>
      <c r="H26" t="s">
        <v>1985</v>
      </c>
      <c r="I26" t="s">
        <v>1138</v>
      </c>
      <c r="J26" t="s">
        <v>1110</v>
      </c>
      <c r="K26" t="s">
        <v>1110</v>
      </c>
      <c r="L26" t="s">
        <v>1113</v>
      </c>
      <c r="M26" t="s">
        <v>1117</v>
      </c>
      <c r="N26" t="s">
        <v>557</v>
      </c>
      <c r="O26" t="s">
        <v>553</v>
      </c>
      <c r="P26" t="s">
        <v>562</v>
      </c>
      <c r="Q26">
        <v>941000030972352</v>
      </c>
      <c r="R26" t="s">
        <v>539</v>
      </c>
      <c r="S26" t="s">
        <v>1111</v>
      </c>
      <c r="T26" s="20">
        <v>44701</v>
      </c>
      <c r="U26"/>
      <c r="V26" s="20">
        <v>45802.638194444444</v>
      </c>
      <c r="W26" t="s">
        <v>1120</v>
      </c>
      <c r="X26" s="20">
        <v>45797.638194444444</v>
      </c>
      <c r="Y26">
        <v>152.80000000000001</v>
      </c>
      <c r="Z26"/>
      <c r="AA26">
        <v>8</v>
      </c>
      <c r="AB26" t="s">
        <v>1227</v>
      </c>
      <c r="AC26" t="s">
        <v>41</v>
      </c>
      <c r="AD26"/>
      <c r="AE26">
        <v>3</v>
      </c>
      <c r="AF26" t="s">
        <v>41</v>
      </c>
      <c r="AG26"/>
      <c r="AH26"/>
      <c r="AI26"/>
      <c r="AJ26"/>
      <c r="AK26">
        <v>148</v>
      </c>
    </row>
    <row r="27" spans="1:37" x14ac:dyDescent="0.2">
      <c r="A27" t="s">
        <v>1226</v>
      </c>
      <c r="B27" t="s">
        <v>2029</v>
      </c>
      <c r="C27">
        <v>21</v>
      </c>
      <c r="D27" t="s">
        <v>274</v>
      </c>
      <c r="E27" t="s">
        <v>275</v>
      </c>
      <c r="F27" t="s">
        <v>539</v>
      </c>
      <c r="G27" t="s">
        <v>770</v>
      </c>
      <c r="H27" t="s">
        <v>1964</v>
      </c>
      <c r="I27" t="s">
        <v>1127</v>
      </c>
      <c r="J27" t="s">
        <v>1110</v>
      </c>
      <c r="K27" t="s">
        <v>1110</v>
      </c>
      <c r="L27" t="s">
        <v>1124</v>
      </c>
      <c r="M27" t="s">
        <v>1112</v>
      </c>
      <c r="N27" t="s">
        <v>557</v>
      </c>
      <c r="O27" t="s">
        <v>553</v>
      </c>
      <c r="P27" t="s">
        <v>767</v>
      </c>
      <c r="Q27">
        <v>941000031683941</v>
      </c>
      <c r="R27" t="s">
        <v>539</v>
      </c>
      <c r="S27" t="s">
        <v>1111</v>
      </c>
      <c r="T27" s="20">
        <v>42909</v>
      </c>
      <c r="U27"/>
      <c r="V27"/>
      <c r="W27" t="s">
        <v>1120</v>
      </c>
      <c r="X27" s="20">
        <v>45830.552777777775</v>
      </c>
      <c r="Y27">
        <v>119.9</v>
      </c>
      <c r="Z27"/>
      <c r="AA27">
        <v>9</v>
      </c>
      <c r="AB27" t="s">
        <v>1126</v>
      </c>
      <c r="AC27" t="s">
        <v>41</v>
      </c>
      <c r="AD27"/>
      <c r="AE27">
        <v>3</v>
      </c>
      <c r="AF27" t="s">
        <v>41</v>
      </c>
      <c r="AG27"/>
      <c r="AH27"/>
      <c r="AI27"/>
      <c r="AJ27"/>
      <c r="AK27">
        <v>148</v>
      </c>
    </row>
    <row r="28" spans="1:37" x14ac:dyDescent="0.2">
      <c r="A28" t="s">
        <v>1221</v>
      </c>
      <c r="B28" t="s">
        <v>2033</v>
      </c>
      <c r="C28">
        <v>11</v>
      </c>
      <c r="D28" t="s">
        <v>836</v>
      </c>
      <c r="E28" t="s">
        <v>1351</v>
      </c>
      <c r="F28" t="s">
        <v>539</v>
      </c>
      <c r="G28" t="s">
        <v>556</v>
      </c>
      <c r="H28" t="s">
        <v>2034</v>
      </c>
      <c r="I28" t="s">
        <v>1131</v>
      </c>
      <c r="J28"/>
      <c r="K28" t="s">
        <v>1110</v>
      </c>
      <c r="L28" t="s">
        <v>1193</v>
      </c>
      <c r="M28" t="s">
        <v>1117</v>
      </c>
      <c r="N28" t="s">
        <v>752</v>
      </c>
      <c r="O28" t="s">
        <v>566</v>
      </c>
      <c r="P28" t="s">
        <v>562</v>
      </c>
      <c r="Q28">
        <v>941000031683620</v>
      </c>
      <c r="R28" t="s">
        <v>539</v>
      </c>
      <c r="S28" t="s">
        <v>1111</v>
      </c>
      <c r="T28" s="20">
        <v>45703</v>
      </c>
      <c r="U28"/>
      <c r="V28" s="20">
        <v>45870.588194444441</v>
      </c>
      <c r="W28" t="s">
        <v>1120</v>
      </c>
      <c r="X28" s="20">
        <v>45865.588194444441</v>
      </c>
      <c r="Y28">
        <v>84.9</v>
      </c>
      <c r="Z28"/>
      <c r="AA28" t="s">
        <v>566</v>
      </c>
      <c r="AB28" t="s">
        <v>1200</v>
      </c>
      <c r="AC28" t="s">
        <v>41</v>
      </c>
      <c r="AD28"/>
      <c r="AE28">
        <v>1</v>
      </c>
      <c r="AF28" t="s">
        <v>41</v>
      </c>
      <c r="AG28"/>
      <c r="AH28"/>
      <c r="AI28"/>
      <c r="AJ28"/>
      <c r="AK28">
        <v>148</v>
      </c>
    </row>
    <row r="29" spans="1:37" x14ac:dyDescent="0.2">
      <c r="A29" t="s">
        <v>1221</v>
      </c>
      <c r="B29" t="s">
        <v>2033</v>
      </c>
      <c r="C29">
        <v>11</v>
      </c>
      <c r="D29" t="s">
        <v>530</v>
      </c>
      <c r="E29" t="s">
        <v>531</v>
      </c>
      <c r="F29" t="s">
        <v>539</v>
      </c>
      <c r="G29" t="s">
        <v>590</v>
      </c>
      <c r="H29" t="s">
        <v>1513</v>
      </c>
      <c r="I29" t="s">
        <v>1163</v>
      </c>
      <c r="J29" t="s">
        <v>1110</v>
      </c>
      <c r="K29" t="s">
        <v>1110</v>
      </c>
      <c r="L29" t="s">
        <v>1121</v>
      </c>
      <c r="M29" t="s">
        <v>1112</v>
      </c>
      <c r="N29" t="s">
        <v>597</v>
      </c>
      <c r="O29" t="s">
        <v>566</v>
      </c>
      <c r="P29" t="s">
        <v>864</v>
      </c>
      <c r="Q29"/>
      <c r="R29" t="s">
        <v>539</v>
      </c>
      <c r="S29" t="s">
        <v>1111</v>
      </c>
      <c r="T29" s="20">
        <v>45510</v>
      </c>
      <c r="U29"/>
      <c r="V29" s="20"/>
      <c r="W29" t="s">
        <v>1110</v>
      </c>
      <c r="X29" s="20">
        <v>45875.455555555556</v>
      </c>
      <c r="Y29">
        <v>75</v>
      </c>
      <c r="Z29"/>
      <c r="AA29" t="s">
        <v>566</v>
      </c>
      <c r="AB29" t="s">
        <v>1183</v>
      </c>
      <c r="AC29" t="s">
        <v>41</v>
      </c>
      <c r="AD29"/>
      <c r="AE29">
        <v>2</v>
      </c>
      <c r="AF29" t="s">
        <v>41</v>
      </c>
      <c r="AG29"/>
      <c r="AH29"/>
      <c r="AI29"/>
      <c r="AJ29"/>
      <c r="AK29">
        <v>148</v>
      </c>
    </row>
    <row r="30" spans="1:37" x14ac:dyDescent="0.2">
      <c r="A30" t="s">
        <v>1221</v>
      </c>
      <c r="B30" t="s">
        <v>2033</v>
      </c>
      <c r="C30">
        <v>11</v>
      </c>
      <c r="D30" t="s">
        <v>1034</v>
      </c>
      <c r="E30" t="s">
        <v>1477</v>
      </c>
      <c r="F30" t="s">
        <v>539</v>
      </c>
      <c r="G30" t="s">
        <v>546</v>
      </c>
      <c r="H30" t="s">
        <v>1890</v>
      </c>
      <c r="I30" t="s">
        <v>1138</v>
      </c>
      <c r="J30" t="s">
        <v>1110</v>
      </c>
      <c r="K30" t="s">
        <v>1110</v>
      </c>
      <c r="L30" t="s">
        <v>1113</v>
      </c>
      <c r="M30" t="s">
        <v>1117</v>
      </c>
      <c r="N30" t="s">
        <v>597</v>
      </c>
      <c r="O30" t="s">
        <v>566</v>
      </c>
      <c r="P30" t="s">
        <v>562</v>
      </c>
      <c r="Q30"/>
      <c r="R30" t="s">
        <v>539</v>
      </c>
      <c r="S30" t="s">
        <v>1111</v>
      </c>
      <c r="T30" s="20">
        <v>45188</v>
      </c>
      <c r="U30"/>
      <c r="V30" s="20">
        <v>45924.382638888892</v>
      </c>
      <c r="W30" t="s">
        <v>1110</v>
      </c>
      <c r="X30" s="20">
        <v>45919.382638888892</v>
      </c>
      <c r="Y30">
        <v>31.1</v>
      </c>
      <c r="Z30"/>
      <c r="AA30" t="s">
        <v>566</v>
      </c>
      <c r="AB30" t="s">
        <v>1539</v>
      </c>
      <c r="AC30" t="s">
        <v>41</v>
      </c>
      <c r="AD30"/>
      <c r="AE30">
        <v>1</v>
      </c>
      <c r="AF30" t="s">
        <v>41</v>
      </c>
      <c r="AG30"/>
      <c r="AH30"/>
      <c r="AI30"/>
      <c r="AJ30"/>
      <c r="AK30">
        <v>148</v>
      </c>
    </row>
    <row r="31" spans="1:37" x14ac:dyDescent="0.2">
      <c r="A31" t="s">
        <v>1221</v>
      </c>
      <c r="B31" t="s">
        <v>2033</v>
      </c>
      <c r="C31">
        <v>11</v>
      </c>
      <c r="D31" t="s">
        <v>1046</v>
      </c>
      <c r="E31" t="s">
        <v>1045</v>
      </c>
      <c r="F31" t="s">
        <v>539</v>
      </c>
      <c r="G31" t="s">
        <v>565</v>
      </c>
      <c r="H31" t="s">
        <v>2035</v>
      </c>
      <c r="I31" t="s">
        <v>1114</v>
      </c>
      <c r="J31" t="s">
        <v>1110</v>
      </c>
      <c r="K31" t="s">
        <v>1110</v>
      </c>
      <c r="L31" t="s">
        <v>1113</v>
      </c>
      <c r="M31" t="s">
        <v>1117</v>
      </c>
      <c r="N31" t="s">
        <v>597</v>
      </c>
      <c r="O31" t="s">
        <v>566</v>
      </c>
      <c r="P31" t="s">
        <v>864</v>
      </c>
      <c r="Q31"/>
      <c r="R31" t="s">
        <v>539</v>
      </c>
      <c r="S31" t="s">
        <v>565</v>
      </c>
      <c r="T31" s="20">
        <v>44828</v>
      </c>
      <c r="U31"/>
      <c r="V31" s="20">
        <v>45927.55972222222</v>
      </c>
      <c r="W31" t="s">
        <v>1110</v>
      </c>
      <c r="X31" s="20">
        <v>45922.55972222222</v>
      </c>
      <c r="Y31">
        <v>27.9</v>
      </c>
      <c r="Z31"/>
      <c r="AA31" t="s">
        <v>566</v>
      </c>
      <c r="AB31" t="s">
        <v>1147</v>
      </c>
      <c r="AC31" t="s">
        <v>41</v>
      </c>
      <c r="AD31"/>
      <c r="AE31">
        <v>2</v>
      </c>
      <c r="AF31" t="s">
        <v>41</v>
      </c>
      <c r="AG31"/>
      <c r="AH31"/>
      <c r="AI31"/>
      <c r="AJ31"/>
      <c r="AK31">
        <v>148</v>
      </c>
    </row>
    <row r="32" spans="1:37" x14ac:dyDescent="0.2">
      <c r="A32" t="s">
        <v>1221</v>
      </c>
      <c r="B32" t="s">
        <v>2033</v>
      </c>
      <c r="C32">
        <v>11</v>
      </c>
      <c r="D32" t="s">
        <v>1071</v>
      </c>
      <c r="E32" t="s">
        <v>1070</v>
      </c>
      <c r="F32" t="s">
        <v>539</v>
      </c>
      <c r="G32" t="s">
        <v>565</v>
      </c>
      <c r="H32" t="s">
        <v>2036</v>
      </c>
      <c r="I32" t="s">
        <v>1163</v>
      </c>
      <c r="J32" t="s">
        <v>1110</v>
      </c>
      <c r="K32" t="s">
        <v>1110</v>
      </c>
      <c r="L32" t="s">
        <v>1113</v>
      </c>
      <c r="M32" t="s">
        <v>1112</v>
      </c>
      <c r="N32" t="s">
        <v>597</v>
      </c>
      <c r="O32" t="s">
        <v>566</v>
      </c>
      <c r="P32" t="s">
        <v>551</v>
      </c>
      <c r="Q32"/>
      <c r="R32" t="s">
        <v>539</v>
      </c>
      <c r="S32" t="s">
        <v>1111</v>
      </c>
      <c r="T32" s="20">
        <v>44838</v>
      </c>
      <c r="U32"/>
      <c r="V32" s="20">
        <v>45935.542361111111</v>
      </c>
      <c r="W32" t="s">
        <v>1110</v>
      </c>
      <c r="X32" s="20">
        <v>45930.542361111111</v>
      </c>
      <c r="Y32">
        <v>19.899999999999999</v>
      </c>
      <c r="Z32"/>
      <c r="AA32" t="s">
        <v>566</v>
      </c>
      <c r="AB32" t="s">
        <v>1222</v>
      </c>
      <c r="AC32" t="s">
        <v>41</v>
      </c>
      <c r="AD32"/>
      <c r="AE32">
        <v>0</v>
      </c>
      <c r="AF32" t="s">
        <v>41</v>
      </c>
      <c r="AG32"/>
      <c r="AH32"/>
      <c r="AI32"/>
      <c r="AJ32"/>
      <c r="AK32">
        <v>148</v>
      </c>
    </row>
    <row r="33" spans="1:37" x14ac:dyDescent="0.2">
      <c r="A33" t="s">
        <v>1221</v>
      </c>
      <c r="B33" t="s">
        <v>2033</v>
      </c>
      <c r="C33">
        <v>11</v>
      </c>
      <c r="D33" t="s">
        <v>1339</v>
      </c>
      <c r="E33" t="s">
        <v>1461</v>
      </c>
      <c r="F33" t="s">
        <v>539</v>
      </c>
      <c r="G33" t="s">
        <v>634</v>
      </c>
      <c r="H33" t="s">
        <v>1141</v>
      </c>
      <c r="I33" t="s">
        <v>1160</v>
      </c>
      <c r="J33"/>
      <c r="K33" t="s">
        <v>1110</v>
      </c>
      <c r="L33" t="s">
        <v>1113</v>
      </c>
      <c r="M33" t="s">
        <v>1112</v>
      </c>
      <c r="N33" t="s">
        <v>597</v>
      </c>
      <c r="O33" t="s">
        <v>566</v>
      </c>
      <c r="P33" t="s">
        <v>793</v>
      </c>
      <c r="Q33"/>
      <c r="R33" t="s">
        <v>539</v>
      </c>
      <c r="S33" t="s">
        <v>1111</v>
      </c>
      <c r="T33" s="20"/>
      <c r="U33"/>
      <c r="V33">
        <v>45941.525000000001</v>
      </c>
      <c r="W33" t="s">
        <v>1110</v>
      </c>
      <c r="X33" s="20">
        <v>45936.525000000001</v>
      </c>
      <c r="Y33">
        <v>14</v>
      </c>
      <c r="Z33"/>
      <c r="AA33" t="s">
        <v>566</v>
      </c>
      <c r="AB33" t="s">
        <v>1169</v>
      </c>
      <c r="AC33" t="s">
        <v>41</v>
      </c>
      <c r="AD33"/>
      <c r="AE33">
        <v>2</v>
      </c>
      <c r="AF33" t="s">
        <v>41</v>
      </c>
      <c r="AG33"/>
      <c r="AH33"/>
      <c r="AI33"/>
      <c r="AJ33"/>
      <c r="AK33">
        <v>148</v>
      </c>
    </row>
    <row r="34" spans="1:37" x14ac:dyDescent="0.2">
      <c r="A34" t="s">
        <v>1221</v>
      </c>
      <c r="B34" t="s">
        <v>2033</v>
      </c>
      <c r="C34">
        <v>11</v>
      </c>
      <c r="D34" t="s">
        <v>1323</v>
      </c>
      <c r="E34" t="s">
        <v>1457</v>
      </c>
      <c r="F34" t="s">
        <v>539</v>
      </c>
      <c r="G34" t="s">
        <v>615</v>
      </c>
      <c r="H34" t="s">
        <v>2037</v>
      </c>
      <c r="I34" t="s">
        <v>1131</v>
      </c>
      <c r="J34" t="s">
        <v>1110</v>
      </c>
      <c r="K34" t="s">
        <v>1110</v>
      </c>
      <c r="L34" t="s">
        <v>1150</v>
      </c>
      <c r="M34" t="s">
        <v>1112</v>
      </c>
      <c r="N34" t="s">
        <v>591</v>
      </c>
      <c r="O34" t="s">
        <v>566</v>
      </c>
      <c r="P34" t="s">
        <v>570</v>
      </c>
      <c r="Q34">
        <v>941000031683739</v>
      </c>
      <c r="R34" t="s">
        <v>539</v>
      </c>
      <c r="S34" t="s">
        <v>1111</v>
      </c>
      <c r="T34" s="20">
        <v>45815</v>
      </c>
      <c r="U34"/>
      <c r="V34" s="20">
        <v>45942.602777777778</v>
      </c>
      <c r="W34" t="s">
        <v>1120</v>
      </c>
      <c r="X34" s="20">
        <v>45937.602777777778</v>
      </c>
      <c r="Y34">
        <v>12.9</v>
      </c>
      <c r="Z34"/>
      <c r="AA34" t="s">
        <v>566</v>
      </c>
      <c r="AB34" t="s">
        <v>2038</v>
      </c>
      <c r="AC34" t="s">
        <v>41</v>
      </c>
      <c r="AD34"/>
      <c r="AE34">
        <v>1</v>
      </c>
      <c r="AF34" t="s">
        <v>41</v>
      </c>
      <c r="AG34"/>
      <c r="AH34"/>
      <c r="AI34"/>
      <c r="AJ34"/>
      <c r="AK34">
        <v>148</v>
      </c>
    </row>
    <row r="35" spans="1:37" x14ac:dyDescent="0.2">
      <c r="A35" t="s">
        <v>1221</v>
      </c>
      <c r="B35" t="s">
        <v>2033</v>
      </c>
      <c r="C35">
        <v>11</v>
      </c>
      <c r="D35" t="s">
        <v>1442</v>
      </c>
      <c r="E35" t="s">
        <v>1443</v>
      </c>
      <c r="F35" t="s">
        <v>539</v>
      </c>
      <c r="G35" t="s">
        <v>641</v>
      </c>
      <c r="H35" t="s">
        <v>2039</v>
      </c>
      <c r="I35" t="s">
        <v>1541</v>
      </c>
      <c r="J35" t="s">
        <v>1110</v>
      </c>
      <c r="K35" t="s">
        <v>1110</v>
      </c>
      <c r="L35" t="s">
        <v>1113</v>
      </c>
      <c r="M35" t="s">
        <v>1112</v>
      </c>
      <c r="N35" t="s">
        <v>597</v>
      </c>
      <c r="O35" t="s">
        <v>566</v>
      </c>
      <c r="P35" t="s">
        <v>562</v>
      </c>
      <c r="Q35"/>
      <c r="R35" t="s">
        <v>539</v>
      </c>
      <c r="S35" t="s">
        <v>1111</v>
      </c>
      <c r="T35">
        <v>44842</v>
      </c>
      <c r="U35" t="s">
        <v>1199</v>
      </c>
      <c r="V35" s="20">
        <v>45943.580555555556</v>
      </c>
      <c r="W35" t="s">
        <v>1110</v>
      </c>
      <c r="X35" s="20">
        <v>45938.580555555556</v>
      </c>
      <c r="Y35">
        <v>11.9</v>
      </c>
      <c r="Z35"/>
      <c r="AA35" t="s">
        <v>566</v>
      </c>
      <c r="AB35" t="s">
        <v>1542</v>
      </c>
      <c r="AC35" t="s">
        <v>41</v>
      </c>
      <c r="AD35"/>
      <c r="AE35">
        <v>1</v>
      </c>
      <c r="AF35" t="s">
        <v>41</v>
      </c>
      <c r="AG35"/>
      <c r="AH35"/>
      <c r="AI35"/>
      <c r="AJ35"/>
      <c r="AK35">
        <v>148</v>
      </c>
    </row>
    <row r="36" spans="1:37" x14ac:dyDescent="0.2">
      <c r="A36" t="s">
        <v>1221</v>
      </c>
      <c r="B36" t="s">
        <v>2033</v>
      </c>
      <c r="C36">
        <v>11</v>
      </c>
      <c r="D36" t="s">
        <v>1400</v>
      </c>
      <c r="E36" t="s">
        <v>1392</v>
      </c>
      <c r="F36" t="s">
        <v>539</v>
      </c>
      <c r="G36" t="s">
        <v>634</v>
      </c>
      <c r="H36" t="s">
        <v>1535</v>
      </c>
      <c r="I36" t="s">
        <v>1138</v>
      </c>
      <c r="J36"/>
      <c r="K36" t="s">
        <v>1110</v>
      </c>
      <c r="L36" t="s">
        <v>1150</v>
      </c>
      <c r="M36" t="s">
        <v>1112</v>
      </c>
      <c r="N36" t="s">
        <v>918</v>
      </c>
      <c r="O36" t="s">
        <v>566</v>
      </c>
      <c r="P36" t="s">
        <v>625</v>
      </c>
      <c r="Q36"/>
      <c r="R36" t="s">
        <v>539</v>
      </c>
      <c r="S36" t="s">
        <v>1111</v>
      </c>
      <c r="T36" s="20">
        <v>44485</v>
      </c>
      <c r="U36"/>
      <c r="V36" s="20">
        <v>45949.459027777775</v>
      </c>
      <c r="W36" t="s">
        <v>1110</v>
      </c>
      <c r="X36" s="20">
        <v>45944.459027777775</v>
      </c>
      <c r="Y36">
        <v>6</v>
      </c>
      <c r="Z36"/>
      <c r="AA36" t="s">
        <v>566</v>
      </c>
      <c r="AB36" t="s">
        <v>1543</v>
      </c>
      <c r="AC36" t="s">
        <v>41</v>
      </c>
      <c r="AD36"/>
      <c r="AE36">
        <v>1</v>
      </c>
      <c r="AF36" t="s">
        <v>41</v>
      </c>
      <c r="AG36"/>
      <c r="AH36"/>
      <c r="AI36"/>
      <c r="AJ36"/>
      <c r="AK36">
        <v>148</v>
      </c>
    </row>
    <row r="37" spans="1:37" x14ac:dyDescent="0.2">
      <c r="A37" t="s">
        <v>1221</v>
      </c>
      <c r="B37" t="s">
        <v>2033</v>
      </c>
      <c r="C37">
        <v>11</v>
      </c>
      <c r="D37" t="s">
        <v>1397</v>
      </c>
      <c r="E37" t="s">
        <v>1398</v>
      </c>
      <c r="F37" t="s">
        <v>539</v>
      </c>
      <c r="G37" t="s">
        <v>641</v>
      </c>
      <c r="H37" t="s">
        <v>2028</v>
      </c>
      <c r="I37" t="s">
        <v>1188</v>
      </c>
      <c r="J37"/>
      <c r="K37" t="s">
        <v>1110</v>
      </c>
      <c r="L37" t="s">
        <v>1150</v>
      </c>
      <c r="M37" t="s">
        <v>1112</v>
      </c>
      <c r="N37" t="s">
        <v>918</v>
      </c>
      <c r="O37" t="s">
        <v>566</v>
      </c>
      <c r="P37" t="s">
        <v>562</v>
      </c>
      <c r="Q37"/>
      <c r="R37" t="s">
        <v>539</v>
      </c>
      <c r="S37" t="s">
        <v>1111</v>
      </c>
      <c r="T37" s="20">
        <v>44483</v>
      </c>
      <c r="U37" t="s">
        <v>1199</v>
      </c>
      <c r="V37" s="20">
        <v>45949.495138888888</v>
      </c>
      <c r="W37" t="s">
        <v>1110</v>
      </c>
      <c r="X37" s="20">
        <v>45944.495138888888</v>
      </c>
      <c r="Y37">
        <v>6</v>
      </c>
      <c r="Z37"/>
      <c r="AA37" t="s">
        <v>566</v>
      </c>
      <c r="AB37" t="s">
        <v>1544</v>
      </c>
      <c r="AC37" t="s">
        <v>41</v>
      </c>
      <c r="AD37"/>
      <c r="AE37">
        <v>1</v>
      </c>
      <c r="AF37" t="s">
        <v>41</v>
      </c>
      <c r="AG37"/>
      <c r="AH37"/>
      <c r="AI37"/>
      <c r="AJ37"/>
      <c r="AK37">
        <v>148</v>
      </c>
    </row>
    <row r="38" spans="1:37" x14ac:dyDescent="0.2">
      <c r="A38" t="s">
        <v>1221</v>
      </c>
      <c r="B38" t="s">
        <v>2033</v>
      </c>
      <c r="C38">
        <v>11</v>
      </c>
      <c r="D38" t="s">
        <v>1836</v>
      </c>
      <c r="E38"/>
      <c r="F38" t="s">
        <v>539</v>
      </c>
      <c r="G38" t="s">
        <v>615</v>
      </c>
      <c r="H38" t="s">
        <v>1141</v>
      </c>
      <c r="I38" t="s">
        <v>2040</v>
      </c>
      <c r="J38"/>
      <c r="K38" t="s">
        <v>1110</v>
      </c>
      <c r="L38" t="s">
        <v>1150</v>
      </c>
      <c r="M38" t="s">
        <v>1112</v>
      </c>
      <c r="N38" t="s">
        <v>918</v>
      </c>
      <c r="O38" t="s">
        <v>566</v>
      </c>
      <c r="P38"/>
      <c r="Q38"/>
      <c r="R38" t="s">
        <v>539</v>
      </c>
      <c r="S38" t="s">
        <v>1111</v>
      </c>
      <c r="T38" s="20"/>
      <c r="U38"/>
      <c r="V38" s="20">
        <v>45954.57916666667</v>
      </c>
      <c r="W38" t="s">
        <v>1110</v>
      </c>
      <c r="X38" s="20">
        <v>45949.57916666667</v>
      </c>
      <c r="Y38">
        <v>0.9</v>
      </c>
      <c r="Z38"/>
      <c r="AA38" t="s">
        <v>566</v>
      </c>
      <c r="AB38"/>
      <c r="AC38" t="s">
        <v>41</v>
      </c>
      <c r="AD38"/>
      <c r="AE38">
        <v>1</v>
      </c>
      <c r="AF38" t="s">
        <v>41</v>
      </c>
      <c r="AG38"/>
      <c r="AH38"/>
      <c r="AI38"/>
      <c r="AJ38"/>
      <c r="AK38">
        <v>148</v>
      </c>
    </row>
    <row r="39" spans="1:37" x14ac:dyDescent="0.2">
      <c r="A39" t="s">
        <v>1197</v>
      </c>
      <c r="B39" t="s">
        <v>2041</v>
      </c>
      <c r="C39">
        <v>42</v>
      </c>
      <c r="D39" t="s">
        <v>188</v>
      </c>
      <c r="E39" t="s">
        <v>1533</v>
      </c>
      <c r="F39" t="s">
        <v>539</v>
      </c>
      <c r="G39" t="s">
        <v>565</v>
      </c>
      <c r="H39" t="s">
        <v>2023</v>
      </c>
      <c r="I39" t="s">
        <v>1135</v>
      </c>
      <c r="J39" t="s">
        <v>1110</v>
      </c>
      <c r="K39" t="s">
        <v>1120</v>
      </c>
      <c r="L39" t="s">
        <v>1165</v>
      </c>
      <c r="M39" t="s">
        <v>1117</v>
      </c>
      <c r="N39" t="s">
        <v>557</v>
      </c>
      <c r="O39" t="s">
        <v>541</v>
      </c>
      <c r="P39" t="s">
        <v>562</v>
      </c>
      <c r="Q39">
        <v>982091073934095</v>
      </c>
      <c r="R39" t="s">
        <v>539</v>
      </c>
      <c r="S39" t="s">
        <v>1111</v>
      </c>
      <c r="T39" s="20">
        <v>45000</v>
      </c>
      <c r="U39" t="s">
        <v>1160</v>
      </c>
      <c r="V39" s="20"/>
      <c r="W39" t="s">
        <v>1120</v>
      </c>
      <c r="X39" s="20">
        <v>45807.511111111111</v>
      </c>
      <c r="Y39">
        <v>143</v>
      </c>
      <c r="Z39"/>
      <c r="AA39" t="s">
        <v>581</v>
      </c>
      <c r="AB39" t="s">
        <v>1169</v>
      </c>
      <c r="AC39" t="s">
        <v>41</v>
      </c>
      <c r="AD39"/>
      <c r="AE39">
        <v>3</v>
      </c>
      <c r="AF39" t="s">
        <v>41</v>
      </c>
      <c r="AG39"/>
      <c r="AH39"/>
      <c r="AI39"/>
      <c r="AJ39"/>
      <c r="AK39">
        <v>148</v>
      </c>
    </row>
    <row r="40" spans="1:37" x14ac:dyDescent="0.2">
      <c r="A40" t="s">
        <v>1197</v>
      </c>
      <c r="B40" t="s">
        <v>2041</v>
      </c>
      <c r="C40">
        <v>42</v>
      </c>
      <c r="D40" t="s">
        <v>43</v>
      </c>
      <c r="E40" t="s">
        <v>584</v>
      </c>
      <c r="F40" t="s">
        <v>539</v>
      </c>
      <c r="G40" t="s">
        <v>565</v>
      </c>
      <c r="H40" t="s">
        <v>2019</v>
      </c>
      <c r="I40" t="s">
        <v>1219</v>
      </c>
      <c r="J40" t="s">
        <v>1110</v>
      </c>
      <c r="K40" t="s">
        <v>1110</v>
      </c>
      <c r="L40" t="s">
        <v>1113</v>
      </c>
      <c r="M40" t="s">
        <v>1117</v>
      </c>
      <c r="N40" t="s">
        <v>557</v>
      </c>
      <c r="O40" t="s">
        <v>541</v>
      </c>
      <c r="P40" t="s">
        <v>580</v>
      </c>
      <c r="Q40">
        <v>941000028853270</v>
      </c>
      <c r="R40" t="s">
        <v>539</v>
      </c>
      <c r="S40" t="s">
        <v>1111</v>
      </c>
      <c r="T40" s="20">
        <v>44702</v>
      </c>
      <c r="U40"/>
      <c r="V40">
        <v>45369.333333333336</v>
      </c>
      <c r="W40" t="s">
        <v>1120</v>
      </c>
      <c r="X40" s="20">
        <v>45364.333333333336</v>
      </c>
      <c r="Y40">
        <v>586.1</v>
      </c>
      <c r="Z40"/>
      <c r="AA40" t="s">
        <v>581</v>
      </c>
      <c r="AB40" t="s">
        <v>1164</v>
      </c>
      <c r="AC40" t="s">
        <v>41</v>
      </c>
      <c r="AD40"/>
      <c r="AE40">
        <v>3</v>
      </c>
      <c r="AF40" t="s">
        <v>41</v>
      </c>
      <c r="AG40"/>
      <c r="AH40"/>
      <c r="AI40"/>
      <c r="AJ40"/>
      <c r="AK40">
        <v>148</v>
      </c>
    </row>
    <row r="41" spans="1:37" x14ac:dyDescent="0.2">
      <c r="A41" t="s">
        <v>1197</v>
      </c>
      <c r="B41" t="s">
        <v>2041</v>
      </c>
      <c r="C41">
        <v>42</v>
      </c>
      <c r="D41" t="s">
        <v>61</v>
      </c>
      <c r="E41" t="s">
        <v>611</v>
      </c>
      <c r="F41" t="s">
        <v>539</v>
      </c>
      <c r="G41" t="s">
        <v>546</v>
      </c>
      <c r="H41" t="s">
        <v>2014</v>
      </c>
      <c r="I41" t="s">
        <v>1145</v>
      </c>
      <c r="J41" t="s">
        <v>1110</v>
      </c>
      <c r="K41" t="s">
        <v>1110</v>
      </c>
      <c r="L41" t="s">
        <v>1113</v>
      </c>
      <c r="M41" t="s">
        <v>1117</v>
      </c>
      <c r="N41" t="s">
        <v>557</v>
      </c>
      <c r="O41" t="s">
        <v>541</v>
      </c>
      <c r="P41" t="s">
        <v>551</v>
      </c>
      <c r="Q41">
        <v>941000029787399</v>
      </c>
      <c r="R41" t="s">
        <v>539</v>
      </c>
      <c r="S41" t="s">
        <v>1111</v>
      </c>
      <c r="T41" s="20">
        <v>44442</v>
      </c>
      <c r="U41"/>
      <c r="V41" s="20">
        <v>45539.418749999997</v>
      </c>
      <c r="W41" t="s">
        <v>1120</v>
      </c>
      <c r="X41" s="20">
        <v>45534.418749999997</v>
      </c>
      <c r="Y41">
        <v>416</v>
      </c>
      <c r="Z41"/>
      <c r="AA41" t="s">
        <v>581</v>
      </c>
      <c r="AB41" t="s">
        <v>1190</v>
      </c>
      <c r="AC41" t="s">
        <v>41</v>
      </c>
      <c r="AD41"/>
      <c r="AE41">
        <v>3</v>
      </c>
      <c r="AF41" t="s">
        <v>41</v>
      </c>
      <c r="AG41"/>
      <c r="AH41"/>
      <c r="AI41"/>
      <c r="AJ41"/>
      <c r="AK41">
        <v>148</v>
      </c>
    </row>
    <row r="42" spans="1:37" x14ac:dyDescent="0.2">
      <c r="A42" t="s">
        <v>1197</v>
      </c>
      <c r="B42" t="s">
        <v>2041</v>
      </c>
      <c r="C42">
        <v>42</v>
      </c>
      <c r="D42" t="s">
        <v>92</v>
      </c>
      <c r="E42" t="s">
        <v>621</v>
      </c>
      <c r="F42" t="s">
        <v>539</v>
      </c>
      <c r="G42" t="s">
        <v>546</v>
      </c>
      <c r="H42" t="s">
        <v>2011</v>
      </c>
      <c r="I42" t="s">
        <v>1131</v>
      </c>
      <c r="J42" t="s">
        <v>1110</v>
      </c>
      <c r="K42" t="s">
        <v>1110</v>
      </c>
      <c r="L42" t="s">
        <v>1113</v>
      </c>
      <c r="M42" t="s">
        <v>1117</v>
      </c>
      <c r="N42" t="s">
        <v>557</v>
      </c>
      <c r="O42" t="s">
        <v>541</v>
      </c>
      <c r="P42" t="s">
        <v>619</v>
      </c>
      <c r="Q42">
        <v>982091074517107</v>
      </c>
      <c r="R42" t="s">
        <v>539</v>
      </c>
      <c r="S42" t="s">
        <v>1111</v>
      </c>
      <c r="T42" s="20">
        <v>43807</v>
      </c>
      <c r="U42" t="s">
        <v>1180</v>
      </c>
      <c r="V42" s="20">
        <v>45623.710416666669</v>
      </c>
      <c r="W42" t="s">
        <v>1120</v>
      </c>
      <c r="X42" s="20">
        <v>45618.710416666669</v>
      </c>
      <c r="Y42">
        <v>331.8</v>
      </c>
      <c r="Z42"/>
      <c r="AA42" t="s">
        <v>581</v>
      </c>
      <c r="AB42" t="s">
        <v>1218</v>
      </c>
      <c r="AC42" t="s">
        <v>41</v>
      </c>
      <c r="AD42"/>
      <c r="AE42">
        <v>3</v>
      </c>
      <c r="AF42" t="s">
        <v>41</v>
      </c>
      <c r="AG42"/>
      <c r="AH42"/>
      <c r="AI42"/>
      <c r="AJ42"/>
      <c r="AK42">
        <v>148</v>
      </c>
    </row>
    <row r="43" spans="1:37" x14ac:dyDescent="0.2">
      <c r="A43" t="s">
        <v>1197</v>
      </c>
      <c r="B43" t="s">
        <v>2041</v>
      </c>
      <c r="C43">
        <v>42</v>
      </c>
      <c r="D43" t="s">
        <v>193</v>
      </c>
      <c r="E43" t="s">
        <v>633</v>
      </c>
      <c r="F43" t="s">
        <v>539</v>
      </c>
      <c r="G43" t="s">
        <v>615</v>
      </c>
      <c r="H43" t="s">
        <v>2006</v>
      </c>
      <c r="I43" t="s">
        <v>1131</v>
      </c>
      <c r="J43" t="s">
        <v>1110</v>
      </c>
      <c r="K43" t="s">
        <v>1110</v>
      </c>
      <c r="L43" t="s">
        <v>1150</v>
      </c>
      <c r="M43" t="s">
        <v>1112</v>
      </c>
      <c r="N43" t="s">
        <v>557</v>
      </c>
      <c r="O43" t="s">
        <v>541</v>
      </c>
      <c r="P43" t="s">
        <v>612</v>
      </c>
      <c r="Q43">
        <v>941000031749716</v>
      </c>
      <c r="R43" t="s">
        <v>539</v>
      </c>
      <c r="S43" t="s">
        <v>1111</v>
      </c>
      <c r="T43" s="20">
        <v>44999</v>
      </c>
      <c r="U43"/>
      <c r="V43" s="20">
        <v>45735.629861111112</v>
      </c>
      <c r="W43" t="s">
        <v>1120</v>
      </c>
      <c r="X43" s="20">
        <v>45730.629861111112</v>
      </c>
      <c r="Y43">
        <v>219.8</v>
      </c>
      <c r="Z43"/>
      <c r="AA43" t="s">
        <v>581</v>
      </c>
      <c r="AB43" t="s">
        <v>1190</v>
      </c>
      <c r="AC43" t="s">
        <v>41</v>
      </c>
      <c r="AD43"/>
      <c r="AE43">
        <v>3</v>
      </c>
      <c r="AF43" t="s">
        <v>41</v>
      </c>
      <c r="AG43"/>
      <c r="AH43"/>
      <c r="AI43"/>
      <c r="AJ43"/>
      <c r="AK43">
        <v>148</v>
      </c>
    </row>
    <row r="44" spans="1:37" x14ac:dyDescent="0.2">
      <c r="A44" t="s">
        <v>1197</v>
      </c>
      <c r="B44" t="s">
        <v>2041</v>
      </c>
      <c r="C44">
        <v>42</v>
      </c>
      <c r="D44" t="s">
        <v>118</v>
      </c>
      <c r="E44" t="s">
        <v>1530</v>
      </c>
      <c r="F44" t="s">
        <v>539</v>
      </c>
      <c r="G44" t="s">
        <v>546</v>
      </c>
      <c r="H44" t="s">
        <v>2003</v>
      </c>
      <c r="I44" t="s">
        <v>1194</v>
      </c>
      <c r="J44" t="s">
        <v>1110</v>
      </c>
      <c r="K44" t="s">
        <v>1110</v>
      </c>
      <c r="L44" t="s">
        <v>1113</v>
      </c>
      <c r="M44" t="s">
        <v>1117</v>
      </c>
      <c r="N44" t="s">
        <v>557</v>
      </c>
      <c r="O44" t="s">
        <v>541</v>
      </c>
      <c r="P44" t="s">
        <v>612</v>
      </c>
      <c r="Q44">
        <v>941000030971791</v>
      </c>
      <c r="R44" t="s">
        <v>539</v>
      </c>
      <c r="S44" t="s">
        <v>1111</v>
      </c>
      <c r="T44" s="20">
        <v>45018</v>
      </c>
      <c r="U44"/>
      <c r="V44" s="20">
        <v>45754.594444444447</v>
      </c>
      <c r="W44" t="s">
        <v>1120</v>
      </c>
      <c r="X44" s="20">
        <v>45749.594444444447</v>
      </c>
      <c r="Y44">
        <v>200.9</v>
      </c>
      <c r="Z44"/>
      <c r="AA44" t="s">
        <v>581</v>
      </c>
      <c r="AB44" t="s">
        <v>1169</v>
      </c>
      <c r="AC44" t="s">
        <v>41</v>
      </c>
      <c r="AD44"/>
      <c r="AE44">
        <v>3</v>
      </c>
      <c r="AF44" t="s">
        <v>41</v>
      </c>
      <c r="AG44"/>
      <c r="AH44"/>
      <c r="AI44"/>
      <c r="AJ44"/>
      <c r="AK44">
        <v>148</v>
      </c>
    </row>
    <row r="45" spans="1:37" x14ac:dyDescent="0.2">
      <c r="A45" t="s">
        <v>1197</v>
      </c>
      <c r="B45" t="s">
        <v>2041</v>
      </c>
      <c r="C45">
        <v>42</v>
      </c>
      <c r="D45" t="s">
        <v>247</v>
      </c>
      <c r="E45" t="s">
        <v>645</v>
      </c>
      <c r="F45" t="s">
        <v>539</v>
      </c>
      <c r="G45" t="s">
        <v>641</v>
      </c>
      <c r="H45" t="s">
        <v>1556</v>
      </c>
      <c r="I45" t="s">
        <v>1114</v>
      </c>
      <c r="J45" t="s">
        <v>1110</v>
      </c>
      <c r="K45" t="s">
        <v>1110</v>
      </c>
      <c r="L45" t="s">
        <v>1113</v>
      </c>
      <c r="M45" t="s">
        <v>1117</v>
      </c>
      <c r="N45" t="s">
        <v>557</v>
      </c>
      <c r="O45" t="s">
        <v>541</v>
      </c>
      <c r="P45" t="s">
        <v>562</v>
      </c>
      <c r="Q45">
        <v>941000030972568</v>
      </c>
      <c r="R45" t="s">
        <v>539</v>
      </c>
      <c r="S45" t="s">
        <v>1111</v>
      </c>
      <c r="T45" s="20">
        <v>45209</v>
      </c>
      <c r="U45"/>
      <c r="V45" s="20">
        <v>45762.424305555556</v>
      </c>
      <c r="W45" t="s">
        <v>1120</v>
      </c>
      <c r="X45" s="20">
        <v>45757.424305555556</v>
      </c>
      <c r="Y45">
        <v>193</v>
      </c>
      <c r="Z45"/>
      <c r="AA45" t="s">
        <v>581</v>
      </c>
      <c r="AB45" t="s">
        <v>1132</v>
      </c>
      <c r="AC45" t="s">
        <v>41</v>
      </c>
      <c r="AD45"/>
      <c r="AE45">
        <v>1</v>
      </c>
      <c r="AF45" t="s">
        <v>41</v>
      </c>
      <c r="AG45"/>
      <c r="AH45"/>
      <c r="AI45"/>
      <c r="AJ45"/>
      <c r="AK45">
        <v>148</v>
      </c>
    </row>
    <row r="46" spans="1:37" x14ac:dyDescent="0.2">
      <c r="A46" t="s">
        <v>1197</v>
      </c>
      <c r="B46" t="s">
        <v>2041</v>
      </c>
      <c r="C46">
        <v>42</v>
      </c>
      <c r="D46" t="s">
        <v>160</v>
      </c>
      <c r="E46" t="s">
        <v>1529</v>
      </c>
      <c r="F46" t="s">
        <v>539</v>
      </c>
      <c r="G46" t="s">
        <v>546</v>
      </c>
      <c r="H46" t="s">
        <v>2000</v>
      </c>
      <c r="I46" t="s">
        <v>1145</v>
      </c>
      <c r="J46" t="s">
        <v>1110</v>
      </c>
      <c r="K46" t="s">
        <v>1110</v>
      </c>
      <c r="L46" t="s">
        <v>1113</v>
      </c>
      <c r="M46" t="s">
        <v>1117</v>
      </c>
      <c r="N46" t="s">
        <v>557</v>
      </c>
      <c r="O46" t="s">
        <v>541</v>
      </c>
      <c r="P46" t="s">
        <v>648</v>
      </c>
      <c r="Q46">
        <v>941000031684008</v>
      </c>
      <c r="R46" t="s">
        <v>539</v>
      </c>
      <c r="S46" t="s">
        <v>1111</v>
      </c>
      <c r="T46" s="20">
        <v>44307</v>
      </c>
      <c r="U46"/>
      <c r="V46" s="20">
        <v>45764.78125</v>
      </c>
      <c r="W46" t="s">
        <v>1120</v>
      </c>
      <c r="X46" s="20">
        <v>45759.78125</v>
      </c>
      <c r="Y46">
        <v>190.7</v>
      </c>
      <c r="Z46"/>
      <c r="AA46" t="s">
        <v>581</v>
      </c>
      <c r="AB46" t="s">
        <v>1232</v>
      </c>
      <c r="AC46" t="s">
        <v>41</v>
      </c>
      <c r="AD46"/>
      <c r="AE46">
        <v>3</v>
      </c>
      <c r="AF46" t="s">
        <v>41</v>
      </c>
      <c r="AG46"/>
      <c r="AH46"/>
      <c r="AI46"/>
      <c r="AJ46"/>
      <c r="AK46">
        <v>148</v>
      </c>
    </row>
    <row r="47" spans="1:37" x14ac:dyDescent="0.2">
      <c r="A47" t="s">
        <v>1197</v>
      </c>
      <c r="B47" t="s">
        <v>2041</v>
      </c>
      <c r="C47">
        <v>42</v>
      </c>
      <c r="D47" t="s">
        <v>134</v>
      </c>
      <c r="E47" t="s">
        <v>659</v>
      </c>
      <c r="F47" t="s">
        <v>539</v>
      </c>
      <c r="G47" t="s">
        <v>546</v>
      </c>
      <c r="H47" t="s">
        <v>1997</v>
      </c>
      <c r="I47" t="s">
        <v>1217</v>
      </c>
      <c r="J47" t="s">
        <v>1110</v>
      </c>
      <c r="K47" t="s">
        <v>1110</v>
      </c>
      <c r="L47" t="s">
        <v>1113</v>
      </c>
      <c r="M47" t="s">
        <v>1117</v>
      </c>
      <c r="N47" t="s">
        <v>557</v>
      </c>
      <c r="O47" t="s">
        <v>541</v>
      </c>
      <c r="P47" t="s">
        <v>562</v>
      </c>
      <c r="Q47">
        <v>941000030951402</v>
      </c>
      <c r="R47" t="s">
        <v>539</v>
      </c>
      <c r="S47" t="s">
        <v>1111</v>
      </c>
      <c r="T47" s="20">
        <v>45037</v>
      </c>
      <c r="U47"/>
      <c r="V47" s="20">
        <v>45773.615972222222</v>
      </c>
      <c r="W47" t="s">
        <v>1120</v>
      </c>
      <c r="X47" s="20">
        <v>45768.615972222222</v>
      </c>
      <c r="Y47">
        <v>181.9</v>
      </c>
      <c r="Z47"/>
      <c r="AA47" t="s">
        <v>581</v>
      </c>
      <c r="AB47" t="s">
        <v>1133</v>
      </c>
      <c r="AC47" t="s">
        <v>41</v>
      </c>
      <c r="AD47"/>
      <c r="AE47">
        <v>2</v>
      </c>
      <c r="AF47" t="s">
        <v>41</v>
      </c>
      <c r="AG47"/>
      <c r="AH47"/>
      <c r="AI47"/>
      <c r="AJ47"/>
      <c r="AK47">
        <v>148</v>
      </c>
    </row>
    <row r="48" spans="1:37" x14ac:dyDescent="0.2">
      <c r="A48" t="s">
        <v>1197</v>
      </c>
      <c r="B48" t="s">
        <v>2041</v>
      </c>
      <c r="C48">
        <v>42</v>
      </c>
      <c r="D48" t="s">
        <v>215</v>
      </c>
      <c r="E48" t="s">
        <v>773</v>
      </c>
      <c r="F48" t="s">
        <v>539</v>
      </c>
      <c r="G48" t="s">
        <v>556</v>
      </c>
      <c r="H48" t="s">
        <v>1970</v>
      </c>
      <c r="I48" t="s">
        <v>1131</v>
      </c>
      <c r="J48" t="s">
        <v>1110</v>
      </c>
      <c r="K48" t="s">
        <v>1110</v>
      </c>
      <c r="L48" t="s">
        <v>1150</v>
      </c>
      <c r="M48" t="s">
        <v>1117</v>
      </c>
      <c r="N48" t="s">
        <v>557</v>
      </c>
      <c r="O48" t="s">
        <v>541</v>
      </c>
      <c r="P48" t="s">
        <v>551</v>
      </c>
      <c r="Q48">
        <v>941000031683783</v>
      </c>
      <c r="R48" t="s">
        <v>539</v>
      </c>
      <c r="S48" t="s">
        <v>1111</v>
      </c>
      <c r="T48" s="20">
        <v>45456</v>
      </c>
      <c r="U48"/>
      <c r="V48" s="20">
        <v>45826.588194444441</v>
      </c>
      <c r="W48" t="s">
        <v>1120</v>
      </c>
      <c r="X48" s="20">
        <v>45821.588194444441</v>
      </c>
      <c r="Y48">
        <v>128.9</v>
      </c>
      <c r="Z48"/>
      <c r="AA48" t="s">
        <v>581</v>
      </c>
      <c r="AB48" t="s">
        <v>1216</v>
      </c>
      <c r="AC48" t="s">
        <v>41</v>
      </c>
      <c r="AD48"/>
      <c r="AE48">
        <v>3</v>
      </c>
      <c r="AF48" t="s">
        <v>41</v>
      </c>
      <c r="AG48"/>
      <c r="AH48"/>
      <c r="AI48"/>
      <c r="AJ48"/>
      <c r="AK48">
        <v>148</v>
      </c>
    </row>
    <row r="49" spans="1:37" x14ac:dyDescent="0.2">
      <c r="A49" t="s">
        <v>1197</v>
      </c>
      <c r="B49" t="s">
        <v>2041</v>
      </c>
      <c r="C49">
        <v>42</v>
      </c>
      <c r="D49" t="s">
        <v>335</v>
      </c>
      <c r="E49" t="s">
        <v>791</v>
      </c>
      <c r="F49" t="s">
        <v>539</v>
      </c>
      <c r="G49" t="s">
        <v>792</v>
      </c>
      <c r="H49" t="s">
        <v>1960</v>
      </c>
      <c r="I49" t="s">
        <v>1163</v>
      </c>
      <c r="J49" t="s">
        <v>1110</v>
      </c>
      <c r="K49" t="s">
        <v>1110</v>
      </c>
      <c r="L49" t="s">
        <v>1165</v>
      </c>
      <c r="M49" t="s">
        <v>1117</v>
      </c>
      <c r="N49" t="s">
        <v>557</v>
      </c>
      <c r="O49" t="s">
        <v>541</v>
      </c>
      <c r="P49" t="s">
        <v>767</v>
      </c>
      <c r="Q49">
        <v>941000031750153</v>
      </c>
      <c r="R49" t="s">
        <v>539</v>
      </c>
      <c r="S49" t="s">
        <v>1111</v>
      </c>
      <c r="T49" s="20">
        <v>44739</v>
      </c>
      <c r="U49" t="s">
        <v>1214</v>
      </c>
      <c r="V49" s="20"/>
      <c r="W49" t="s">
        <v>1120</v>
      </c>
      <c r="X49" s="20">
        <v>45848.702777777777</v>
      </c>
      <c r="Y49">
        <v>101.8</v>
      </c>
      <c r="Z49"/>
      <c r="AA49" t="s">
        <v>581</v>
      </c>
      <c r="AB49" t="s">
        <v>1213</v>
      </c>
      <c r="AC49" t="s">
        <v>41</v>
      </c>
      <c r="AD49"/>
      <c r="AE49">
        <v>2</v>
      </c>
      <c r="AF49" t="s">
        <v>41</v>
      </c>
      <c r="AG49"/>
      <c r="AH49"/>
      <c r="AI49"/>
      <c r="AJ49"/>
      <c r="AK49">
        <v>148</v>
      </c>
    </row>
    <row r="50" spans="1:37" x14ac:dyDescent="0.2">
      <c r="A50" t="s">
        <v>1197</v>
      </c>
      <c r="B50" t="s">
        <v>2041</v>
      </c>
      <c r="C50">
        <v>42</v>
      </c>
      <c r="D50" t="s">
        <v>259</v>
      </c>
      <c r="E50" t="s">
        <v>798</v>
      </c>
      <c r="F50" t="s">
        <v>539</v>
      </c>
      <c r="G50" t="s">
        <v>556</v>
      </c>
      <c r="H50" t="s">
        <v>2042</v>
      </c>
      <c r="I50" t="s">
        <v>1145</v>
      </c>
      <c r="J50" t="s">
        <v>1110</v>
      </c>
      <c r="K50" t="s">
        <v>1110</v>
      </c>
      <c r="L50" t="s">
        <v>1113</v>
      </c>
      <c r="M50" t="s">
        <v>1112</v>
      </c>
      <c r="N50" t="s">
        <v>557</v>
      </c>
      <c r="O50" t="s">
        <v>541</v>
      </c>
      <c r="P50"/>
      <c r="Q50">
        <v>941000031683595</v>
      </c>
      <c r="R50" t="s">
        <v>539</v>
      </c>
      <c r="S50" t="s">
        <v>1111</v>
      </c>
      <c r="T50" s="20">
        <v>45746</v>
      </c>
      <c r="U50"/>
      <c r="V50" s="20">
        <v>45843.615277777775</v>
      </c>
      <c r="W50" t="s">
        <v>1120</v>
      </c>
      <c r="X50" s="20">
        <v>45838.615277777775</v>
      </c>
      <c r="Y50">
        <v>111.9</v>
      </c>
      <c r="Z50"/>
      <c r="AA50" t="s">
        <v>581</v>
      </c>
      <c r="AB50" t="s">
        <v>1212</v>
      </c>
      <c r="AC50" t="s">
        <v>41</v>
      </c>
      <c r="AD50"/>
      <c r="AE50">
        <v>3</v>
      </c>
      <c r="AF50" t="s">
        <v>41</v>
      </c>
      <c r="AG50"/>
      <c r="AH50"/>
      <c r="AI50"/>
      <c r="AJ50"/>
      <c r="AK50">
        <v>148</v>
      </c>
    </row>
    <row r="51" spans="1:37" x14ac:dyDescent="0.2">
      <c r="A51" t="s">
        <v>1197</v>
      </c>
      <c r="B51" t="s">
        <v>2041</v>
      </c>
      <c r="C51">
        <v>42</v>
      </c>
      <c r="D51" t="s">
        <v>473</v>
      </c>
      <c r="E51" t="s">
        <v>809</v>
      </c>
      <c r="F51" t="s">
        <v>539</v>
      </c>
      <c r="G51" t="s">
        <v>810</v>
      </c>
      <c r="H51" t="s">
        <v>1956</v>
      </c>
      <c r="I51" t="s">
        <v>1211</v>
      </c>
      <c r="J51" t="s">
        <v>1110</v>
      </c>
      <c r="K51" t="s">
        <v>1120</v>
      </c>
      <c r="L51" t="s">
        <v>1130</v>
      </c>
      <c r="M51" t="s">
        <v>1117</v>
      </c>
      <c r="N51" t="s">
        <v>557</v>
      </c>
      <c r="O51" t="s">
        <v>541</v>
      </c>
      <c r="P51" t="s">
        <v>551</v>
      </c>
      <c r="Q51">
        <v>941000030972197</v>
      </c>
      <c r="R51" t="s">
        <v>539</v>
      </c>
      <c r="S51" t="s">
        <v>1111</v>
      </c>
      <c r="T51" s="20">
        <v>44021</v>
      </c>
      <c r="U51" t="s">
        <v>1180</v>
      </c>
      <c r="V51"/>
      <c r="W51" t="s">
        <v>1120</v>
      </c>
      <c r="X51" s="20">
        <v>45923.441666666666</v>
      </c>
      <c r="Y51">
        <v>27</v>
      </c>
      <c r="Z51"/>
      <c r="AA51" t="s">
        <v>581</v>
      </c>
      <c r="AB51" t="s">
        <v>1161</v>
      </c>
      <c r="AC51" t="s">
        <v>41</v>
      </c>
      <c r="AD51"/>
      <c r="AE51">
        <v>2</v>
      </c>
      <c r="AF51" t="s">
        <v>41</v>
      </c>
      <c r="AG51"/>
      <c r="AH51"/>
      <c r="AI51"/>
      <c r="AJ51"/>
      <c r="AK51">
        <v>148</v>
      </c>
    </row>
    <row r="52" spans="1:37" x14ac:dyDescent="0.2">
      <c r="A52" t="s">
        <v>1197</v>
      </c>
      <c r="B52" t="s">
        <v>2041</v>
      </c>
      <c r="C52">
        <v>42</v>
      </c>
      <c r="D52" t="s">
        <v>298</v>
      </c>
      <c r="E52" t="s">
        <v>816</v>
      </c>
      <c r="F52" t="s">
        <v>539</v>
      </c>
      <c r="G52" t="s">
        <v>641</v>
      </c>
      <c r="H52" t="s">
        <v>2043</v>
      </c>
      <c r="I52" t="s">
        <v>1188</v>
      </c>
      <c r="J52" t="s">
        <v>1110</v>
      </c>
      <c r="K52" t="s">
        <v>1110</v>
      </c>
      <c r="L52" t="s">
        <v>1150</v>
      </c>
      <c r="M52" t="s">
        <v>1117</v>
      </c>
      <c r="N52" t="s">
        <v>557</v>
      </c>
      <c r="O52" t="s">
        <v>541</v>
      </c>
      <c r="P52" t="s">
        <v>767</v>
      </c>
      <c r="Q52">
        <v>941000031683518</v>
      </c>
      <c r="R52" t="s">
        <v>539</v>
      </c>
      <c r="S52" t="s">
        <v>1111</v>
      </c>
      <c r="T52" s="20">
        <v>43380</v>
      </c>
      <c r="U52" t="s">
        <v>1199</v>
      </c>
      <c r="V52" s="20">
        <v>45853.550694444442</v>
      </c>
      <c r="W52" t="s">
        <v>1120</v>
      </c>
      <c r="X52" s="20">
        <v>45848.550694444442</v>
      </c>
      <c r="Y52">
        <v>101.9</v>
      </c>
      <c r="Z52"/>
      <c r="AA52" t="s">
        <v>581</v>
      </c>
      <c r="AB52" t="s">
        <v>1210</v>
      </c>
      <c r="AC52" t="s">
        <v>41</v>
      </c>
      <c r="AD52"/>
      <c r="AE52">
        <v>1</v>
      </c>
      <c r="AF52" t="s">
        <v>41</v>
      </c>
      <c r="AG52"/>
      <c r="AH52"/>
      <c r="AI52"/>
      <c r="AJ52"/>
      <c r="AK52">
        <v>148</v>
      </c>
    </row>
    <row r="53" spans="1:37" x14ac:dyDescent="0.2">
      <c r="A53" t="s">
        <v>1197</v>
      </c>
      <c r="B53" t="s">
        <v>2041</v>
      </c>
      <c r="C53">
        <v>42</v>
      </c>
      <c r="D53" t="s">
        <v>330</v>
      </c>
      <c r="E53" t="s">
        <v>821</v>
      </c>
      <c r="F53" t="s">
        <v>539</v>
      </c>
      <c r="G53" t="s">
        <v>85</v>
      </c>
      <c r="H53" t="s">
        <v>1951</v>
      </c>
      <c r="I53" t="s">
        <v>1148</v>
      </c>
      <c r="J53" t="s">
        <v>1110</v>
      </c>
      <c r="K53" t="s">
        <v>1110</v>
      </c>
      <c r="L53" t="s">
        <v>1113</v>
      </c>
      <c r="M53" t="s">
        <v>1112</v>
      </c>
      <c r="N53" t="s">
        <v>557</v>
      </c>
      <c r="O53" t="s">
        <v>541</v>
      </c>
      <c r="P53" t="s">
        <v>616</v>
      </c>
      <c r="Q53">
        <v>941000031683973</v>
      </c>
      <c r="R53" t="s">
        <v>539</v>
      </c>
      <c r="S53" t="s">
        <v>1111</v>
      </c>
      <c r="T53" s="20">
        <v>45121</v>
      </c>
      <c r="U53"/>
      <c r="V53">
        <v>45857.543749999997</v>
      </c>
      <c r="W53" t="s">
        <v>1120</v>
      </c>
      <c r="X53" s="20">
        <v>45852.543749999997</v>
      </c>
      <c r="Y53">
        <v>97.9</v>
      </c>
      <c r="Z53"/>
      <c r="AA53" t="s">
        <v>581</v>
      </c>
      <c r="AB53" t="s">
        <v>1143</v>
      </c>
      <c r="AC53" t="s">
        <v>41</v>
      </c>
      <c r="AD53"/>
      <c r="AE53">
        <v>1</v>
      </c>
      <c r="AF53" t="s">
        <v>41</v>
      </c>
      <c r="AG53"/>
      <c r="AH53"/>
      <c r="AI53"/>
      <c r="AJ53"/>
      <c r="AK53">
        <v>148</v>
      </c>
    </row>
    <row r="54" spans="1:37" x14ac:dyDescent="0.2">
      <c r="A54" t="s">
        <v>1197</v>
      </c>
      <c r="B54" t="s">
        <v>2041</v>
      </c>
      <c r="C54">
        <v>42</v>
      </c>
      <c r="D54" t="s">
        <v>352</v>
      </c>
      <c r="E54" t="s">
        <v>850</v>
      </c>
      <c r="F54" t="s">
        <v>539</v>
      </c>
      <c r="G54" t="s">
        <v>556</v>
      </c>
      <c r="H54" t="s">
        <v>1944</v>
      </c>
      <c r="I54" t="s">
        <v>1145</v>
      </c>
      <c r="J54" t="s">
        <v>1110</v>
      </c>
      <c r="K54" t="s">
        <v>1110</v>
      </c>
      <c r="L54" t="s">
        <v>1150</v>
      </c>
      <c r="M54" t="s">
        <v>1112</v>
      </c>
      <c r="N54" t="s">
        <v>557</v>
      </c>
      <c r="O54" t="s">
        <v>541</v>
      </c>
      <c r="P54" t="s">
        <v>570</v>
      </c>
      <c r="Q54">
        <v>941000031684004</v>
      </c>
      <c r="R54" t="s">
        <v>539</v>
      </c>
      <c r="S54" t="s">
        <v>615</v>
      </c>
      <c r="T54" s="20">
        <v>45505</v>
      </c>
      <c r="U54"/>
      <c r="V54" s="20">
        <v>45875.531944444447</v>
      </c>
      <c r="W54" t="s">
        <v>1120</v>
      </c>
      <c r="X54" s="20">
        <v>45870.531944444447</v>
      </c>
      <c r="Y54">
        <v>80</v>
      </c>
      <c r="Z54"/>
      <c r="AA54" t="s">
        <v>581</v>
      </c>
      <c r="AB54" t="s">
        <v>1209</v>
      </c>
      <c r="AC54" t="s">
        <v>41</v>
      </c>
      <c r="AD54"/>
      <c r="AE54">
        <v>3</v>
      </c>
      <c r="AF54" t="s">
        <v>41</v>
      </c>
      <c r="AG54"/>
      <c r="AH54"/>
      <c r="AI54"/>
      <c r="AJ54"/>
      <c r="AK54">
        <v>148</v>
      </c>
    </row>
    <row r="55" spans="1:37" x14ac:dyDescent="0.2">
      <c r="A55" t="s">
        <v>1197</v>
      </c>
      <c r="B55" t="s">
        <v>2041</v>
      </c>
      <c r="C55">
        <v>42</v>
      </c>
      <c r="D55" t="s">
        <v>376</v>
      </c>
      <c r="E55" t="s">
        <v>852</v>
      </c>
      <c r="F55" t="s">
        <v>539</v>
      </c>
      <c r="G55" t="s">
        <v>634</v>
      </c>
      <c r="H55" t="s">
        <v>1943</v>
      </c>
      <c r="I55" t="s">
        <v>1194</v>
      </c>
      <c r="J55" t="s">
        <v>1110</v>
      </c>
      <c r="K55" t="s">
        <v>1120</v>
      </c>
      <c r="L55" t="s">
        <v>1113</v>
      </c>
      <c r="M55" t="s">
        <v>1117</v>
      </c>
      <c r="N55" t="s">
        <v>557</v>
      </c>
      <c r="O55" t="s">
        <v>541</v>
      </c>
      <c r="P55" t="s">
        <v>551</v>
      </c>
      <c r="Q55">
        <v>985113008707018</v>
      </c>
      <c r="R55" t="s">
        <v>539</v>
      </c>
      <c r="S55" t="s">
        <v>1111</v>
      </c>
      <c r="T55" s="20">
        <v>45509</v>
      </c>
      <c r="U55"/>
      <c r="V55" s="20">
        <v>45876.414583333331</v>
      </c>
      <c r="W55" t="s">
        <v>1120</v>
      </c>
      <c r="X55" s="20">
        <v>45871.414583333331</v>
      </c>
      <c r="Y55">
        <v>79.099999999999994</v>
      </c>
      <c r="Z55"/>
      <c r="AA55" t="s">
        <v>581</v>
      </c>
      <c r="AB55" t="s">
        <v>1183</v>
      </c>
      <c r="AC55" t="s">
        <v>41</v>
      </c>
      <c r="AD55"/>
      <c r="AE55">
        <v>3</v>
      </c>
      <c r="AF55" t="s">
        <v>41</v>
      </c>
      <c r="AG55"/>
      <c r="AH55"/>
      <c r="AI55"/>
      <c r="AJ55"/>
      <c r="AK55">
        <v>148</v>
      </c>
    </row>
    <row r="56" spans="1:37" x14ac:dyDescent="0.2">
      <c r="A56" t="s">
        <v>1197</v>
      </c>
      <c r="B56" t="s">
        <v>2041</v>
      </c>
      <c r="C56">
        <v>42</v>
      </c>
      <c r="D56" t="s">
        <v>859</v>
      </c>
      <c r="E56" t="s">
        <v>858</v>
      </c>
      <c r="F56" t="s">
        <v>539</v>
      </c>
      <c r="G56" t="s">
        <v>634</v>
      </c>
      <c r="H56" t="s">
        <v>1940</v>
      </c>
      <c r="I56" t="s">
        <v>1188</v>
      </c>
      <c r="J56" t="s">
        <v>1110</v>
      </c>
      <c r="K56" t="s">
        <v>1110</v>
      </c>
      <c r="L56" t="s">
        <v>1150</v>
      </c>
      <c r="M56" t="s">
        <v>1112</v>
      </c>
      <c r="N56" t="s">
        <v>597</v>
      </c>
      <c r="O56" t="s">
        <v>541</v>
      </c>
      <c r="P56" t="s">
        <v>625</v>
      </c>
      <c r="Q56">
        <v>941000031735652</v>
      </c>
      <c r="R56" t="s">
        <v>539</v>
      </c>
      <c r="S56" t="s">
        <v>1111</v>
      </c>
      <c r="T56" s="20">
        <v>42221</v>
      </c>
      <c r="U56"/>
      <c r="V56" s="20">
        <v>45879.563194444447</v>
      </c>
      <c r="W56" t="s">
        <v>1110</v>
      </c>
      <c r="X56" s="20">
        <v>45874.563194444447</v>
      </c>
      <c r="Y56">
        <v>75.900000000000006</v>
      </c>
      <c r="Z56"/>
      <c r="AA56" t="s">
        <v>581</v>
      </c>
      <c r="AB56" t="s">
        <v>1169</v>
      </c>
      <c r="AC56" t="s">
        <v>41</v>
      </c>
      <c r="AD56"/>
      <c r="AE56">
        <v>3</v>
      </c>
      <c r="AF56" t="s">
        <v>41</v>
      </c>
      <c r="AG56"/>
      <c r="AH56"/>
      <c r="AI56"/>
      <c r="AJ56"/>
      <c r="AK56">
        <v>148</v>
      </c>
    </row>
    <row r="57" spans="1:37" x14ac:dyDescent="0.2">
      <c r="A57" t="s">
        <v>1197</v>
      </c>
      <c r="B57" t="s">
        <v>2041</v>
      </c>
      <c r="C57">
        <v>42</v>
      </c>
      <c r="D57" t="s">
        <v>438</v>
      </c>
      <c r="E57" t="s">
        <v>907</v>
      </c>
      <c r="F57" t="s">
        <v>539</v>
      </c>
      <c r="G57" t="s">
        <v>908</v>
      </c>
      <c r="H57" t="s">
        <v>2044</v>
      </c>
      <c r="I57" t="s">
        <v>1208</v>
      </c>
      <c r="J57" t="s">
        <v>1110</v>
      </c>
      <c r="K57" t="s">
        <v>1110</v>
      </c>
      <c r="L57" t="s">
        <v>1150</v>
      </c>
      <c r="M57" t="s">
        <v>1117</v>
      </c>
      <c r="N57" t="s">
        <v>557</v>
      </c>
      <c r="O57" t="s">
        <v>541</v>
      </c>
      <c r="P57" t="s">
        <v>562</v>
      </c>
      <c r="Q57">
        <v>941000031684024</v>
      </c>
      <c r="R57" t="s">
        <v>539</v>
      </c>
      <c r="S57" t="s">
        <v>1111</v>
      </c>
      <c r="T57" s="20">
        <v>45590</v>
      </c>
      <c r="U57"/>
      <c r="V57" s="20">
        <v>45899.490277777775</v>
      </c>
      <c r="W57" t="s">
        <v>1120</v>
      </c>
      <c r="X57" s="20">
        <v>45894.490277777775</v>
      </c>
      <c r="Y57">
        <v>56</v>
      </c>
      <c r="Z57"/>
      <c r="AA57" t="s">
        <v>581</v>
      </c>
      <c r="AB57" t="s">
        <v>1169</v>
      </c>
      <c r="AC57" t="s">
        <v>41</v>
      </c>
      <c r="AD57"/>
      <c r="AE57">
        <v>3</v>
      </c>
      <c r="AF57" t="s">
        <v>41</v>
      </c>
      <c r="AG57"/>
      <c r="AH57"/>
      <c r="AI57"/>
      <c r="AJ57"/>
      <c r="AK57">
        <v>148</v>
      </c>
    </row>
    <row r="58" spans="1:37" x14ac:dyDescent="0.2">
      <c r="A58" t="s">
        <v>1197</v>
      </c>
      <c r="B58" t="s">
        <v>2041</v>
      </c>
      <c r="C58">
        <v>42</v>
      </c>
      <c r="D58" t="s">
        <v>915</v>
      </c>
      <c r="E58" t="s">
        <v>914</v>
      </c>
      <c r="F58" t="s">
        <v>539</v>
      </c>
      <c r="G58" t="s">
        <v>565</v>
      </c>
      <c r="H58" t="s">
        <v>1923</v>
      </c>
      <c r="I58" t="s">
        <v>1125</v>
      </c>
      <c r="J58" t="s">
        <v>1110</v>
      </c>
      <c r="K58" t="s">
        <v>1110</v>
      </c>
      <c r="L58" t="s">
        <v>1113</v>
      </c>
      <c r="M58" t="s">
        <v>1112</v>
      </c>
      <c r="N58" t="s">
        <v>597</v>
      </c>
      <c r="O58" t="s">
        <v>541</v>
      </c>
      <c r="P58" t="s">
        <v>551</v>
      </c>
      <c r="Q58"/>
      <c r="R58" t="s">
        <v>539</v>
      </c>
      <c r="S58" t="s">
        <v>1111</v>
      </c>
      <c r="T58" s="20">
        <v>45531</v>
      </c>
      <c r="U58"/>
      <c r="V58" s="20">
        <v>45900.6875</v>
      </c>
      <c r="W58" t="s">
        <v>1110</v>
      </c>
      <c r="X58" s="20">
        <v>45895.6875</v>
      </c>
      <c r="Y58">
        <v>54.8</v>
      </c>
      <c r="Z58"/>
      <c r="AA58" t="s">
        <v>581</v>
      </c>
      <c r="AB58" t="s">
        <v>1206</v>
      </c>
      <c r="AC58" t="s">
        <v>41</v>
      </c>
      <c r="AD58"/>
      <c r="AE58">
        <v>1</v>
      </c>
      <c r="AF58" t="s">
        <v>41</v>
      </c>
      <c r="AG58"/>
      <c r="AH58"/>
      <c r="AI58"/>
      <c r="AJ58"/>
      <c r="AK58">
        <v>148</v>
      </c>
    </row>
    <row r="59" spans="1:37" x14ac:dyDescent="0.2">
      <c r="A59" t="s">
        <v>1197</v>
      </c>
      <c r="B59" t="s">
        <v>2041</v>
      </c>
      <c r="C59">
        <v>42</v>
      </c>
      <c r="D59" t="s">
        <v>491</v>
      </c>
      <c r="E59" t="s">
        <v>1496</v>
      </c>
      <c r="F59" t="s">
        <v>539</v>
      </c>
      <c r="G59" t="s">
        <v>634</v>
      </c>
      <c r="H59" t="s">
        <v>1922</v>
      </c>
      <c r="I59" t="s">
        <v>1163</v>
      </c>
      <c r="J59" t="s">
        <v>1110</v>
      </c>
      <c r="K59" t="s">
        <v>1110</v>
      </c>
      <c r="L59" t="s">
        <v>1113</v>
      </c>
      <c r="M59" t="s">
        <v>1112</v>
      </c>
      <c r="N59" t="s">
        <v>597</v>
      </c>
      <c r="O59" t="s">
        <v>541</v>
      </c>
      <c r="P59" t="s">
        <v>551</v>
      </c>
      <c r="Q59"/>
      <c r="R59" t="s">
        <v>539</v>
      </c>
      <c r="S59" t="s">
        <v>1111</v>
      </c>
      <c r="T59" s="20">
        <v>45532</v>
      </c>
      <c r="U59"/>
      <c r="V59" s="20">
        <v>45901.598611111112</v>
      </c>
      <c r="W59" t="s">
        <v>1110</v>
      </c>
      <c r="X59" s="20">
        <v>45896.598611111112</v>
      </c>
      <c r="Y59">
        <v>53.9</v>
      </c>
      <c r="Z59"/>
      <c r="AA59" t="s">
        <v>581</v>
      </c>
      <c r="AB59" t="s">
        <v>1137</v>
      </c>
      <c r="AC59" t="s">
        <v>41</v>
      </c>
      <c r="AD59"/>
      <c r="AE59">
        <v>1</v>
      </c>
      <c r="AF59" t="s">
        <v>41</v>
      </c>
      <c r="AG59"/>
      <c r="AH59"/>
      <c r="AI59"/>
      <c r="AJ59"/>
      <c r="AK59">
        <v>148</v>
      </c>
    </row>
    <row r="60" spans="1:37" x14ac:dyDescent="0.2">
      <c r="A60" t="s">
        <v>1197</v>
      </c>
      <c r="B60" t="s">
        <v>2041</v>
      </c>
      <c r="C60">
        <v>42</v>
      </c>
      <c r="D60" t="s">
        <v>517</v>
      </c>
      <c r="E60" t="s">
        <v>945</v>
      </c>
      <c r="F60" t="s">
        <v>539</v>
      </c>
      <c r="G60" t="s">
        <v>590</v>
      </c>
      <c r="H60" t="s">
        <v>1499</v>
      </c>
      <c r="I60" t="s">
        <v>1138</v>
      </c>
      <c r="J60" t="s">
        <v>1110</v>
      </c>
      <c r="K60" t="s">
        <v>1110</v>
      </c>
      <c r="L60" t="s">
        <v>1150</v>
      </c>
      <c r="M60" t="s">
        <v>1112</v>
      </c>
      <c r="N60" t="s">
        <v>597</v>
      </c>
      <c r="O60" t="s">
        <v>541</v>
      </c>
      <c r="P60" t="s">
        <v>944</v>
      </c>
      <c r="Q60"/>
      <c r="R60" t="s">
        <v>539</v>
      </c>
      <c r="S60" t="s">
        <v>1111</v>
      </c>
      <c r="T60" s="20">
        <v>45166</v>
      </c>
      <c r="U60"/>
      <c r="V60" s="20">
        <v>45902.581250000003</v>
      </c>
      <c r="W60" t="s">
        <v>1110</v>
      </c>
      <c r="X60" s="20">
        <v>45897.581250000003</v>
      </c>
      <c r="Y60">
        <v>52.9</v>
      </c>
      <c r="Z60"/>
      <c r="AA60" t="s">
        <v>581</v>
      </c>
      <c r="AB60" t="s">
        <v>1205</v>
      </c>
      <c r="AC60" t="s">
        <v>41</v>
      </c>
      <c r="AD60"/>
      <c r="AE60">
        <v>3</v>
      </c>
      <c r="AF60" t="s">
        <v>41</v>
      </c>
      <c r="AG60"/>
      <c r="AH60"/>
      <c r="AI60"/>
      <c r="AJ60"/>
      <c r="AK60">
        <v>148</v>
      </c>
    </row>
    <row r="61" spans="1:37" x14ac:dyDescent="0.2">
      <c r="A61" t="s">
        <v>1197</v>
      </c>
      <c r="B61" t="s">
        <v>2041</v>
      </c>
      <c r="C61">
        <v>42</v>
      </c>
      <c r="D61" t="s">
        <v>948</v>
      </c>
      <c r="E61" t="s">
        <v>947</v>
      </c>
      <c r="F61" t="s">
        <v>539</v>
      </c>
      <c r="G61" t="s">
        <v>556</v>
      </c>
      <c r="H61" t="s">
        <v>2045</v>
      </c>
      <c r="I61" t="s">
        <v>1125</v>
      </c>
      <c r="J61" t="s">
        <v>1110</v>
      </c>
      <c r="K61" t="s">
        <v>1110</v>
      </c>
      <c r="L61" t="s">
        <v>1150</v>
      </c>
      <c r="M61" t="s">
        <v>1117</v>
      </c>
      <c r="N61" t="s">
        <v>557</v>
      </c>
      <c r="O61" t="s">
        <v>541</v>
      </c>
      <c r="P61"/>
      <c r="Q61">
        <v>941000031683861</v>
      </c>
      <c r="R61" t="s">
        <v>539</v>
      </c>
      <c r="S61" t="s">
        <v>1111</v>
      </c>
      <c r="T61" s="20">
        <v>45775</v>
      </c>
      <c r="U61"/>
      <c r="V61" s="20">
        <v>45902.651388888888</v>
      </c>
      <c r="W61" t="s">
        <v>1120</v>
      </c>
      <c r="X61" s="20">
        <v>45897.651388888888</v>
      </c>
      <c r="Y61">
        <v>52.8</v>
      </c>
      <c r="Z61"/>
      <c r="AA61" t="s">
        <v>581</v>
      </c>
      <c r="AB61" t="s">
        <v>1204</v>
      </c>
      <c r="AC61" t="s">
        <v>41</v>
      </c>
      <c r="AD61"/>
      <c r="AE61">
        <v>1</v>
      </c>
      <c r="AF61" t="s">
        <v>41</v>
      </c>
      <c r="AG61"/>
      <c r="AH61"/>
      <c r="AI61"/>
      <c r="AJ61"/>
      <c r="AK61">
        <v>148</v>
      </c>
    </row>
    <row r="62" spans="1:37" x14ac:dyDescent="0.2">
      <c r="A62" t="s">
        <v>1197</v>
      </c>
      <c r="B62" t="s">
        <v>2041</v>
      </c>
      <c r="C62">
        <v>42</v>
      </c>
      <c r="D62" t="s">
        <v>480</v>
      </c>
      <c r="E62" t="s">
        <v>949</v>
      </c>
      <c r="F62" t="s">
        <v>539</v>
      </c>
      <c r="G62" t="s">
        <v>634</v>
      </c>
      <c r="H62" t="s">
        <v>2046</v>
      </c>
      <c r="I62" t="s">
        <v>1125</v>
      </c>
      <c r="J62"/>
      <c r="K62" t="s">
        <v>1110</v>
      </c>
      <c r="L62" t="s">
        <v>1113</v>
      </c>
      <c r="M62" t="s">
        <v>1112</v>
      </c>
      <c r="N62" t="s">
        <v>597</v>
      </c>
      <c r="O62" t="s">
        <v>541</v>
      </c>
      <c r="P62" t="s">
        <v>793</v>
      </c>
      <c r="Q62"/>
      <c r="R62" t="s">
        <v>539</v>
      </c>
      <c r="S62" t="s">
        <v>1111</v>
      </c>
      <c r="T62" s="20">
        <v>44074</v>
      </c>
      <c r="U62"/>
      <c r="V62" s="20">
        <v>45903.352777777778</v>
      </c>
      <c r="W62" t="s">
        <v>1110</v>
      </c>
      <c r="X62" s="20">
        <v>45898.352777777778</v>
      </c>
      <c r="Y62">
        <v>52.1</v>
      </c>
      <c r="Z62"/>
      <c r="AA62" t="s">
        <v>581</v>
      </c>
      <c r="AB62" t="s">
        <v>1132</v>
      </c>
      <c r="AC62" t="s">
        <v>41</v>
      </c>
      <c r="AD62"/>
      <c r="AE62">
        <v>1</v>
      </c>
      <c r="AF62" t="s">
        <v>41</v>
      </c>
      <c r="AG62"/>
      <c r="AH62"/>
      <c r="AI62"/>
      <c r="AJ62"/>
      <c r="AK62">
        <v>148</v>
      </c>
    </row>
    <row r="63" spans="1:37" x14ac:dyDescent="0.2">
      <c r="A63" t="s">
        <v>1197</v>
      </c>
      <c r="B63" t="s">
        <v>2041</v>
      </c>
      <c r="C63">
        <v>42</v>
      </c>
      <c r="D63" t="s">
        <v>999</v>
      </c>
      <c r="E63" t="s">
        <v>1485</v>
      </c>
      <c r="F63" t="s">
        <v>539</v>
      </c>
      <c r="G63" t="s">
        <v>615</v>
      </c>
      <c r="H63" t="s">
        <v>2047</v>
      </c>
      <c r="I63" t="s">
        <v>1160</v>
      </c>
      <c r="J63" t="s">
        <v>1110</v>
      </c>
      <c r="K63" t="s">
        <v>1110</v>
      </c>
      <c r="L63" t="s">
        <v>1150</v>
      </c>
      <c r="M63" t="s">
        <v>1117</v>
      </c>
      <c r="N63" t="s">
        <v>557</v>
      </c>
      <c r="O63" t="s">
        <v>541</v>
      </c>
      <c r="P63" t="s">
        <v>551</v>
      </c>
      <c r="Q63">
        <v>941000031683643</v>
      </c>
      <c r="R63" t="s">
        <v>539</v>
      </c>
      <c r="S63" t="s">
        <v>1111</v>
      </c>
      <c r="T63" s="20">
        <v>45608</v>
      </c>
      <c r="U63"/>
      <c r="V63" s="20">
        <v>45917.484027777777</v>
      </c>
      <c r="W63" t="s">
        <v>1120</v>
      </c>
      <c r="X63" s="20">
        <v>45912.484027777777</v>
      </c>
      <c r="Y63">
        <v>38</v>
      </c>
      <c r="Z63"/>
      <c r="AA63" t="s">
        <v>581</v>
      </c>
      <c r="AB63" t="s">
        <v>1230</v>
      </c>
      <c r="AC63" t="s">
        <v>41</v>
      </c>
      <c r="AD63"/>
      <c r="AE63">
        <v>1</v>
      </c>
      <c r="AF63" t="s">
        <v>41</v>
      </c>
      <c r="AG63"/>
      <c r="AH63"/>
      <c r="AI63"/>
      <c r="AJ63"/>
      <c r="AK63">
        <v>148</v>
      </c>
    </row>
    <row r="64" spans="1:37" x14ac:dyDescent="0.2">
      <c r="A64" t="s">
        <v>1197</v>
      </c>
      <c r="B64" t="s">
        <v>2041</v>
      </c>
      <c r="C64">
        <v>42</v>
      </c>
      <c r="D64" t="s">
        <v>1000</v>
      </c>
      <c r="E64" t="s">
        <v>1483</v>
      </c>
      <c r="F64" t="s">
        <v>539</v>
      </c>
      <c r="G64" t="s">
        <v>615</v>
      </c>
      <c r="H64" t="s">
        <v>2047</v>
      </c>
      <c r="I64" t="s">
        <v>1138</v>
      </c>
      <c r="J64" t="s">
        <v>1110</v>
      </c>
      <c r="K64" t="s">
        <v>1110</v>
      </c>
      <c r="L64" t="s">
        <v>1150</v>
      </c>
      <c r="M64" t="s">
        <v>1117</v>
      </c>
      <c r="N64" t="s">
        <v>557</v>
      </c>
      <c r="O64" t="s">
        <v>541</v>
      </c>
      <c r="P64" t="s">
        <v>551</v>
      </c>
      <c r="Q64">
        <v>941000031684328</v>
      </c>
      <c r="R64" t="s">
        <v>539</v>
      </c>
      <c r="S64" t="s">
        <v>1111</v>
      </c>
      <c r="T64" s="20">
        <v>45608</v>
      </c>
      <c r="U64"/>
      <c r="V64" s="20">
        <v>45917.484027777777</v>
      </c>
      <c r="W64" t="s">
        <v>1120</v>
      </c>
      <c r="X64" s="20">
        <v>45912.484027777777</v>
      </c>
      <c r="Y64">
        <v>38</v>
      </c>
      <c r="Z64"/>
      <c r="AA64" t="s">
        <v>581</v>
      </c>
      <c r="AB64" t="s">
        <v>1230</v>
      </c>
      <c r="AC64" t="s">
        <v>41</v>
      </c>
      <c r="AD64"/>
      <c r="AE64">
        <v>1</v>
      </c>
      <c r="AF64" t="s">
        <v>41</v>
      </c>
      <c r="AG64"/>
      <c r="AH64"/>
      <c r="AI64"/>
      <c r="AJ64"/>
      <c r="AK64">
        <v>148</v>
      </c>
    </row>
    <row r="65" spans="1:37" x14ac:dyDescent="0.2">
      <c r="A65" t="s">
        <v>1197</v>
      </c>
      <c r="B65" t="s">
        <v>2041</v>
      </c>
      <c r="C65">
        <v>42</v>
      </c>
      <c r="D65" t="s">
        <v>1068</v>
      </c>
      <c r="E65" t="s">
        <v>1346</v>
      </c>
      <c r="F65" t="s">
        <v>539</v>
      </c>
      <c r="G65" t="s">
        <v>634</v>
      </c>
      <c r="H65" t="s">
        <v>2048</v>
      </c>
      <c r="I65" t="s">
        <v>1151</v>
      </c>
      <c r="J65" t="s">
        <v>1110</v>
      </c>
      <c r="K65" t="s">
        <v>1110</v>
      </c>
      <c r="L65" t="s">
        <v>1113</v>
      </c>
      <c r="M65" t="s">
        <v>1117</v>
      </c>
      <c r="N65" t="s">
        <v>597</v>
      </c>
      <c r="O65" t="s">
        <v>541</v>
      </c>
      <c r="P65"/>
      <c r="Q65"/>
      <c r="R65" t="s">
        <v>539</v>
      </c>
      <c r="S65" t="s">
        <v>1111</v>
      </c>
      <c r="T65" s="20">
        <v>45874</v>
      </c>
      <c r="U65"/>
      <c r="V65" s="20">
        <v>45935.494444444441</v>
      </c>
      <c r="W65" t="s">
        <v>1110</v>
      </c>
      <c r="X65" s="20">
        <v>45930.494444444441</v>
      </c>
      <c r="Y65">
        <v>20</v>
      </c>
      <c r="Z65"/>
      <c r="AA65" t="s">
        <v>581</v>
      </c>
      <c r="AB65" t="s">
        <v>1223</v>
      </c>
      <c r="AC65" t="s">
        <v>41</v>
      </c>
      <c r="AD65"/>
      <c r="AE65">
        <v>1</v>
      </c>
      <c r="AF65" t="s">
        <v>41</v>
      </c>
      <c r="AG65"/>
      <c r="AH65"/>
      <c r="AI65"/>
      <c r="AJ65"/>
      <c r="AK65">
        <v>148</v>
      </c>
    </row>
    <row r="66" spans="1:37" x14ac:dyDescent="0.2">
      <c r="A66" t="s">
        <v>1197</v>
      </c>
      <c r="B66" t="s">
        <v>2041</v>
      </c>
      <c r="C66">
        <v>42</v>
      </c>
      <c r="D66" t="s">
        <v>1340</v>
      </c>
      <c r="E66" t="s">
        <v>1462</v>
      </c>
      <c r="F66" t="s">
        <v>539</v>
      </c>
      <c r="G66" t="s">
        <v>1341</v>
      </c>
      <c r="H66" t="s">
        <v>2049</v>
      </c>
      <c r="I66" t="s">
        <v>1203</v>
      </c>
      <c r="J66"/>
      <c r="K66" t="s">
        <v>1110</v>
      </c>
      <c r="L66" t="s">
        <v>1150</v>
      </c>
      <c r="M66" t="s">
        <v>1117</v>
      </c>
      <c r="N66" t="s">
        <v>602</v>
      </c>
      <c r="O66" t="s">
        <v>541</v>
      </c>
      <c r="P66"/>
      <c r="Q66">
        <v>985113010196005</v>
      </c>
      <c r="R66" t="s">
        <v>539</v>
      </c>
      <c r="S66" t="s">
        <v>1111</v>
      </c>
      <c r="T66" s="20">
        <v>45784</v>
      </c>
      <c r="U66"/>
      <c r="V66" s="20">
        <v>45941.494444444441</v>
      </c>
      <c r="W66" t="s">
        <v>1110</v>
      </c>
      <c r="X66" s="20">
        <v>45936.494444444441</v>
      </c>
      <c r="Y66">
        <v>14</v>
      </c>
      <c r="Z66"/>
      <c r="AA66" t="s">
        <v>581</v>
      </c>
      <c r="AB66" t="s">
        <v>1356</v>
      </c>
      <c r="AC66" t="s">
        <v>41</v>
      </c>
      <c r="AD66"/>
      <c r="AE66">
        <v>1</v>
      </c>
      <c r="AF66" t="s">
        <v>41</v>
      </c>
      <c r="AG66"/>
      <c r="AH66"/>
      <c r="AI66"/>
      <c r="AJ66"/>
      <c r="AK66">
        <v>148</v>
      </c>
    </row>
    <row r="67" spans="1:37" x14ac:dyDescent="0.2">
      <c r="A67" t="s">
        <v>1197</v>
      </c>
      <c r="B67" t="s">
        <v>2041</v>
      </c>
      <c r="C67">
        <v>42</v>
      </c>
      <c r="D67" t="s">
        <v>549</v>
      </c>
      <c r="E67" t="s">
        <v>545</v>
      </c>
      <c r="F67" t="s">
        <v>539</v>
      </c>
      <c r="G67" t="s">
        <v>546</v>
      </c>
      <c r="H67" t="s">
        <v>2026</v>
      </c>
      <c r="I67" t="s">
        <v>1145</v>
      </c>
      <c r="J67" t="s">
        <v>1110</v>
      </c>
      <c r="K67" t="s">
        <v>1120</v>
      </c>
      <c r="L67" t="s">
        <v>1186</v>
      </c>
      <c r="M67" t="s">
        <v>1112</v>
      </c>
      <c r="N67" t="s">
        <v>547</v>
      </c>
      <c r="O67" t="s">
        <v>541</v>
      </c>
      <c r="P67"/>
      <c r="Q67">
        <v>982091071833720</v>
      </c>
      <c r="R67" t="s">
        <v>539</v>
      </c>
      <c r="S67" t="s">
        <v>1111</v>
      </c>
      <c r="T67" s="20">
        <v>41796</v>
      </c>
      <c r="U67" t="s">
        <v>1180</v>
      </c>
      <c r="V67" s="20"/>
      <c r="W67" t="s">
        <v>1120</v>
      </c>
      <c r="X67" s="20">
        <v>45902.40347222222</v>
      </c>
      <c r="Y67">
        <v>48.1</v>
      </c>
      <c r="Z67"/>
      <c r="AA67" t="s">
        <v>540</v>
      </c>
      <c r="AB67" t="s">
        <v>1175</v>
      </c>
      <c r="AC67" t="s">
        <v>41</v>
      </c>
      <c r="AD67"/>
      <c r="AE67">
        <v>2</v>
      </c>
      <c r="AF67" t="s">
        <v>41</v>
      </c>
      <c r="AG67"/>
      <c r="AH67"/>
      <c r="AI67"/>
      <c r="AJ67"/>
      <c r="AK67">
        <v>148</v>
      </c>
    </row>
    <row r="68" spans="1:37" x14ac:dyDescent="0.2">
      <c r="A68" t="s">
        <v>1197</v>
      </c>
      <c r="B68" t="s">
        <v>2041</v>
      </c>
      <c r="C68">
        <v>42</v>
      </c>
      <c r="D68" t="s">
        <v>592</v>
      </c>
      <c r="E68" t="s">
        <v>589</v>
      </c>
      <c r="F68" t="s">
        <v>539</v>
      </c>
      <c r="G68" t="s">
        <v>590</v>
      </c>
      <c r="H68" t="s">
        <v>2017</v>
      </c>
      <c r="I68" t="s">
        <v>1138</v>
      </c>
      <c r="J68" t="s">
        <v>1110</v>
      </c>
      <c r="K68" t="s">
        <v>1120</v>
      </c>
      <c r="L68" t="s">
        <v>1186</v>
      </c>
      <c r="M68" t="s">
        <v>1112</v>
      </c>
      <c r="N68" t="s">
        <v>591</v>
      </c>
      <c r="O68" t="s">
        <v>541</v>
      </c>
      <c r="P68" t="s">
        <v>580</v>
      </c>
      <c r="Q68">
        <v>941000029787938</v>
      </c>
      <c r="R68" t="s">
        <v>539</v>
      </c>
      <c r="S68" t="s">
        <v>1111</v>
      </c>
      <c r="T68" s="20">
        <v>44680</v>
      </c>
      <c r="U68"/>
      <c r="V68" s="20"/>
      <c r="W68" t="s">
        <v>1120</v>
      </c>
      <c r="X68" s="20">
        <v>45911.574999999997</v>
      </c>
      <c r="Y68">
        <v>38.9</v>
      </c>
      <c r="Z68"/>
      <c r="AA68" t="s">
        <v>540</v>
      </c>
      <c r="AB68" t="s">
        <v>1132</v>
      </c>
      <c r="AC68" t="s">
        <v>41</v>
      </c>
      <c r="AD68"/>
      <c r="AE68">
        <v>3</v>
      </c>
      <c r="AF68" t="s">
        <v>41</v>
      </c>
      <c r="AG68"/>
      <c r="AH68"/>
      <c r="AI68"/>
      <c r="AJ68"/>
      <c r="AK68">
        <v>148</v>
      </c>
    </row>
    <row r="69" spans="1:37" x14ac:dyDescent="0.2">
      <c r="A69" t="s">
        <v>1197</v>
      </c>
      <c r="B69" t="s">
        <v>2041</v>
      </c>
      <c r="C69">
        <v>42</v>
      </c>
      <c r="D69" t="s">
        <v>168</v>
      </c>
      <c r="E69" t="s">
        <v>722</v>
      </c>
      <c r="F69" t="s">
        <v>539</v>
      </c>
      <c r="G69" t="s">
        <v>634</v>
      </c>
      <c r="H69" t="s">
        <v>1984</v>
      </c>
      <c r="I69" t="s">
        <v>1163</v>
      </c>
      <c r="J69" t="s">
        <v>1110</v>
      </c>
      <c r="K69" t="s">
        <v>1110</v>
      </c>
      <c r="L69" t="s">
        <v>1113</v>
      </c>
      <c r="M69" t="s">
        <v>1112</v>
      </c>
      <c r="N69" t="s">
        <v>547</v>
      </c>
      <c r="O69" t="s">
        <v>541</v>
      </c>
      <c r="P69" t="s">
        <v>625</v>
      </c>
      <c r="Q69">
        <v>941000031749636</v>
      </c>
      <c r="R69" t="s">
        <v>539</v>
      </c>
      <c r="S69" t="s">
        <v>1111</v>
      </c>
      <c r="T69" s="20">
        <v>45434</v>
      </c>
      <c r="U69"/>
      <c r="V69">
        <v>45804.612500000003</v>
      </c>
      <c r="W69" t="s">
        <v>1120</v>
      </c>
      <c r="X69" s="20">
        <v>45799.612500000003</v>
      </c>
      <c r="Y69">
        <v>150.9</v>
      </c>
      <c r="Z69"/>
      <c r="AA69" t="s">
        <v>540</v>
      </c>
      <c r="AB69" t="s">
        <v>1164</v>
      </c>
      <c r="AC69" t="s">
        <v>41</v>
      </c>
      <c r="AD69"/>
      <c r="AE69">
        <v>3</v>
      </c>
      <c r="AF69" t="s">
        <v>41</v>
      </c>
      <c r="AG69"/>
      <c r="AH69"/>
      <c r="AI69"/>
      <c r="AJ69"/>
      <c r="AK69">
        <v>148</v>
      </c>
    </row>
    <row r="70" spans="1:37" x14ac:dyDescent="0.2">
      <c r="A70" t="s">
        <v>1197</v>
      </c>
      <c r="B70" t="s">
        <v>2041</v>
      </c>
      <c r="C70">
        <v>42</v>
      </c>
      <c r="D70" t="s">
        <v>737</v>
      </c>
      <c r="E70" t="s">
        <v>735</v>
      </c>
      <c r="F70" t="s">
        <v>539</v>
      </c>
      <c r="G70" t="s">
        <v>736</v>
      </c>
      <c r="H70" t="s">
        <v>1977</v>
      </c>
      <c r="I70" t="s">
        <v>1160</v>
      </c>
      <c r="J70"/>
      <c r="K70" t="s">
        <v>1110</v>
      </c>
      <c r="L70" t="s">
        <v>1165</v>
      </c>
      <c r="M70" t="s">
        <v>1112</v>
      </c>
      <c r="N70" t="s">
        <v>706</v>
      </c>
      <c r="O70" t="s">
        <v>541</v>
      </c>
      <c r="P70" t="s">
        <v>562</v>
      </c>
      <c r="Q70"/>
      <c r="R70" t="s">
        <v>539</v>
      </c>
      <c r="S70" t="s">
        <v>1111</v>
      </c>
      <c r="T70" s="20">
        <v>43255</v>
      </c>
      <c r="U70"/>
      <c r="V70"/>
      <c r="W70" t="s">
        <v>1110</v>
      </c>
      <c r="X70" s="20">
        <v>45812.583333333336</v>
      </c>
      <c r="Y70">
        <v>137.9</v>
      </c>
      <c r="Z70"/>
      <c r="AA70" t="s">
        <v>540</v>
      </c>
      <c r="AB70" t="s">
        <v>1202</v>
      </c>
      <c r="AC70" t="s">
        <v>41</v>
      </c>
      <c r="AD70"/>
      <c r="AE70">
        <v>1</v>
      </c>
      <c r="AF70" t="s">
        <v>41</v>
      </c>
      <c r="AG70"/>
      <c r="AH70"/>
      <c r="AI70"/>
      <c r="AJ70"/>
      <c r="AK70">
        <v>148</v>
      </c>
    </row>
    <row r="71" spans="1:37" x14ac:dyDescent="0.2">
      <c r="A71" t="s">
        <v>1197</v>
      </c>
      <c r="B71" t="s">
        <v>2041</v>
      </c>
      <c r="C71">
        <v>42</v>
      </c>
      <c r="D71" t="s">
        <v>230</v>
      </c>
      <c r="E71" t="s">
        <v>782</v>
      </c>
      <c r="F71" t="s">
        <v>539</v>
      </c>
      <c r="G71" t="s">
        <v>615</v>
      </c>
      <c r="H71" t="s">
        <v>1966</v>
      </c>
      <c r="I71" t="s">
        <v>1122</v>
      </c>
      <c r="J71" t="s">
        <v>1110</v>
      </c>
      <c r="K71" t="s">
        <v>1110</v>
      </c>
      <c r="L71" t="s">
        <v>1150</v>
      </c>
      <c r="M71" t="s">
        <v>1112</v>
      </c>
      <c r="N71" t="s">
        <v>547</v>
      </c>
      <c r="O71" t="s">
        <v>541</v>
      </c>
      <c r="P71" t="s">
        <v>616</v>
      </c>
      <c r="Q71">
        <v>941000031684310</v>
      </c>
      <c r="R71" t="s">
        <v>539</v>
      </c>
      <c r="S71" t="s">
        <v>1111</v>
      </c>
      <c r="T71" s="20">
        <v>43636</v>
      </c>
      <c r="U71"/>
      <c r="V71" s="20">
        <v>45833.45208333333</v>
      </c>
      <c r="W71" t="s">
        <v>1120</v>
      </c>
      <c r="X71" s="20">
        <v>45828.45208333333</v>
      </c>
      <c r="Y71">
        <v>122</v>
      </c>
      <c r="Z71"/>
      <c r="AA71" t="s">
        <v>540</v>
      </c>
      <c r="AB71" t="s">
        <v>1215</v>
      </c>
      <c r="AC71" t="s">
        <v>41</v>
      </c>
      <c r="AD71"/>
      <c r="AE71">
        <v>3</v>
      </c>
      <c r="AF71" t="s">
        <v>41</v>
      </c>
      <c r="AG71"/>
      <c r="AH71"/>
      <c r="AI71"/>
      <c r="AJ71"/>
      <c r="AK71">
        <v>148</v>
      </c>
    </row>
    <row r="72" spans="1:37" x14ac:dyDescent="0.2">
      <c r="A72" t="s">
        <v>1197</v>
      </c>
      <c r="B72" t="s">
        <v>2041</v>
      </c>
      <c r="C72">
        <v>42</v>
      </c>
      <c r="D72" t="s">
        <v>796</v>
      </c>
      <c r="E72" t="s">
        <v>795</v>
      </c>
      <c r="F72" t="s">
        <v>539</v>
      </c>
      <c r="G72" t="s">
        <v>792</v>
      </c>
      <c r="H72" t="s">
        <v>1959</v>
      </c>
      <c r="I72" t="s">
        <v>1131</v>
      </c>
      <c r="J72" t="s">
        <v>1110</v>
      </c>
      <c r="K72" t="s">
        <v>1110</v>
      </c>
      <c r="L72" t="s">
        <v>1150</v>
      </c>
      <c r="M72" t="s">
        <v>1117</v>
      </c>
      <c r="N72" t="s">
        <v>547</v>
      </c>
      <c r="O72" t="s">
        <v>541</v>
      </c>
      <c r="P72" t="s">
        <v>793</v>
      </c>
      <c r="Q72">
        <v>941000030975929</v>
      </c>
      <c r="R72" t="s">
        <v>539</v>
      </c>
      <c r="S72" t="s">
        <v>1111</v>
      </c>
      <c r="T72" s="20">
        <v>44377</v>
      </c>
      <c r="U72"/>
      <c r="V72">
        <v>45843.477083333331</v>
      </c>
      <c r="W72" t="s">
        <v>1120</v>
      </c>
      <c r="X72" s="20">
        <v>45838.477083333331</v>
      </c>
      <c r="Y72">
        <v>112</v>
      </c>
      <c r="Z72"/>
      <c r="AA72" t="s">
        <v>540</v>
      </c>
      <c r="AB72" t="s">
        <v>1201</v>
      </c>
      <c r="AC72" t="s">
        <v>41</v>
      </c>
      <c r="AD72"/>
      <c r="AE72">
        <v>1</v>
      </c>
      <c r="AF72" t="s">
        <v>41</v>
      </c>
      <c r="AG72"/>
      <c r="AH72"/>
      <c r="AI72"/>
      <c r="AJ72"/>
      <c r="AK72">
        <v>148</v>
      </c>
    </row>
    <row r="73" spans="1:37" x14ac:dyDescent="0.2">
      <c r="A73" t="s">
        <v>1197</v>
      </c>
      <c r="B73" t="s">
        <v>2041</v>
      </c>
      <c r="C73">
        <v>42</v>
      </c>
      <c r="D73" t="s">
        <v>411</v>
      </c>
      <c r="E73" t="s">
        <v>1501</v>
      </c>
      <c r="F73" t="s">
        <v>539</v>
      </c>
      <c r="G73" t="s">
        <v>615</v>
      </c>
      <c r="H73" t="s">
        <v>1502</v>
      </c>
      <c r="I73" t="s">
        <v>1145</v>
      </c>
      <c r="J73" t="s">
        <v>1110</v>
      </c>
      <c r="K73" t="s">
        <v>1110</v>
      </c>
      <c r="L73" t="s">
        <v>1150</v>
      </c>
      <c r="M73" t="s">
        <v>1112</v>
      </c>
      <c r="N73" t="s">
        <v>557</v>
      </c>
      <c r="O73" t="s">
        <v>541</v>
      </c>
      <c r="P73" t="s">
        <v>562</v>
      </c>
      <c r="Q73">
        <v>941000031683514</v>
      </c>
      <c r="R73" t="s">
        <v>539</v>
      </c>
      <c r="S73" t="s">
        <v>1111</v>
      </c>
      <c r="T73" s="20">
        <v>45159</v>
      </c>
      <c r="U73"/>
      <c r="V73" s="20">
        <v>45895.481944444444</v>
      </c>
      <c r="W73" t="s">
        <v>1120</v>
      </c>
      <c r="X73" s="20">
        <v>45890.481944444444</v>
      </c>
      <c r="Y73">
        <v>60</v>
      </c>
      <c r="Z73"/>
      <c r="AA73" t="s">
        <v>540</v>
      </c>
      <c r="AB73" t="s">
        <v>1235</v>
      </c>
      <c r="AC73" t="s">
        <v>41</v>
      </c>
      <c r="AD73"/>
      <c r="AE73">
        <v>2</v>
      </c>
      <c r="AF73" t="s">
        <v>41</v>
      </c>
      <c r="AG73"/>
      <c r="AH73"/>
      <c r="AI73"/>
      <c r="AJ73"/>
      <c r="AK73">
        <v>148</v>
      </c>
    </row>
    <row r="74" spans="1:37" x14ac:dyDescent="0.2">
      <c r="A74" t="s">
        <v>1197</v>
      </c>
      <c r="B74" t="s">
        <v>2041</v>
      </c>
      <c r="C74">
        <v>42</v>
      </c>
      <c r="D74" t="s">
        <v>911</v>
      </c>
      <c r="E74" t="s">
        <v>910</v>
      </c>
      <c r="F74" t="s">
        <v>539</v>
      </c>
      <c r="G74" t="s">
        <v>641</v>
      </c>
      <c r="H74" t="s">
        <v>2050</v>
      </c>
      <c r="I74" t="s">
        <v>1194</v>
      </c>
      <c r="J74" t="s">
        <v>1110</v>
      </c>
      <c r="K74" t="s">
        <v>1110</v>
      </c>
      <c r="L74" t="s">
        <v>1150</v>
      </c>
      <c r="M74" t="s">
        <v>1112</v>
      </c>
      <c r="N74" t="s">
        <v>706</v>
      </c>
      <c r="O74" t="s">
        <v>541</v>
      </c>
      <c r="P74"/>
      <c r="Q74"/>
      <c r="R74" t="s">
        <v>539</v>
      </c>
      <c r="S74" t="s">
        <v>1111</v>
      </c>
      <c r="T74" s="20">
        <v>45852</v>
      </c>
      <c r="U74"/>
      <c r="V74" s="20">
        <v>45899.679861111108</v>
      </c>
      <c r="W74" t="s">
        <v>1110</v>
      </c>
      <c r="X74" s="20">
        <v>45894.679861111108</v>
      </c>
      <c r="Y74">
        <v>55.8</v>
      </c>
      <c r="Z74" t="s">
        <v>1358</v>
      </c>
      <c r="AA74" t="s">
        <v>540</v>
      </c>
      <c r="AB74" t="s">
        <v>1207</v>
      </c>
      <c r="AC74" t="s">
        <v>41</v>
      </c>
      <c r="AD74"/>
      <c r="AE74">
        <v>1</v>
      </c>
      <c r="AF74" t="s">
        <v>41</v>
      </c>
      <c r="AG74"/>
      <c r="AH74"/>
      <c r="AI74"/>
      <c r="AJ74"/>
      <c r="AK74">
        <v>148</v>
      </c>
    </row>
    <row r="75" spans="1:37" x14ac:dyDescent="0.2">
      <c r="A75" t="s">
        <v>1197</v>
      </c>
      <c r="B75" t="s">
        <v>2041</v>
      </c>
      <c r="C75">
        <v>42</v>
      </c>
      <c r="D75" t="s">
        <v>913</v>
      </c>
      <c r="E75" t="s">
        <v>912</v>
      </c>
      <c r="F75" t="s">
        <v>539</v>
      </c>
      <c r="G75" t="s">
        <v>634</v>
      </c>
      <c r="H75" t="s">
        <v>1924</v>
      </c>
      <c r="I75" t="s">
        <v>1122</v>
      </c>
      <c r="J75" t="s">
        <v>1110</v>
      </c>
      <c r="K75" t="s">
        <v>1110</v>
      </c>
      <c r="L75" t="s">
        <v>1113</v>
      </c>
      <c r="M75" t="s">
        <v>1112</v>
      </c>
      <c r="N75" t="s">
        <v>706</v>
      </c>
      <c r="O75" t="s">
        <v>541</v>
      </c>
      <c r="P75" t="s">
        <v>551</v>
      </c>
      <c r="Q75"/>
      <c r="R75" t="s">
        <v>539</v>
      </c>
      <c r="S75" t="s">
        <v>1111</v>
      </c>
      <c r="T75" s="20">
        <v>45164</v>
      </c>
      <c r="U75"/>
      <c r="V75" s="20">
        <v>45900.493055555555</v>
      </c>
      <c r="W75" t="s">
        <v>1110</v>
      </c>
      <c r="X75" s="20">
        <v>45895.493055555555</v>
      </c>
      <c r="Y75">
        <v>55</v>
      </c>
      <c r="Z75"/>
      <c r="AA75" t="s">
        <v>540</v>
      </c>
      <c r="AB75" t="s">
        <v>1169</v>
      </c>
      <c r="AC75" t="s">
        <v>41</v>
      </c>
      <c r="AD75"/>
      <c r="AE75">
        <v>1</v>
      </c>
      <c r="AF75" t="s">
        <v>41</v>
      </c>
      <c r="AG75"/>
      <c r="AH75"/>
      <c r="AI75"/>
      <c r="AJ75"/>
      <c r="AK75">
        <v>148</v>
      </c>
    </row>
    <row r="76" spans="1:37" x14ac:dyDescent="0.2">
      <c r="A76" t="s">
        <v>1197</v>
      </c>
      <c r="B76" t="s">
        <v>2041</v>
      </c>
      <c r="C76">
        <v>42</v>
      </c>
      <c r="D76" t="s">
        <v>503</v>
      </c>
      <c r="E76" t="s">
        <v>1497</v>
      </c>
      <c r="F76" t="s">
        <v>539</v>
      </c>
      <c r="G76" t="s">
        <v>634</v>
      </c>
      <c r="H76" t="s">
        <v>1922</v>
      </c>
      <c r="I76" t="s">
        <v>1160</v>
      </c>
      <c r="J76" t="s">
        <v>1110</v>
      </c>
      <c r="K76" t="s">
        <v>1110</v>
      </c>
      <c r="L76" t="s">
        <v>1113</v>
      </c>
      <c r="M76" t="s">
        <v>1112</v>
      </c>
      <c r="N76" t="s">
        <v>706</v>
      </c>
      <c r="O76" t="s">
        <v>541</v>
      </c>
      <c r="P76" t="s">
        <v>551</v>
      </c>
      <c r="Q76">
        <v>941000030976306</v>
      </c>
      <c r="R76" t="s">
        <v>539</v>
      </c>
      <c r="S76" t="s">
        <v>1111</v>
      </c>
      <c r="T76" s="20">
        <v>45532</v>
      </c>
      <c r="U76"/>
      <c r="V76" s="20">
        <v>45901.598611111112</v>
      </c>
      <c r="W76" t="s">
        <v>1110</v>
      </c>
      <c r="X76" s="20">
        <v>45896.598611111112</v>
      </c>
      <c r="Y76">
        <v>53.9</v>
      </c>
      <c r="Z76"/>
      <c r="AA76" t="s">
        <v>540</v>
      </c>
      <c r="AB76" t="s">
        <v>1137</v>
      </c>
      <c r="AC76" t="s">
        <v>41</v>
      </c>
      <c r="AD76"/>
      <c r="AE76">
        <v>2</v>
      </c>
      <c r="AF76" t="s">
        <v>41</v>
      </c>
      <c r="AG76"/>
      <c r="AH76"/>
      <c r="AI76"/>
      <c r="AJ76"/>
      <c r="AK76">
        <v>148</v>
      </c>
    </row>
    <row r="77" spans="1:37" x14ac:dyDescent="0.2">
      <c r="A77" t="s">
        <v>1197</v>
      </c>
      <c r="B77" t="s">
        <v>2041</v>
      </c>
      <c r="C77">
        <v>42</v>
      </c>
      <c r="D77" t="s">
        <v>1032</v>
      </c>
      <c r="E77" t="s">
        <v>1031</v>
      </c>
      <c r="F77" t="s">
        <v>539</v>
      </c>
      <c r="G77" t="s">
        <v>634</v>
      </c>
      <c r="H77" t="s">
        <v>2051</v>
      </c>
      <c r="I77" t="s">
        <v>1145</v>
      </c>
      <c r="J77"/>
      <c r="K77" t="s">
        <v>1110</v>
      </c>
      <c r="L77" t="s">
        <v>1150</v>
      </c>
      <c r="M77" t="s">
        <v>1117</v>
      </c>
      <c r="N77" t="s">
        <v>706</v>
      </c>
      <c r="O77" t="s">
        <v>541</v>
      </c>
      <c r="P77"/>
      <c r="Q77">
        <v>941000031735778</v>
      </c>
      <c r="R77" t="s">
        <v>539</v>
      </c>
      <c r="S77" t="s">
        <v>1111</v>
      </c>
      <c r="T77" s="20">
        <v>45826</v>
      </c>
      <c r="U77"/>
      <c r="V77" s="20">
        <v>45923.625</v>
      </c>
      <c r="W77" t="s">
        <v>1110</v>
      </c>
      <c r="X77" s="20">
        <v>45918.625</v>
      </c>
      <c r="Y77">
        <v>31.8</v>
      </c>
      <c r="Z77"/>
      <c r="AA77" t="s">
        <v>540</v>
      </c>
      <c r="AB77" t="s">
        <v>1198</v>
      </c>
      <c r="AC77" t="s">
        <v>41</v>
      </c>
      <c r="AD77"/>
      <c r="AE77">
        <v>1</v>
      </c>
      <c r="AF77" t="s">
        <v>41</v>
      </c>
      <c r="AG77"/>
      <c r="AH77"/>
      <c r="AI77"/>
      <c r="AJ77"/>
      <c r="AK77">
        <v>148</v>
      </c>
    </row>
    <row r="78" spans="1:37" x14ac:dyDescent="0.2">
      <c r="A78" t="s">
        <v>1197</v>
      </c>
      <c r="B78" t="s">
        <v>2041</v>
      </c>
      <c r="C78">
        <v>42</v>
      </c>
      <c r="D78" t="s">
        <v>1053</v>
      </c>
      <c r="E78" t="s">
        <v>1052</v>
      </c>
      <c r="F78" t="s">
        <v>539</v>
      </c>
      <c r="G78" t="s">
        <v>634</v>
      </c>
      <c r="H78" t="s">
        <v>2052</v>
      </c>
      <c r="I78" t="s">
        <v>1151</v>
      </c>
      <c r="J78" t="s">
        <v>1110</v>
      </c>
      <c r="K78" t="s">
        <v>1110</v>
      </c>
      <c r="L78" t="s">
        <v>1113</v>
      </c>
      <c r="M78" t="s">
        <v>1112</v>
      </c>
      <c r="N78" t="s">
        <v>706</v>
      </c>
      <c r="O78" t="s">
        <v>541</v>
      </c>
      <c r="P78"/>
      <c r="Q78">
        <v>941000031684415</v>
      </c>
      <c r="R78" t="s">
        <v>539</v>
      </c>
      <c r="S78" t="s">
        <v>1111</v>
      </c>
      <c r="T78" s="20">
        <v>45882</v>
      </c>
      <c r="U78"/>
      <c r="V78" s="20">
        <v>45929.62222222222</v>
      </c>
      <c r="W78" t="s">
        <v>1120</v>
      </c>
      <c r="X78" s="20">
        <v>45924.62222222222</v>
      </c>
      <c r="Y78">
        <v>25.9</v>
      </c>
      <c r="Z78"/>
      <c r="AA78" t="s">
        <v>540</v>
      </c>
      <c r="AB78" t="s">
        <v>1547</v>
      </c>
      <c r="AC78" t="s">
        <v>41</v>
      </c>
      <c r="AD78"/>
      <c r="AE78">
        <v>1</v>
      </c>
      <c r="AF78" t="s">
        <v>41</v>
      </c>
      <c r="AG78"/>
      <c r="AH78"/>
      <c r="AI78"/>
      <c r="AJ78"/>
      <c r="AK78">
        <v>148</v>
      </c>
    </row>
    <row r="79" spans="1:37" x14ac:dyDescent="0.2">
      <c r="A79" t="s">
        <v>1197</v>
      </c>
      <c r="B79" t="s">
        <v>2041</v>
      </c>
      <c r="C79">
        <v>42</v>
      </c>
      <c r="D79" t="s">
        <v>1454</v>
      </c>
      <c r="E79" t="s">
        <v>1456</v>
      </c>
      <c r="F79" t="s">
        <v>539</v>
      </c>
      <c r="G79" t="s">
        <v>1455</v>
      </c>
      <c r="H79" t="s">
        <v>2053</v>
      </c>
      <c r="I79" t="s">
        <v>1125</v>
      </c>
      <c r="J79" t="s">
        <v>1110</v>
      </c>
      <c r="K79" t="s">
        <v>1110</v>
      </c>
      <c r="L79" t="s">
        <v>1113</v>
      </c>
      <c r="M79" t="s">
        <v>1117</v>
      </c>
      <c r="N79" t="s">
        <v>1067</v>
      </c>
      <c r="O79" t="s">
        <v>541</v>
      </c>
      <c r="P79" t="s">
        <v>864</v>
      </c>
      <c r="Q79"/>
      <c r="R79" t="s">
        <v>539</v>
      </c>
      <c r="S79" t="s">
        <v>1111</v>
      </c>
      <c r="T79" s="20">
        <v>45573</v>
      </c>
      <c r="U79"/>
      <c r="V79" s="20">
        <v>45942.900694444441</v>
      </c>
      <c r="W79" t="s">
        <v>1110</v>
      </c>
      <c r="X79" s="20">
        <v>45937.900694444441</v>
      </c>
      <c r="Y79">
        <v>12.6</v>
      </c>
      <c r="Z79"/>
      <c r="AA79" t="s">
        <v>540</v>
      </c>
      <c r="AB79" t="s">
        <v>1548</v>
      </c>
      <c r="AC79" t="s">
        <v>41</v>
      </c>
      <c r="AD79"/>
      <c r="AE79">
        <v>1</v>
      </c>
      <c r="AF79" t="s">
        <v>41</v>
      </c>
      <c r="AG79"/>
      <c r="AH79"/>
      <c r="AI79"/>
      <c r="AJ79"/>
      <c r="AK79">
        <v>148</v>
      </c>
    </row>
    <row r="80" spans="1:37" x14ac:dyDescent="0.2">
      <c r="A80" t="s">
        <v>1197</v>
      </c>
      <c r="B80" t="s">
        <v>2041</v>
      </c>
      <c r="C80">
        <v>42</v>
      </c>
      <c r="D80" t="s">
        <v>569</v>
      </c>
      <c r="E80" t="s">
        <v>1532</v>
      </c>
      <c r="F80" t="s">
        <v>539</v>
      </c>
      <c r="G80" t="s">
        <v>556</v>
      </c>
      <c r="H80" t="s">
        <v>2054</v>
      </c>
      <c r="I80" t="s">
        <v>1145</v>
      </c>
      <c r="J80" t="s">
        <v>1110</v>
      </c>
      <c r="K80" t="s">
        <v>1110</v>
      </c>
      <c r="L80" t="s">
        <v>1165</v>
      </c>
      <c r="M80" t="s">
        <v>1112</v>
      </c>
      <c r="N80" t="s">
        <v>557</v>
      </c>
      <c r="O80" t="s">
        <v>541</v>
      </c>
      <c r="P80" t="s">
        <v>562</v>
      </c>
      <c r="Q80">
        <v>941000028841118</v>
      </c>
      <c r="R80" t="s">
        <v>539</v>
      </c>
      <c r="S80" t="s">
        <v>1111</v>
      </c>
      <c r="T80" s="20">
        <v>45138</v>
      </c>
      <c r="U80"/>
      <c r="V80" s="20"/>
      <c r="W80" t="s">
        <v>1110</v>
      </c>
      <c r="X80" s="20">
        <v>45932.607638888891</v>
      </c>
      <c r="Y80">
        <v>17.899999999999999</v>
      </c>
      <c r="Z80"/>
      <c r="AA80" t="s">
        <v>541</v>
      </c>
      <c r="AB80" t="s">
        <v>1549</v>
      </c>
      <c r="AC80" t="s">
        <v>41</v>
      </c>
      <c r="AD80"/>
      <c r="AE80">
        <v>2</v>
      </c>
      <c r="AF80" t="s">
        <v>41</v>
      </c>
      <c r="AG80"/>
      <c r="AH80"/>
      <c r="AI80"/>
      <c r="AJ80"/>
      <c r="AK80">
        <v>148</v>
      </c>
    </row>
    <row r="81" spans="1:37" x14ac:dyDescent="0.2">
      <c r="A81" t="s">
        <v>1176</v>
      </c>
      <c r="B81" t="s">
        <v>2055</v>
      </c>
      <c r="C81">
        <v>20</v>
      </c>
      <c r="D81" t="s">
        <v>126</v>
      </c>
      <c r="E81" t="s">
        <v>127</v>
      </c>
      <c r="F81" t="s">
        <v>539</v>
      </c>
      <c r="G81" t="s">
        <v>128</v>
      </c>
      <c r="H81" t="s">
        <v>2009</v>
      </c>
      <c r="I81" t="s">
        <v>1160</v>
      </c>
      <c r="J81" t="s">
        <v>1110</v>
      </c>
      <c r="K81" t="s">
        <v>1120</v>
      </c>
      <c r="L81" t="s">
        <v>1186</v>
      </c>
      <c r="M81" t="s">
        <v>1117</v>
      </c>
      <c r="N81" t="s">
        <v>557</v>
      </c>
      <c r="O81" t="s">
        <v>595</v>
      </c>
      <c r="P81" t="s">
        <v>625</v>
      </c>
      <c r="Q81">
        <v>982091074435993</v>
      </c>
      <c r="R81" t="s">
        <v>539</v>
      </c>
      <c r="S81" t="s">
        <v>1111</v>
      </c>
      <c r="T81" s="20">
        <v>42056</v>
      </c>
      <c r="U81"/>
      <c r="V81"/>
      <c r="W81" t="s">
        <v>1120</v>
      </c>
      <c r="X81" s="20">
        <v>45708.541666666664</v>
      </c>
      <c r="Y81">
        <v>241.9</v>
      </c>
      <c r="Z81"/>
      <c r="AA81">
        <v>1</v>
      </c>
      <c r="AB81" t="s">
        <v>1174</v>
      </c>
      <c r="AC81" t="s">
        <v>41</v>
      </c>
      <c r="AD81"/>
      <c r="AE81">
        <v>3</v>
      </c>
      <c r="AF81" t="s">
        <v>41</v>
      </c>
      <c r="AG81"/>
      <c r="AH81"/>
      <c r="AI81"/>
      <c r="AJ81"/>
      <c r="AK81">
        <v>148</v>
      </c>
    </row>
    <row r="82" spans="1:37" x14ac:dyDescent="0.2">
      <c r="A82" t="s">
        <v>1176</v>
      </c>
      <c r="B82" t="s">
        <v>2055</v>
      </c>
      <c r="C82">
        <v>20</v>
      </c>
      <c r="D82" t="s">
        <v>428</v>
      </c>
      <c r="E82" t="s">
        <v>429</v>
      </c>
      <c r="F82" t="s">
        <v>539</v>
      </c>
      <c r="G82" t="s">
        <v>634</v>
      </c>
      <c r="H82" t="s">
        <v>1942</v>
      </c>
      <c r="I82" t="s">
        <v>1160</v>
      </c>
      <c r="J82" t="s">
        <v>1110</v>
      </c>
      <c r="K82" t="s">
        <v>1110</v>
      </c>
      <c r="L82" t="s">
        <v>1113</v>
      </c>
      <c r="M82" t="s">
        <v>1117</v>
      </c>
      <c r="N82" t="s">
        <v>557</v>
      </c>
      <c r="O82" t="s">
        <v>595</v>
      </c>
      <c r="P82" t="s">
        <v>562</v>
      </c>
      <c r="Q82">
        <v>941000031683746</v>
      </c>
      <c r="R82" t="s">
        <v>539</v>
      </c>
      <c r="S82" t="s">
        <v>1111</v>
      </c>
      <c r="T82" s="20">
        <v>45508</v>
      </c>
      <c r="U82"/>
      <c r="V82">
        <v>45878.518750000003</v>
      </c>
      <c r="W82" t="s">
        <v>1120</v>
      </c>
      <c r="X82" s="20">
        <v>45873.518750000003</v>
      </c>
      <c r="Y82">
        <v>77</v>
      </c>
      <c r="Z82"/>
      <c r="AA82">
        <v>10</v>
      </c>
      <c r="AB82" t="s">
        <v>1196</v>
      </c>
      <c r="AC82" t="s">
        <v>41</v>
      </c>
      <c r="AD82"/>
      <c r="AE82">
        <v>3</v>
      </c>
      <c r="AF82" t="s">
        <v>41</v>
      </c>
      <c r="AG82"/>
      <c r="AH82"/>
      <c r="AI82"/>
      <c r="AJ82"/>
      <c r="AK82">
        <v>148</v>
      </c>
    </row>
    <row r="83" spans="1:37" x14ac:dyDescent="0.2">
      <c r="A83" t="s">
        <v>1176</v>
      </c>
      <c r="B83" t="s">
        <v>2055</v>
      </c>
      <c r="C83">
        <v>20</v>
      </c>
      <c r="D83" t="s">
        <v>113</v>
      </c>
      <c r="E83" t="s">
        <v>114</v>
      </c>
      <c r="F83" t="s">
        <v>539</v>
      </c>
      <c r="G83" t="s">
        <v>565</v>
      </c>
      <c r="H83" t="s">
        <v>2008</v>
      </c>
      <c r="I83" t="s">
        <v>1122</v>
      </c>
      <c r="J83" t="s">
        <v>1110</v>
      </c>
      <c r="K83" t="s">
        <v>1110</v>
      </c>
      <c r="L83" t="s">
        <v>1113</v>
      </c>
      <c r="M83" t="s">
        <v>1117</v>
      </c>
      <c r="N83" t="s">
        <v>557</v>
      </c>
      <c r="O83" t="s">
        <v>595</v>
      </c>
      <c r="P83" t="s">
        <v>551</v>
      </c>
      <c r="Q83">
        <v>941000030951283</v>
      </c>
      <c r="R83" t="s">
        <v>539</v>
      </c>
      <c r="S83" t="s">
        <v>1111</v>
      </c>
      <c r="T83" s="20">
        <v>44968</v>
      </c>
      <c r="U83"/>
      <c r="V83" s="20">
        <v>45704.376388888886</v>
      </c>
      <c r="W83" t="s">
        <v>1120</v>
      </c>
      <c r="X83" s="20">
        <v>45699.376388888886</v>
      </c>
      <c r="Y83">
        <v>251.1</v>
      </c>
      <c r="Z83"/>
      <c r="AA83">
        <v>11</v>
      </c>
      <c r="AB83" t="s">
        <v>1195</v>
      </c>
      <c r="AC83" t="s">
        <v>41</v>
      </c>
      <c r="AD83"/>
      <c r="AE83">
        <v>3</v>
      </c>
      <c r="AF83" t="s">
        <v>41</v>
      </c>
      <c r="AG83"/>
      <c r="AH83"/>
      <c r="AI83"/>
      <c r="AJ83"/>
      <c r="AK83">
        <v>148</v>
      </c>
    </row>
    <row r="84" spans="1:37" x14ac:dyDescent="0.2">
      <c r="A84" t="s">
        <v>1176</v>
      </c>
      <c r="B84" t="s">
        <v>2055</v>
      </c>
      <c r="C84">
        <v>20</v>
      </c>
      <c r="D84" t="s">
        <v>293</v>
      </c>
      <c r="E84" t="s">
        <v>812</v>
      </c>
      <c r="F84" t="s">
        <v>539</v>
      </c>
      <c r="G84" t="s">
        <v>615</v>
      </c>
      <c r="H84" t="s">
        <v>1955</v>
      </c>
      <c r="I84" t="s">
        <v>1122</v>
      </c>
      <c r="J84" t="s">
        <v>1110</v>
      </c>
      <c r="K84" t="s">
        <v>1110</v>
      </c>
      <c r="L84" t="s">
        <v>1150</v>
      </c>
      <c r="M84" t="s">
        <v>1112</v>
      </c>
      <c r="N84" t="s">
        <v>557</v>
      </c>
      <c r="O84" t="s">
        <v>595</v>
      </c>
      <c r="P84" t="s">
        <v>616</v>
      </c>
      <c r="Q84">
        <v>941000031683715</v>
      </c>
      <c r="R84" t="s">
        <v>539</v>
      </c>
      <c r="S84" t="s">
        <v>1111</v>
      </c>
      <c r="T84" s="20">
        <v>45117</v>
      </c>
      <c r="U84"/>
      <c r="V84" s="20">
        <v>45852.512499999997</v>
      </c>
      <c r="W84" t="s">
        <v>1120</v>
      </c>
      <c r="X84" s="20">
        <v>45847.512499999997</v>
      </c>
      <c r="Y84">
        <v>103</v>
      </c>
      <c r="Z84" t="s">
        <v>1225</v>
      </c>
      <c r="AA84">
        <v>12</v>
      </c>
      <c r="AB84" t="s">
        <v>1164</v>
      </c>
      <c r="AC84" t="s">
        <v>41</v>
      </c>
      <c r="AD84"/>
      <c r="AE84">
        <v>1</v>
      </c>
      <c r="AF84" t="s">
        <v>41</v>
      </c>
      <c r="AG84"/>
      <c r="AH84"/>
      <c r="AI84"/>
      <c r="AJ84"/>
      <c r="AK84">
        <v>148</v>
      </c>
    </row>
    <row r="85" spans="1:37" x14ac:dyDescent="0.2">
      <c r="A85" t="s">
        <v>1176</v>
      </c>
      <c r="B85" t="s">
        <v>2055</v>
      </c>
      <c r="C85">
        <v>20</v>
      </c>
      <c r="D85" t="s">
        <v>154</v>
      </c>
      <c r="E85" t="s">
        <v>155</v>
      </c>
      <c r="F85" t="s">
        <v>539</v>
      </c>
      <c r="G85" t="s">
        <v>546</v>
      </c>
      <c r="H85" t="s">
        <v>2002</v>
      </c>
      <c r="I85" t="s">
        <v>1181</v>
      </c>
      <c r="J85" t="s">
        <v>1110</v>
      </c>
      <c r="K85" t="s">
        <v>1110</v>
      </c>
      <c r="L85" t="s">
        <v>1113</v>
      </c>
      <c r="M85" t="s">
        <v>1112</v>
      </c>
      <c r="N85" t="s">
        <v>557</v>
      </c>
      <c r="O85" t="s">
        <v>595</v>
      </c>
      <c r="P85" t="s">
        <v>562</v>
      </c>
      <c r="Q85">
        <v>941000031750462</v>
      </c>
      <c r="R85" t="s">
        <v>539</v>
      </c>
      <c r="S85" t="s">
        <v>1111</v>
      </c>
      <c r="T85" s="20">
        <v>45391</v>
      </c>
      <c r="U85"/>
      <c r="V85" s="20">
        <v>45761.606249999997</v>
      </c>
      <c r="W85" t="s">
        <v>1120</v>
      </c>
      <c r="X85" s="20">
        <v>45756.606249999997</v>
      </c>
      <c r="Y85">
        <v>193.9</v>
      </c>
      <c r="Z85"/>
      <c r="AA85">
        <v>13</v>
      </c>
      <c r="AB85" t="s">
        <v>1144</v>
      </c>
      <c r="AC85" t="s">
        <v>41</v>
      </c>
      <c r="AD85"/>
      <c r="AE85">
        <v>3</v>
      </c>
      <c r="AF85" t="s">
        <v>41</v>
      </c>
      <c r="AG85"/>
      <c r="AH85"/>
      <c r="AI85"/>
      <c r="AJ85"/>
      <c r="AK85">
        <v>148</v>
      </c>
    </row>
    <row r="86" spans="1:37" x14ac:dyDescent="0.2">
      <c r="A86" t="s">
        <v>1176</v>
      </c>
      <c r="B86" t="s">
        <v>2055</v>
      </c>
      <c r="C86">
        <v>20</v>
      </c>
      <c r="D86" t="s">
        <v>208</v>
      </c>
      <c r="E86" t="s">
        <v>209</v>
      </c>
      <c r="F86" t="s">
        <v>539</v>
      </c>
      <c r="G86" t="s">
        <v>776</v>
      </c>
      <c r="H86" t="s">
        <v>1969</v>
      </c>
      <c r="I86" t="s">
        <v>1194</v>
      </c>
      <c r="J86" t="s">
        <v>1110</v>
      </c>
      <c r="K86" t="s">
        <v>1110</v>
      </c>
      <c r="L86" t="s">
        <v>1193</v>
      </c>
      <c r="M86" t="s">
        <v>1112</v>
      </c>
      <c r="N86" t="s">
        <v>557</v>
      </c>
      <c r="O86" t="s">
        <v>595</v>
      </c>
      <c r="P86" t="s">
        <v>612</v>
      </c>
      <c r="Q86">
        <v>941000030951410</v>
      </c>
      <c r="R86" t="s">
        <v>539</v>
      </c>
      <c r="S86" t="s">
        <v>1111</v>
      </c>
      <c r="T86" s="20">
        <v>45093</v>
      </c>
      <c r="U86" t="s">
        <v>1160</v>
      </c>
      <c r="V86" s="20">
        <v>45829.554166666669</v>
      </c>
      <c r="W86" t="s">
        <v>1120</v>
      </c>
      <c r="X86" s="20">
        <v>45824.554166666669</v>
      </c>
      <c r="Y86">
        <v>125.9</v>
      </c>
      <c r="Z86"/>
      <c r="AA86">
        <v>14</v>
      </c>
      <c r="AB86" t="s">
        <v>1192</v>
      </c>
      <c r="AC86" t="s">
        <v>41</v>
      </c>
      <c r="AD86"/>
      <c r="AE86">
        <v>3</v>
      </c>
      <c r="AF86" t="s">
        <v>41</v>
      </c>
      <c r="AG86"/>
      <c r="AH86"/>
      <c r="AI86"/>
      <c r="AJ86"/>
      <c r="AK86">
        <v>148</v>
      </c>
    </row>
    <row r="87" spans="1:37" x14ac:dyDescent="0.2">
      <c r="A87" t="s">
        <v>1176</v>
      </c>
      <c r="B87" t="s">
        <v>2055</v>
      </c>
      <c r="C87">
        <v>20</v>
      </c>
      <c r="D87" t="s">
        <v>311</v>
      </c>
      <c r="E87" t="s">
        <v>312</v>
      </c>
      <c r="F87" t="s">
        <v>539</v>
      </c>
      <c r="G87" t="s">
        <v>76</v>
      </c>
      <c r="H87" t="s">
        <v>1950</v>
      </c>
      <c r="I87" t="s">
        <v>1191</v>
      </c>
      <c r="J87" t="s">
        <v>1110</v>
      </c>
      <c r="K87" t="s">
        <v>1120</v>
      </c>
      <c r="L87" t="s">
        <v>1113</v>
      </c>
      <c r="M87" t="s">
        <v>1117</v>
      </c>
      <c r="N87" t="s">
        <v>557</v>
      </c>
      <c r="O87" t="s">
        <v>595</v>
      </c>
      <c r="P87" t="s">
        <v>625</v>
      </c>
      <c r="Q87">
        <v>982091074519787</v>
      </c>
      <c r="R87" t="s">
        <v>539</v>
      </c>
      <c r="S87" t="s">
        <v>1111</v>
      </c>
      <c r="T87" s="20">
        <v>44758</v>
      </c>
      <c r="U87" t="s">
        <v>1180</v>
      </c>
      <c r="V87" s="20">
        <v>45859.652083333334</v>
      </c>
      <c r="W87" t="s">
        <v>1120</v>
      </c>
      <c r="X87" s="20">
        <v>45854.652083333334</v>
      </c>
      <c r="Y87">
        <v>95.8</v>
      </c>
      <c r="Z87"/>
      <c r="AA87">
        <v>15</v>
      </c>
      <c r="AB87" t="s">
        <v>1190</v>
      </c>
      <c r="AC87" t="s">
        <v>41</v>
      </c>
      <c r="AD87"/>
      <c r="AE87">
        <v>3</v>
      </c>
      <c r="AF87" t="s">
        <v>41</v>
      </c>
      <c r="AG87"/>
      <c r="AH87"/>
      <c r="AI87"/>
      <c r="AJ87"/>
      <c r="AK87">
        <v>148</v>
      </c>
    </row>
    <row r="88" spans="1:37" x14ac:dyDescent="0.2">
      <c r="A88" t="s">
        <v>1176</v>
      </c>
      <c r="B88" t="s">
        <v>2055</v>
      </c>
      <c r="C88">
        <v>20</v>
      </c>
      <c r="D88" t="s">
        <v>371</v>
      </c>
      <c r="E88" t="s">
        <v>372</v>
      </c>
      <c r="F88" t="s">
        <v>539</v>
      </c>
      <c r="G88" t="s">
        <v>76</v>
      </c>
      <c r="H88" t="s">
        <v>2056</v>
      </c>
      <c r="I88" t="s">
        <v>1125</v>
      </c>
      <c r="J88" t="s">
        <v>1110</v>
      </c>
      <c r="K88" t="s">
        <v>1110</v>
      </c>
      <c r="L88" t="s">
        <v>1113</v>
      </c>
      <c r="M88" t="s">
        <v>1117</v>
      </c>
      <c r="N88" t="s">
        <v>557</v>
      </c>
      <c r="O88" t="s">
        <v>595</v>
      </c>
      <c r="P88" t="s">
        <v>616</v>
      </c>
      <c r="Q88">
        <v>941000031684331</v>
      </c>
      <c r="R88" t="s">
        <v>539</v>
      </c>
      <c r="S88" t="s">
        <v>1111</v>
      </c>
      <c r="T88" s="20">
        <v>44408</v>
      </c>
      <c r="U88"/>
      <c r="V88" s="20">
        <v>45874.686805555553</v>
      </c>
      <c r="W88" t="s">
        <v>1120</v>
      </c>
      <c r="X88" s="20">
        <v>45869.686805555553</v>
      </c>
      <c r="Y88">
        <v>80.8</v>
      </c>
      <c r="Z88"/>
      <c r="AA88">
        <v>16</v>
      </c>
      <c r="AB88" t="s">
        <v>1189</v>
      </c>
      <c r="AC88" t="s">
        <v>41</v>
      </c>
      <c r="AD88"/>
      <c r="AE88">
        <v>3</v>
      </c>
      <c r="AF88" t="s">
        <v>41</v>
      </c>
      <c r="AG88"/>
      <c r="AH88"/>
      <c r="AI88"/>
      <c r="AJ88"/>
      <c r="AK88">
        <v>148</v>
      </c>
    </row>
    <row r="89" spans="1:37" x14ac:dyDescent="0.2">
      <c r="A89" t="s">
        <v>1176</v>
      </c>
      <c r="B89" t="s">
        <v>2055</v>
      </c>
      <c r="C89">
        <v>20</v>
      </c>
      <c r="D89" t="s">
        <v>387</v>
      </c>
      <c r="E89" t="s">
        <v>388</v>
      </c>
      <c r="F89" t="s">
        <v>539</v>
      </c>
      <c r="G89" t="s">
        <v>641</v>
      </c>
      <c r="H89" t="s">
        <v>1933</v>
      </c>
      <c r="I89" t="s">
        <v>1188</v>
      </c>
      <c r="J89" t="s">
        <v>1110</v>
      </c>
      <c r="K89" t="s">
        <v>1110</v>
      </c>
      <c r="L89" t="s">
        <v>1113</v>
      </c>
      <c r="M89" t="s">
        <v>1117</v>
      </c>
      <c r="N89" t="s">
        <v>557</v>
      </c>
      <c r="O89" t="s">
        <v>595</v>
      </c>
      <c r="P89" t="s">
        <v>894</v>
      </c>
      <c r="Q89">
        <v>941000031684296</v>
      </c>
      <c r="R89" t="s">
        <v>539</v>
      </c>
      <c r="S89" t="s">
        <v>1111</v>
      </c>
      <c r="T89" s="20">
        <v>44063</v>
      </c>
      <c r="U89"/>
      <c r="V89" s="20">
        <v>45893.589583333334</v>
      </c>
      <c r="W89" t="s">
        <v>1120</v>
      </c>
      <c r="X89" s="20">
        <v>45888.589583333334</v>
      </c>
      <c r="Y89">
        <v>61.9</v>
      </c>
      <c r="Z89"/>
      <c r="AA89">
        <v>17</v>
      </c>
      <c r="AB89" t="s">
        <v>1187</v>
      </c>
      <c r="AC89" t="s">
        <v>41</v>
      </c>
      <c r="AD89"/>
      <c r="AE89">
        <v>3</v>
      </c>
      <c r="AF89" t="s">
        <v>41</v>
      </c>
      <c r="AG89"/>
      <c r="AH89"/>
      <c r="AI89"/>
      <c r="AJ89"/>
      <c r="AK89">
        <v>148</v>
      </c>
    </row>
    <row r="90" spans="1:37" x14ac:dyDescent="0.2">
      <c r="A90" t="s">
        <v>1176</v>
      </c>
      <c r="B90" t="s">
        <v>2055</v>
      </c>
      <c r="C90">
        <v>20</v>
      </c>
      <c r="D90" t="s">
        <v>804</v>
      </c>
      <c r="E90" t="s">
        <v>803</v>
      </c>
      <c r="F90" t="s">
        <v>539</v>
      </c>
      <c r="G90" t="s">
        <v>771</v>
      </c>
      <c r="H90" t="s">
        <v>1958</v>
      </c>
      <c r="I90" t="s">
        <v>1138</v>
      </c>
      <c r="J90" t="s">
        <v>1110</v>
      </c>
      <c r="K90" t="s">
        <v>1120</v>
      </c>
      <c r="L90" t="s">
        <v>1186</v>
      </c>
      <c r="M90" t="s">
        <v>1112</v>
      </c>
      <c r="N90" t="s">
        <v>557</v>
      </c>
      <c r="O90" t="s">
        <v>595</v>
      </c>
      <c r="P90" t="s">
        <v>767</v>
      </c>
      <c r="Q90">
        <v>941000031750548</v>
      </c>
      <c r="R90" t="s">
        <v>539</v>
      </c>
      <c r="S90" t="s">
        <v>1111</v>
      </c>
      <c r="T90" s="20">
        <v>45109</v>
      </c>
      <c r="U90"/>
      <c r="V90" s="20"/>
      <c r="W90" t="s">
        <v>1120</v>
      </c>
      <c r="X90" s="20">
        <v>45929.595138888886</v>
      </c>
      <c r="Y90">
        <v>20.9</v>
      </c>
      <c r="Z90"/>
      <c r="AA90">
        <v>18</v>
      </c>
      <c r="AB90" t="s">
        <v>1142</v>
      </c>
      <c r="AC90" t="s">
        <v>41</v>
      </c>
      <c r="AD90"/>
      <c r="AE90">
        <v>1</v>
      </c>
      <c r="AF90" t="s">
        <v>41</v>
      </c>
      <c r="AG90"/>
      <c r="AH90"/>
      <c r="AI90"/>
      <c r="AJ90"/>
      <c r="AK90">
        <v>148</v>
      </c>
    </row>
    <row r="91" spans="1:37" x14ac:dyDescent="0.2">
      <c r="A91" t="s">
        <v>1176</v>
      </c>
      <c r="B91" t="s">
        <v>2055</v>
      </c>
      <c r="C91">
        <v>20</v>
      </c>
      <c r="D91" t="s">
        <v>83</v>
      </c>
      <c r="E91" t="s">
        <v>84</v>
      </c>
      <c r="F91" t="s">
        <v>539</v>
      </c>
      <c r="G91" t="s">
        <v>85</v>
      </c>
      <c r="H91" t="s">
        <v>2012</v>
      </c>
      <c r="I91" t="s">
        <v>1135</v>
      </c>
      <c r="J91" t="s">
        <v>1110</v>
      </c>
      <c r="K91" t="s">
        <v>1110</v>
      </c>
      <c r="L91" t="s">
        <v>1113</v>
      </c>
      <c r="M91" t="s">
        <v>1117</v>
      </c>
      <c r="N91" t="s">
        <v>557</v>
      </c>
      <c r="O91" t="s">
        <v>595</v>
      </c>
      <c r="P91" t="s">
        <v>616</v>
      </c>
      <c r="Q91">
        <v>941000031749603</v>
      </c>
      <c r="R91" t="s">
        <v>539</v>
      </c>
      <c r="S91" t="s">
        <v>1111</v>
      </c>
      <c r="T91" s="20">
        <v>44128</v>
      </c>
      <c r="U91"/>
      <c r="V91">
        <v>45593.788194444445</v>
      </c>
      <c r="W91" t="s">
        <v>1120</v>
      </c>
      <c r="X91" s="20">
        <v>45588.788194444445</v>
      </c>
      <c r="Y91">
        <v>361.7</v>
      </c>
      <c r="Z91"/>
      <c r="AA91">
        <v>19</v>
      </c>
      <c r="AB91" t="s">
        <v>1185</v>
      </c>
      <c r="AC91" t="s">
        <v>41</v>
      </c>
      <c r="AD91"/>
      <c r="AE91">
        <v>3</v>
      </c>
      <c r="AF91" t="s">
        <v>41</v>
      </c>
      <c r="AG91"/>
      <c r="AH91"/>
      <c r="AI91"/>
      <c r="AJ91"/>
      <c r="AK91">
        <v>148</v>
      </c>
    </row>
    <row r="92" spans="1:37" x14ac:dyDescent="0.2">
      <c r="A92" t="s">
        <v>1176</v>
      </c>
      <c r="B92" t="s">
        <v>2055</v>
      </c>
      <c r="C92">
        <v>20</v>
      </c>
      <c r="D92" t="s">
        <v>381</v>
      </c>
      <c r="E92" t="s">
        <v>382</v>
      </c>
      <c r="F92" t="s">
        <v>539</v>
      </c>
      <c r="G92" t="s">
        <v>634</v>
      </c>
      <c r="H92" t="s">
        <v>1886</v>
      </c>
      <c r="I92" t="s">
        <v>1145</v>
      </c>
      <c r="J92" t="s">
        <v>1110</v>
      </c>
      <c r="K92" t="s">
        <v>1110</v>
      </c>
      <c r="L92" t="s">
        <v>1113</v>
      </c>
      <c r="M92" t="s">
        <v>1117</v>
      </c>
      <c r="N92" t="s">
        <v>557</v>
      </c>
      <c r="O92" t="s">
        <v>595</v>
      </c>
      <c r="P92" t="s">
        <v>551</v>
      </c>
      <c r="Q92">
        <v>941000031684376</v>
      </c>
      <c r="R92" t="s">
        <v>539</v>
      </c>
      <c r="S92" t="s">
        <v>1111</v>
      </c>
      <c r="T92" s="20">
        <v>45144</v>
      </c>
      <c r="U92"/>
      <c r="V92" s="20">
        <v>45880.637499999997</v>
      </c>
      <c r="W92" t="s">
        <v>1120</v>
      </c>
      <c r="X92" s="20">
        <v>45875.637499999997</v>
      </c>
      <c r="Y92">
        <v>74.8</v>
      </c>
      <c r="Z92"/>
      <c r="AA92">
        <v>2</v>
      </c>
      <c r="AB92" t="s">
        <v>1184</v>
      </c>
      <c r="AC92" t="s">
        <v>41</v>
      </c>
      <c r="AD92"/>
      <c r="AE92">
        <v>3</v>
      </c>
      <c r="AF92" t="s">
        <v>41</v>
      </c>
      <c r="AG92"/>
      <c r="AH92"/>
      <c r="AI92"/>
      <c r="AJ92"/>
      <c r="AK92">
        <v>148</v>
      </c>
    </row>
    <row r="93" spans="1:37" x14ac:dyDescent="0.2">
      <c r="A93" t="s">
        <v>1176</v>
      </c>
      <c r="B93" t="s">
        <v>2055</v>
      </c>
      <c r="C93">
        <v>20</v>
      </c>
      <c r="D93" t="s">
        <v>760</v>
      </c>
      <c r="E93" t="s">
        <v>759</v>
      </c>
      <c r="F93" t="s">
        <v>539</v>
      </c>
      <c r="G93" t="s">
        <v>634</v>
      </c>
      <c r="H93" t="s">
        <v>1522</v>
      </c>
      <c r="I93" t="s">
        <v>1138</v>
      </c>
      <c r="J93" t="s">
        <v>1110</v>
      </c>
      <c r="K93" t="s">
        <v>1110</v>
      </c>
      <c r="L93" t="s">
        <v>1167</v>
      </c>
      <c r="M93" t="s">
        <v>1112</v>
      </c>
      <c r="N93" t="s">
        <v>597</v>
      </c>
      <c r="O93" t="s">
        <v>595</v>
      </c>
      <c r="P93" t="s">
        <v>625</v>
      </c>
      <c r="Q93"/>
      <c r="R93" t="s">
        <v>539</v>
      </c>
      <c r="S93" t="s">
        <v>1111</v>
      </c>
      <c r="T93" s="20">
        <v>45088</v>
      </c>
      <c r="U93"/>
      <c r="V93" s="20">
        <v>45822.669444444444</v>
      </c>
      <c r="W93" t="s">
        <v>1110</v>
      </c>
      <c r="X93" s="20">
        <v>45817.669444444444</v>
      </c>
      <c r="Y93">
        <v>132.80000000000001</v>
      </c>
      <c r="Z93"/>
      <c r="AA93">
        <v>20</v>
      </c>
      <c r="AB93" t="s">
        <v>1183</v>
      </c>
      <c r="AC93" t="s">
        <v>41</v>
      </c>
      <c r="AD93"/>
      <c r="AE93">
        <v>3</v>
      </c>
      <c r="AF93" t="s">
        <v>41</v>
      </c>
      <c r="AG93"/>
      <c r="AH93"/>
      <c r="AI93"/>
      <c r="AJ93"/>
      <c r="AK93">
        <v>148</v>
      </c>
    </row>
    <row r="94" spans="1:37" x14ac:dyDescent="0.2">
      <c r="A94" t="s">
        <v>1176</v>
      </c>
      <c r="B94" t="s">
        <v>2055</v>
      </c>
      <c r="C94">
        <v>20</v>
      </c>
      <c r="D94" t="s">
        <v>393</v>
      </c>
      <c r="E94" t="s">
        <v>394</v>
      </c>
      <c r="F94" t="s">
        <v>539</v>
      </c>
      <c r="G94" t="s">
        <v>546</v>
      </c>
      <c r="H94" t="s">
        <v>1928</v>
      </c>
      <c r="I94" t="s">
        <v>1182</v>
      </c>
      <c r="J94" t="s">
        <v>1110</v>
      </c>
      <c r="K94" t="s">
        <v>1110</v>
      </c>
      <c r="L94" t="s">
        <v>1150</v>
      </c>
      <c r="M94" t="s">
        <v>1117</v>
      </c>
      <c r="N94" t="s">
        <v>557</v>
      </c>
      <c r="O94" t="s">
        <v>595</v>
      </c>
      <c r="P94" t="s">
        <v>616</v>
      </c>
      <c r="Q94">
        <v>941000031684325</v>
      </c>
      <c r="R94" t="s">
        <v>539</v>
      </c>
      <c r="S94" t="s">
        <v>1111</v>
      </c>
      <c r="T94" s="20">
        <v>44795</v>
      </c>
      <c r="U94"/>
      <c r="V94" s="20">
        <v>45896.468055555553</v>
      </c>
      <c r="W94" t="s">
        <v>1120</v>
      </c>
      <c r="X94" s="20">
        <v>45891.468055555553</v>
      </c>
      <c r="Y94">
        <v>59</v>
      </c>
      <c r="Z94"/>
      <c r="AA94">
        <v>3</v>
      </c>
      <c r="AB94" t="s">
        <v>1147</v>
      </c>
      <c r="AC94" t="s">
        <v>41</v>
      </c>
      <c r="AD94"/>
      <c r="AE94">
        <v>3</v>
      </c>
      <c r="AF94" t="s">
        <v>41</v>
      </c>
      <c r="AG94"/>
      <c r="AH94"/>
      <c r="AI94"/>
      <c r="AJ94"/>
      <c r="AK94">
        <v>148</v>
      </c>
    </row>
    <row r="95" spans="1:37" x14ac:dyDescent="0.2">
      <c r="A95" t="s">
        <v>1176</v>
      </c>
      <c r="B95" t="s">
        <v>2055</v>
      </c>
      <c r="C95">
        <v>20</v>
      </c>
      <c r="D95" t="s">
        <v>241</v>
      </c>
      <c r="E95" t="s">
        <v>242</v>
      </c>
      <c r="F95" t="s">
        <v>539</v>
      </c>
      <c r="G95" t="s">
        <v>546</v>
      </c>
      <c r="H95" t="s">
        <v>2001</v>
      </c>
      <c r="I95" t="s">
        <v>1125</v>
      </c>
      <c r="J95" t="s">
        <v>1110</v>
      </c>
      <c r="K95" t="s">
        <v>1110</v>
      </c>
      <c r="L95" t="s">
        <v>1167</v>
      </c>
      <c r="M95" t="s">
        <v>1117</v>
      </c>
      <c r="N95" t="s">
        <v>557</v>
      </c>
      <c r="O95" t="s">
        <v>595</v>
      </c>
      <c r="P95" t="s">
        <v>551</v>
      </c>
      <c r="Q95">
        <v>941000031750106</v>
      </c>
      <c r="R95" t="s">
        <v>539</v>
      </c>
      <c r="S95" t="s">
        <v>1111</v>
      </c>
      <c r="T95" s="20">
        <v>43565</v>
      </c>
      <c r="U95"/>
      <c r="V95" s="20">
        <v>45762.524305555555</v>
      </c>
      <c r="W95" t="s">
        <v>1120</v>
      </c>
      <c r="X95" s="20">
        <v>45757.524305555555</v>
      </c>
      <c r="Y95">
        <v>193</v>
      </c>
      <c r="Z95"/>
      <c r="AA95">
        <v>4</v>
      </c>
      <c r="AB95" t="s">
        <v>1143</v>
      </c>
      <c r="AC95" t="s">
        <v>41</v>
      </c>
      <c r="AD95"/>
      <c r="AE95">
        <v>3</v>
      </c>
      <c r="AF95" t="s">
        <v>41</v>
      </c>
      <c r="AG95"/>
      <c r="AH95"/>
      <c r="AI95"/>
      <c r="AJ95"/>
      <c r="AK95">
        <v>148</v>
      </c>
    </row>
    <row r="96" spans="1:37" x14ac:dyDescent="0.2">
      <c r="A96" t="s">
        <v>1176</v>
      </c>
      <c r="B96" t="s">
        <v>2055</v>
      </c>
      <c r="C96">
        <v>20</v>
      </c>
      <c r="D96" t="s">
        <v>54</v>
      </c>
      <c r="E96" t="s">
        <v>55</v>
      </c>
      <c r="F96" t="s">
        <v>539</v>
      </c>
      <c r="G96" t="s">
        <v>546</v>
      </c>
      <c r="H96" t="s">
        <v>2016</v>
      </c>
      <c r="I96" t="s">
        <v>1181</v>
      </c>
      <c r="J96" t="s">
        <v>1110</v>
      </c>
      <c r="K96" t="s">
        <v>1120</v>
      </c>
      <c r="L96" t="s">
        <v>1113</v>
      </c>
      <c r="M96" t="s">
        <v>1117</v>
      </c>
      <c r="N96" t="s">
        <v>557</v>
      </c>
      <c r="O96" t="s">
        <v>595</v>
      </c>
      <c r="P96" t="s">
        <v>593</v>
      </c>
      <c r="Q96">
        <v>982091074516862</v>
      </c>
      <c r="R96" t="s">
        <v>539</v>
      </c>
      <c r="S96" t="s">
        <v>1111</v>
      </c>
      <c r="T96" s="20">
        <v>44708</v>
      </c>
      <c r="U96" t="s">
        <v>1180</v>
      </c>
      <c r="V96" s="20">
        <v>45860.586805555555</v>
      </c>
      <c r="W96" t="s">
        <v>1120</v>
      </c>
      <c r="X96" s="20">
        <v>45855.586805555555</v>
      </c>
      <c r="Y96">
        <v>94.9</v>
      </c>
      <c r="Z96"/>
      <c r="AA96">
        <v>5</v>
      </c>
      <c r="AB96" t="s">
        <v>1175</v>
      </c>
      <c r="AC96" t="s">
        <v>41</v>
      </c>
      <c r="AD96"/>
      <c r="AE96">
        <v>3</v>
      </c>
      <c r="AF96" t="s">
        <v>41</v>
      </c>
      <c r="AG96"/>
      <c r="AH96"/>
      <c r="AI96"/>
      <c r="AJ96"/>
      <c r="AK96">
        <v>148</v>
      </c>
    </row>
    <row r="97" spans="1:37" x14ac:dyDescent="0.2">
      <c r="A97" t="s">
        <v>1176</v>
      </c>
      <c r="B97" t="s">
        <v>2055</v>
      </c>
      <c r="C97">
        <v>20</v>
      </c>
      <c r="D97" t="s">
        <v>863</v>
      </c>
      <c r="E97" t="s">
        <v>862</v>
      </c>
      <c r="F97" t="s">
        <v>539</v>
      </c>
      <c r="G97" t="s">
        <v>590</v>
      </c>
      <c r="H97" t="s">
        <v>2031</v>
      </c>
      <c r="I97" t="s">
        <v>1145</v>
      </c>
      <c r="J97" t="s">
        <v>1110</v>
      </c>
      <c r="K97" t="s">
        <v>1110</v>
      </c>
      <c r="L97" t="s">
        <v>1121</v>
      </c>
      <c r="M97" t="s">
        <v>1112</v>
      </c>
      <c r="N97" t="s">
        <v>568</v>
      </c>
      <c r="O97" t="s">
        <v>595</v>
      </c>
      <c r="P97" t="s">
        <v>570</v>
      </c>
      <c r="Q97"/>
      <c r="R97" t="s">
        <v>539</v>
      </c>
      <c r="S97" t="s">
        <v>1111</v>
      </c>
      <c r="T97" s="20">
        <v>44834</v>
      </c>
      <c r="U97"/>
      <c r="V97" s="20"/>
      <c r="W97" t="s">
        <v>1110</v>
      </c>
      <c r="X97" s="20">
        <v>45875.455555555556</v>
      </c>
      <c r="Y97">
        <v>75</v>
      </c>
      <c r="Z97"/>
      <c r="AA97">
        <v>6</v>
      </c>
      <c r="AB97" t="s">
        <v>1179</v>
      </c>
      <c r="AC97" t="s">
        <v>41</v>
      </c>
      <c r="AD97"/>
      <c r="AE97">
        <v>1</v>
      </c>
      <c r="AF97" t="s">
        <v>41</v>
      </c>
      <c r="AG97"/>
      <c r="AH97"/>
      <c r="AI97"/>
      <c r="AJ97"/>
      <c r="AK97">
        <v>148</v>
      </c>
    </row>
    <row r="98" spans="1:37" x14ac:dyDescent="0.2">
      <c r="A98" t="s">
        <v>1176</v>
      </c>
      <c r="B98" t="s">
        <v>2055</v>
      </c>
      <c r="C98">
        <v>20</v>
      </c>
      <c r="D98" t="s">
        <v>861</v>
      </c>
      <c r="E98" t="s">
        <v>860</v>
      </c>
      <c r="F98" t="s">
        <v>539</v>
      </c>
      <c r="G98" t="s">
        <v>590</v>
      </c>
      <c r="H98" t="s">
        <v>2057</v>
      </c>
      <c r="I98" t="s">
        <v>1178</v>
      </c>
      <c r="J98" t="s">
        <v>1110</v>
      </c>
      <c r="K98" t="s">
        <v>1110</v>
      </c>
      <c r="L98" t="s">
        <v>1121</v>
      </c>
      <c r="M98" t="s">
        <v>1117</v>
      </c>
      <c r="N98" t="s">
        <v>557</v>
      </c>
      <c r="O98" t="s">
        <v>595</v>
      </c>
      <c r="P98" t="s">
        <v>570</v>
      </c>
      <c r="Q98">
        <v>941000031684377</v>
      </c>
      <c r="R98" t="s">
        <v>539</v>
      </c>
      <c r="S98" t="s">
        <v>1111</v>
      </c>
      <c r="T98" s="20">
        <v>44104</v>
      </c>
      <c r="U98"/>
      <c r="V98"/>
      <c r="W98" t="s">
        <v>1120</v>
      </c>
      <c r="X98" s="20">
        <v>45875.455555555556</v>
      </c>
      <c r="Y98">
        <v>75</v>
      </c>
      <c r="Z98"/>
      <c r="AA98">
        <v>7</v>
      </c>
      <c r="AB98" t="s">
        <v>1551</v>
      </c>
      <c r="AC98" t="s">
        <v>41</v>
      </c>
      <c r="AD98"/>
      <c r="AE98">
        <v>2</v>
      </c>
      <c r="AF98" t="s">
        <v>41</v>
      </c>
      <c r="AG98"/>
      <c r="AH98"/>
      <c r="AI98"/>
      <c r="AJ98"/>
      <c r="AK98">
        <v>148</v>
      </c>
    </row>
    <row r="99" spans="1:37" x14ac:dyDescent="0.2">
      <c r="A99" t="s">
        <v>1176</v>
      </c>
      <c r="B99" t="s">
        <v>2055</v>
      </c>
      <c r="C99">
        <v>20</v>
      </c>
      <c r="D99" t="s">
        <v>868</v>
      </c>
      <c r="E99" t="s">
        <v>867</v>
      </c>
      <c r="F99" t="s">
        <v>539</v>
      </c>
      <c r="G99" t="s">
        <v>634</v>
      </c>
      <c r="H99" t="s">
        <v>2057</v>
      </c>
      <c r="I99" t="s">
        <v>1151</v>
      </c>
      <c r="J99" t="s">
        <v>1110</v>
      </c>
      <c r="K99" t="s">
        <v>1110</v>
      </c>
      <c r="L99" t="s">
        <v>1121</v>
      </c>
      <c r="M99" t="s">
        <v>1112</v>
      </c>
      <c r="N99" t="s">
        <v>568</v>
      </c>
      <c r="O99" t="s">
        <v>595</v>
      </c>
      <c r="P99" t="s">
        <v>864</v>
      </c>
      <c r="Q99"/>
      <c r="R99" t="s">
        <v>539</v>
      </c>
      <c r="S99" t="s">
        <v>1111</v>
      </c>
      <c r="T99" s="20">
        <v>44104</v>
      </c>
      <c r="U99"/>
      <c r="V99"/>
      <c r="W99" t="s">
        <v>1110</v>
      </c>
      <c r="X99" s="20">
        <v>45875.455555555556</v>
      </c>
      <c r="Y99">
        <v>75</v>
      </c>
      <c r="Z99"/>
      <c r="AA99">
        <v>8</v>
      </c>
      <c r="AB99" t="s">
        <v>1177</v>
      </c>
      <c r="AC99" t="s">
        <v>41</v>
      </c>
      <c r="AD99"/>
      <c r="AE99">
        <v>1</v>
      </c>
      <c r="AF99" t="s">
        <v>41</v>
      </c>
      <c r="AG99"/>
      <c r="AH99"/>
      <c r="AI99"/>
      <c r="AJ99"/>
      <c r="AK99">
        <v>148</v>
      </c>
    </row>
    <row r="100" spans="1:37" x14ac:dyDescent="0.2">
      <c r="A100" t="s">
        <v>1176</v>
      </c>
      <c r="B100" t="s">
        <v>2055</v>
      </c>
      <c r="C100">
        <v>20</v>
      </c>
      <c r="D100" t="s">
        <v>866</v>
      </c>
      <c r="E100" t="s">
        <v>865</v>
      </c>
      <c r="F100" t="s">
        <v>539</v>
      </c>
      <c r="G100" t="s">
        <v>590</v>
      </c>
      <c r="H100" t="s">
        <v>2031</v>
      </c>
      <c r="I100" t="s">
        <v>1163</v>
      </c>
      <c r="J100" t="s">
        <v>1110</v>
      </c>
      <c r="K100" t="s">
        <v>1110</v>
      </c>
      <c r="L100" t="s">
        <v>1121</v>
      </c>
      <c r="M100" t="s">
        <v>1112</v>
      </c>
      <c r="N100" t="s">
        <v>568</v>
      </c>
      <c r="O100" t="s">
        <v>595</v>
      </c>
      <c r="P100" t="s">
        <v>864</v>
      </c>
      <c r="Q100"/>
      <c r="R100" t="s">
        <v>539</v>
      </c>
      <c r="S100" t="s">
        <v>1111</v>
      </c>
      <c r="T100" s="20">
        <v>44834</v>
      </c>
      <c r="U100"/>
      <c r="V100"/>
      <c r="W100" t="s">
        <v>1110</v>
      </c>
      <c r="X100" s="20">
        <v>45875.455555555556</v>
      </c>
      <c r="Y100">
        <v>75</v>
      </c>
      <c r="Z100"/>
      <c r="AA100">
        <v>9</v>
      </c>
      <c r="AB100" t="s">
        <v>1175</v>
      </c>
      <c r="AC100" t="s">
        <v>41</v>
      </c>
      <c r="AD100"/>
      <c r="AE100">
        <v>1</v>
      </c>
      <c r="AF100" t="s">
        <v>41</v>
      </c>
      <c r="AG100"/>
      <c r="AH100"/>
      <c r="AI100"/>
      <c r="AJ100"/>
      <c r="AK100">
        <v>148</v>
      </c>
    </row>
    <row r="101" spans="1:37" x14ac:dyDescent="0.2">
      <c r="A101" t="s">
        <v>1158</v>
      </c>
      <c r="B101" t="s">
        <v>2058</v>
      </c>
      <c r="C101">
        <v>17</v>
      </c>
      <c r="D101" t="s">
        <v>970</v>
      </c>
      <c r="E101" t="s">
        <v>969</v>
      </c>
      <c r="F101" t="s">
        <v>539</v>
      </c>
      <c r="G101" t="s">
        <v>556</v>
      </c>
      <c r="H101" t="s">
        <v>1352</v>
      </c>
      <c r="I101" t="s">
        <v>1125</v>
      </c>
      <c r="J101" t="s">
        <v>1110</v>
      </c>
      <c r="K101" t="s">
        <v>1110</v>
      </c>
      <c r="L101" t="s">
        <v>1113</v>
      </c>
      <c r="M101" t="s">
        <v>1117</v>
      </c>
      <c r="N101" t="s">
        <v>557</v>
      </c>
      <c r="O101" t="s">
        <v>636</v>
      </c>
      <c r="P101" t="s">
        <v>551</v>
      </c>
      <c r="Q101">
        <v>941000031684121</v>
      </c>
      <c r="R101" t="s">
        <v>539</v>
      </c>
      <c r="S101" t="s">
        <v>1111</v>
      </c>
      <c r="T101" s="20">
        <v>44444</v>
      </c>
      <c r="U101"/>
      <c r="V101">
        <v>45910.564583333333</v>
      </c>
      <c r="W101" t="s">
        <v>1120</v>
      </c>
      <c r="X101" s="20">
        <v>45905.564583333333</v>
      </c>
      <c r="Y101">
        <v>44.9</v>
      </c>
      <c r="Z101"/>
      <c r="AA101">
        <v>1</v>
      </c>
      <c r="AB101" t="s">
        <v>2059</v>
      </c>
      <c r="AC101" t="s">
        <v>41</v>
      </c>
      <c r="AD101"/>
      <c r="AE101">
        <v>2</v>
      </c>
      <c r="AF101" t="s">
        <v>41</v>
      </c>
      <c r="AG101"/>
      <c r="AH101"/>
      <c r="AI101"/>
      <c r="AJ101"/>
      <c r="AK101">
        <v>148</v>
      </c>
    </row>
    <row r="102" spans="1:37" x14ac:dyDescent="0.2">
      <c r="A102" t="s">
        <v>1158</v>
      </c>
      <c r="B102" t="s">
        <v>2058</v>
      </c>
      <c r="C102">
        <v>17</v>
      </c>
      <c r="D102" t="s">
        <v>485</v>
      </c>
      <c r="E102" t="s">
        <v>486</v>
      </c>
      <c r="F102" t="s">
        <v>539</v>
      </c>
      <c r="G102" t="s">
        <v>1002</v>
      </c>
      <c r="H102" t="s">
        <v>1357</v>
      </c>
      <c r="I102" t="s">
        <v>1138</v>
      </c>
      <c r="J102" t="s">
        <v>1110</v>
      </c>
      <c r="K102" t="s">
        <v>1110</v>
      </c>
      <c r="L102" t="s">
        <v>1113</v>
      </c>
      <c r="M102" t="s">
        <v>1112</v>
      </c>
      <c r="N102" t="s">
        <v>557</v>
      </c>
      <c r="O102" t="s">
        <v>636</v>
      </c>
      <c r="P102" t="s">
        <v>551</v>
      </c>
      <c r="Q102">
        <v>941000028841259</v>
      </c>
      <c r="R102" t="s">
        <v>539</v>
      </c>
      <c r="S102" t="s">
        <v>459</v>
      </c>
      <c r="T102" s="20">
        <v>45828</v>
      </c>
      <c r="U102"/>
      <c r="V102" s="20">
        <v>45917.61041666667</v>
      </c>
      <c r="W102" t="s">
        <v>1120</v>
      </c>
      <c r="X102" s="20">
        <v>45912.61041666667</v>
      </c>
      <c r="Y102">
        <v>37.9</v>
      </c>
      <c r="Z102"/>
      <c r="AA102">
        <v>10</v>
      </c>
      <c r="AB102" t="s">
        <v>1149</v>
      </c>
      <c r="AC102" t="s">
        <v>41</v>
      </c>
      <c r="AD102"/>
      <c r="AE102">
        <v>3</v>
      </c>
      <c r="AF102" t="s">
        <v>41</v>
      </c>
      <c r="AG102"/>
      <c r="AH102"/>
      <c r="AI102"/>
      <c r="AJ102"/>
      <c r="AK102">
        <v>148</v>
      </c>
    </row>
    <row r="103" spans="1:37" x14ac:dyDescent="0.2">
      <c r="A103" t="s">
        <v>1158</v>
      </c>
      <c r="B103" t="s">
        <v>2058</v>
      </c>
      <c r="C103">
        <v>17</v>
      </c>
      <c r="D103" t="s">
        <v>457</v>
      </c>
      <c r="E103" t="s">
        <v>458</v>
      </c>
      <c r="F103" t="s">
        <v>539</v>
      </c>
      <c r="G103" t="s">
        <v>1002</v>
      </c>
      <c r="H103" t="s">
        <v>1357</v>
      </c>
      <c r="I103" t="s">
        <v>1138</v>
      </c>
      <c r="J103" t="s">
        <v>1110</v>
      </c>
      <c r="K103" t="s">
        <v>1110</v>
      </c>
      <c r="L103" t="s">
        <v>1113</v>
      </c>
      <c r="M103" t="s">
        <v>1117</v>
      </c>
      <c r="N103" t="s">
        <v>557</v>
      </c>
      <c r="O103" t="s">
        <v>636</v>
      </c>
      <c r="P103" t="s">
        <v>551</v>
      </c>
      <c r="Q103">
        <v>941000028853239</v>
      </c>
      <c r="R103" t="s">
        <v>539</v>
      </c>
      <c r="S103" t="s">
        <v>459</v>
      </c>
      <c r="T103" s="20">
        <v>45828</v>
      </c>
      <c r="U103"/>
      <c r="V103" s="20">
        <v>45917.61041666667</v>
      </c>
      <c r="W103" t="s">
        <v>1120</v>
      </c>
      <c r="X103" s="20">
        <v>45912.61041666667</v>
      </c>
      <c r="Y103">
        <v>37.9</v>
      </c>
      <c r="Z103"/>
      <c r="AA103">
        <v>10</v>
      </c>
      <c r="AB103" t="s">
        <v>1173</v>
      </c>
      <c r="AC103" t="s">
        <v>41</v>
      </c>
      <c r="AD103"/>
      <c r="AE103">
        <v>3</v>
      </c>
      <c r="AF103" t="s">
        <v>41</v>
      </c>
      <c r="AG103"/>
      <c r="AH103"/>
      <c r="AI103"/>
      <c r="AJ103"/>
      <c r="AK103">
        <v>148</v>
      </c>
    </row>
    <row r="104" spans="1:37" x14ac:dyDescent="0.2">
      <c r="A104" t="s">
        <v>1158</v>
      </c>
      <c r="B104" t="s">
        <v>2058</v>
      </c>
      <c r="C104">
        <v>17</v>
      </c>
      <c r="D104" t="s">
        <v>1076</v>
      </c>
      <c r="E104" t="s">
        <v>1074</v>
      </c>
      <c r="F104" t="s">
        <v>539</v>
      </c>
      <c r="G104" t="s">
        <v>1075</v>
      </c>
      <c r="H104" t="s">
        <v>1550</v>
      </c>
      <c r="I104" t="s">
        <v>1163</v>
      </c>
      <c r="J104" t="s">
        <v>1110</v>
      </c>
      <c r="K104" t="s">
        <v>1110</v>
      </c>
      <c r="L104" t="s">
        <v>1140</v>
      </c>
      <c r="M104" t="s">
        <v>1112</v>
      </c>
      <c r="N104" t="s">
        <v>683</v>
      </c>
      <c r="O104" t="s">
        <v>636</v>
      </c>
      <c r="P104" t="s">
        <v>864</v>
      </c>
      <c r="Q104"/>
      <c r="R104" t="s">
        <v>539</v>
      </c>
      <c r="S104" t="s">
        <v>1111</v>
      </c>
      <c r="T104" s="20">
        <v>44106</v>
      </c>
      <c r="U104"/>
      <c r="V104" s="20"/>
      <c r="W104" t="s">
        <v>1110</v>
      </c>
      <c r="X104" s="20">
        <v>45930.679861111108</v>
      </c>
      <c r="Y104">
        <v>19.8</v>
      </c>
      <c r="Z104"/>
      <c r="AA104">
        <v>11</v>
      </c>
      <c r="AB104" t="s">
        <v>1220</v>
      </c>
      <c r="AC104" t="s">
        <v>41</v>
      </c>
      <c r="AD104"/>
      <c r="AE104">
        <v>1</v>
      </c>
      <c r="AF104" t="s">
        <v>41</v>
      </c>
      <c r="AG104"/>
      <c r="AH104"/>
      <c r="AI104"/>
      <c r="AJ104"/>
      <c r="AK104">
        <v>148</v>
      </c>
    </row>
    <row r="105" spans="1:37" x14ac:dyDescent="0.2">
      <c r="A105" t="s">
        <v>1158</v>
      </c>
      <c r="B105" t="s">
        <v>2058</v>
      </c>
      <c r="C105">
        <v>17</v>
      </c>
      <c r="D105" t="s">
        <v>451</v>
      </c>
      <c r="E105" t="s">
        <v>452</v>
      </c>
      <c r="F105" t="s">
        <v>539</v>
      </c>
      <c r="G105" t="s">
        <v>565</v>
      </c>
      <c r="H105" t="s">
        <v>1934</v>
      </c>
      <c r="I105" t="s">
        <v>1145</v>
      </c>
      <c r="J105" t="s">
        <v>1110</v>
      </c>
      <c r="K105" t="s">
        <v>1110</v>
      </c>
      <c r="L105" t="s">
        <v>1113</v>
      </c>
      <c r="M105" t="s">
        <v>1112</v>
      </c>
      <c r="N105" t="s">
        <v>557</v>
      </c>
      <c r="O105" t="s">
        <v>636</v>
      </c>
      <c r="P105" t="s">
        <v>551</v>
      </c>
      <c r="Q105">
        <v>941000031684048</v>
      </c>
      <c r="R105" t="s">
        <v>539</v>
      </c>
      <c r="S105" t="s">
        <v>1111</v>
      </c>
      <c r="T105" s="20">
        <v>45523</v>
      </c>
      <c r="U105"/>
      <c r="V105" s="20">
        <v>45893.373611111114</v>
      </c>
      <c r="W105" t="s">
        <v>1120</v>
      </c>
      <c r="X105" s="20">
        <v>45888.373611111114</v>
      </c>
      <c r="Y105">
        <v>62.1</v>
      </c>
      <c r="Z105"/>
      <c r="AA105">
        <v>12</v>
      </c>
      <c r="AB105" t="s">
        <v>1169</v>
      </c>
      <c r="AC105" t="s">
        <v>41</v>
      </c>
      <c r="AD105"/>
      <c r="AE105">
        <v>3</v>
      </c>
      <c r="AF105" t="s">
        <v>41</v>
      </c>
      <c r="AG105"/>
      <c r="AH105"/>
      <c r="AI105"/>
      <c r="AJ105"/>
      <c r="AK105">
        <v>148</v>
      </c>
    </row>
    <row r="106" spans="1:37" x14ac:dyDescent="0.2">
      <c r="A106" t="s">
        <v>1158</v>
      </c>
      <c r="B106" t="s">
        <v>2058</v>
      </c>
      <c r="C106">
        <v>17</v>
      </c>
      <c r="D106" t="s">
        <v>1005</v>
      </c>
      <c r="E106" t="s">
        <v>1004</v>
      </c>
      <c r="F106" t="s">
        <v>539</v>
      </c>
      <c r="G106" t="s">
        <v>634</v>
      </c>
      <c r="H106" t="s">
        <v>1896</v>
      </c>
      <c r="I106" t="s">
        <v>1145</v>
      </c>
      <c r="J106" t="s">
        <v>1110</v>
      </c>
      <c r="K106" t="s">
        <v>1110</v>
      </c>
      <c r="L106" t="s">
        <v>1113</v>
      </c>
      <c r="M106" t="s">
        <v>1117</v>
      </c>
      <c r="N106" t="s">
        <v>557</v>
      </c>
      <c r="O106" t="s">
        <v>636</v>
      </c>
      <c r="P106" t="s">
        <v>570</v>
      </c>
      <c r="Q106">
        <v>941000031684052</v>
      </c>
      <c r="R106" t="s">
        <v>539</v>
      </c>
      <c r="S106" t="s">
        <v>1111</v>
      </c>
      <c r="T106" s="20">
        <v>45366</v>
      </c>
      <c r="U106"/>
      <c r="V106" s="20">
        <v>45918.493750000001</v>
      </c>
      <c r="W106" t="s">
        <v>1120</v>
      </c>
      <c r="X106" s="20">
        <v>45913.493750000001</v>
      </c>
      <c r="Y106">
        <v>37</v>
      </c>
      <c r="Z106"/>
      <c r="AA106">
        <v>13</v>
      </c>
      <c r="AB106" t="s">
        <v>2060</v>
      </c>
      <c r="AC106" t="s">
        <v>41</v>
      </c>
      <c r="AD106"/>
      <c r="AE106">
        <v>2</v>
      </c>
      <c r="AF106" t="s">
        <v>41</v>
      </c>
      <c r="AG106"/>
      <c r="AH106"/>
      <c r="AI106"/>
      <c r="AJ106"/>
      <c r="AK106">
        <v>148</v>
      </c>
    </row>
    <row r="107" spans="1:37" x14ac:dyDescent="0.2">
      <c r="A107" t="s">
        <v>1158</v>
      </c>
      <c r="B107" t="s">
        <v>2058</v>
      </c>
      <c r="C107">
        <v>17</v>
      </c>
      <c r="D107" t="s">
        <v>1395</v>
      </c>
      <c r="E107" t="s">
        <v>1396</v>
      </c>
      <c r="F107" t="s">
        <v>539</v>
      </c>
      <c r="G107" t="s">
        <v>641</v>
      </c>
      <c r="H107" t="s">
        <v>2061</v>
      </c>
      <c r="I107" t="s">
        <v>1552</v>
      </c>
      <c r="J107" t="s">
        <v>1110</v>
      </c>
      <c r="K107" t="s">
        <v>1110</v>
      </c>
      <c r="L107" t="s">
        <v>1113</v>
      </c>
      <c r="M107" t="s">
        <v>1112</v>
      </c>
      <c r="N107" t="s">
        <v>1067</v>
      </c>
      <c r="O107" t="s">
        <v>636</v>
      </c>
      <c r="P107" t="s">
        <v>616</v>
      </c>
      <c r="Q107"/>
      <c r="R107" t="s">
        <v>539</v>
      </c>
      <c r="S107" t="s">
        <v>1111</v>
      </c>
      <c r="T107" s="20">
        <v>44486</v>
      </c>
      <c r="U107" t="s">
        <v>1199</v>
      </c>
      <c r="V107" s="20">
        <v>45949.748611111114</v>
      </c>
      <c r="W107" t="s">
        <v>1110</v>
      </c>
      <c r="X107" s="20">
        <v>45944.748611111114</v>
      </c>
      <c r="Y107">
        <v>5.8</v>
      </c>
      <c r="Z107"/>
      <c r="AA107">
        <v>14</v>
      </c>
      <c r="AB107" t="s">
        <v>1222</v>
      </c>
      <c r="AC107" t="s">
        <v>41</v>
      </c>
      <c r="AD107"/>
      <c r="AE107">
        <v>1</v>
      </c>
      <c r="AF107" t="s">
        <v>41</v>
      </c>
      <c r="AG107"/>
      <c r="AH107"/>
      <c r="AI107"/>
      <c r="AJ107"/>
      <c r="AK107">
        <v>148</v>
      </c>
    </row>
    <row r="108" spans="1:37" x14ac:dyDescent="0.2">
      <c r="A108" t="s">
        <v>1158</v>
      </c>
      <c r="B108" t="s">
        <v>2058</v>
      </c>
      <c r="C108">
        <v>17</v>
      </c>
      <c r="D108" t="s">
        <v>1393</v>
      </c>
      <c r="E108" t="s">
        <v>1394</v>
      </c>
      <c r="F108" t="s">
        <v>539</v>
      </c>
      <c r="G108" t="s">
        <v>641</v>
      </c>
      <c r="H108" t="s">
        <v>2062</v>
      </c>
      <c r="I108" t="s">
        <v>175</v>
      </c>
      <c r="J108" t="s">
        <v>1110</v>
      </c>
      <c r="K108" t="s">
        <v>1110</v>
      </c>
      <c r="L108" t="s">
        <v>1113</v>
      </c>
      <c r="M108" t="s">
        <v>1112</v>
      </c>
      <c r="N108" t="s">
        <v>1067</v>
      </c>
      <c r="O108" t="s">
        <v>636</v>
      </c>
      <c r="P108" t="s">
        <v>551</v>
      </c>
      <c r="Q108"/>
      <c r="R108" t="s">
        <v>539</v>
      </c>
      <c r="S108" t="s">
        <v>1111</v>
      </c>
      <c r="T108" s="20">
        <v>45791</v>
      </c>
      <c r="U108"/>
      <c r="V108" s="20">
        <v>45949.748611111114</v>
      </c>
      <c r="W108" t="s">
        <v>1110</v>
      </c>
      <c r="X108" s="20">
        <v>45944.748611111114</v>
      </c>
      <c r="Y108">
        <v>5.8</v>
      </c>
      <c r="Z108"/>
      <c r="AA108">
        <v>14</v>
      </c>
      <c r="AB108" t="s">
        <v>1137</v>
      </c>
      <c r="AC108" t="s">
        <v>41</v>
      </c>
      <c r="AD108"/>
      <c r="AE108">
        <v>1</v>
      </c>
      <c r="AF108" t="s">
        <v>41</v>
      </c>
      <c r="AG108"/>
      <c r="AH108"/>
      <c r="AI108"/>
      <c r="AJ108"/>
      <c r="AK108">
        <v>148</v>
      </c>
    </row>
    <row r="109" spans="1:37" x14ac:dyDescent="0.2">
      <c r="A109" t="s">
        <v>1158</v>
      </c>
      <c r="B109" t="s">
        <v>2058</v>
      </c>
      <c r="C109">
        <v>17</v>
      </c>
      <c r="D109" t="s">
        <v>1451</v>
      </c>
      <c r="E109" t="s">
        <v>1452</v>
      </c>
      <c r="F109" t="s">
        <v>539</v>
      </c>
      <c r="G109" t="s">
        <v>792</v>
      </c>
      <c r="H109" t="s">
        <v>2063</v>
      </c>
      <c r="I109" t="s">
        <v>1131</v>
      </c>
      <c r="J109" t="s">
        <v>1110</v>
      </c>
      <c r="K109" t="s">
        <v>1110</v>
      </c>
      <c r="L109" t="s">
        <v>1150</v>
      </c>
      <c r="M109" t="s">
        <v>1112</v>
      </c>
      <c r="N109" t="s">
        <v>568</v>
      </c>
      <c r="O109" t="s">
        <v>636</v>
      </c>
      <c r="P109"/>
      <c r="Q109"/>
      <c r="R109" t="s">
        <v>539</v>
      </c>
      <c r="S109" t="s">
        <v>1111</v>
      </c>
      <c r="T109" s="20">
        <v>45696</v>
      </c>
      <c r="U109"/>
      <c r="V109" s="20">
        <v>45943.493055555555</v>
      </c>
      <c r="W109" t="s">
        <v>1110</v>
      </c>
      <c r="X109" s="20">
        <v>45938.493055555555</v>
      </c>
      <c r="Y109">
        <v>12</v>
      </c>
      <c r="Z109"/>
      <c r="AA109">
        <v>2</v>
      </c>
      <c r="AB109"/>
      <c r="AC109" t="s">
        <v>41</v>
      </c>
      <c r="AD109"/>
      <c r="AE109">
        <v>1</v>
      </c>
      <c r="AF109" t="s">
        <v>41</v>
      </c>
      <c r="AG109"/>
      <c r="AH109"/>
      <c r="AI109"/>
      <c r="AJ109"/>
      <c r="AK109">
        <v>148</v>
      </c>
    </row>
    <row r="110" spans="1:37" x14ac:dyDescent="0.2">
      <c r="A110" t="s">
        <v>1158</v>
      </c>
      <c r="B110" t="s">
        <v>2058</v>
      </c>
      <c r="C110">
        <v>17</v>
      </c>
      <c r="D110" t="s">
        <v>235</v>
      </c>
      <c r="E110" t="s">
        <v>236</v>
      </c>
      <c r="F110" t="s">
        <v>539</v>
      </c>
      <c r="G110" t="s">
        <v>615</v>
      </c>
      <c r="H110" t="s">
        <v>1967</v>
      </c>
      <c r="I110" t="s">
        <v>1131</v>
      </c>
      <c r="J110" t="s">
        <v>1110</v>
      </c>
      <c r="K110" t="s">
        <v>1110</v>
      </c>
      <c r="L110" t="s">
        <v>1167</v>
      </c>
      <c r="M110" t="s">
        <v>1112</v>
      </c>
      <c r="N110" t="s">
        <v>557</v>
      </c>
      <c r="O110" t="s">
        <v>636</v>
      </c>
      <c r="P110" t="s">
        <v>616</v>
      </c>
      <c r="Q110">
        <v>941000030975999</v>
      </c>
      <c r="R110" t="s">
        <v>539</v>
      </c>
      <c r="S110" t="s">
        <v>1111</v>
      </c>
      <c r="T110" s="20">
        <v>44364</v>
      </c>
      <c r="U110" t="s">
        <v>1166</v>
      </c>
      <c r="V110">
        <v>45830.703472222223</v>
      </c>
      <c r="W110" t="s">
        <v>1120</v>
      </c>
      <c r="X110" s="20">
        <v>45825.703472222223</v>
      </c>
      <c r="Y110">
        <v>124.8</v>
      </c>
      <c r="Z110"/>
      <c r="AA110">
        <v>3</v>
      </c>
      <c r="AB110" t="s">
        <v>1133</v>
      </c>
      <c r="AC110" t="s">
        <v>41</v>
      </c>
      <c r="AD110"/>
      <c r="AE110">
        <v>3</v>
      </c>
      <c r="AF110" t="s">
        <v>41</v>
      </c>
      <c r="AG110"/>
      <c r="AH110"/>
      <c r="AI110"/>
      <c r="AJ110"/>
      <c r="AK110">
        <v>148</v>
      </c>
    </row>
    <row r="111" spans="1:37" x14ac:dyDescent="0.2">
      <c r="A111" t="s">
        <v>1158</v>
      </c>
      <c r="B111" t="s">
        <v>2058</v>
      </c>
      <c r="C111">
        <v>17</v>
      </c>
      <c r="D111" t="s">
        <v>180</v>
      </c>
      <c r="E111" t="s">
        <v>181</v>
      </c>
      <c r="F111" t="s">
        <v>539</v>
      </c>
      <c r="G111" t="s">
        <v>615</v>
      </c>
      <c r="H111" t="s">
        <v>2005</v>
      </c>
      <c r="I111" t="s">
        <v>1131</v>
      </c>
      <c r="J111" t="s">
        <v>1110</v>
      </c>
      <c r="K111" t="s">
        <v>1120</v>
      </c>
      <c r="L111" t="s">
        <v>1165</v>
      </c>
      <c r="M111" t="s">
        <v>1117</v>
      </c>
      <c r="N111" t="s">
        <v>638</v>
      </c>
      <c r="O111" t="s">
        <v>636</v>
      </c>
      <c r="P111" t="s">
        <v>612</v>
      </c>
      <c r="Q111">
        <v>982091074518525</v>
      </c>
      <c r="R111" t="s">
        <v>539</v>
      </c>
      <c r="S111" t="s">
        <v>1111</v>
      </c>
      <c r="T111" s="20">
        <v>45378</v>
      </c>
      <c r="U111"/>
      <c r="V111" s="20"/>
      <c r="W111" t="s">
        <v>1120</v>
      </c>
      <c r="X111" s="20">
        <v>45918.355555555558</v>
      </c>
      <c r="Y111">
        <v>32.1</v>
      </c>
      <c r="Z111"/>
      <c r="AA111">
        <v>4</v>
      </c>
      <c r="AB111" t="s">
        <v>1164</v>
      </c>
      <c r="AC111" t="s">
        <v>41</v>
      </c>
      <c r="AD111"/>
      <c r="AE111">
        <v>3</v>
      </c>
      <c r="AF111" t="s">
        <v>41</v>
      </c>
      <c r="AG111"/>
      <c r="AH111"/>
      <c r="AI111"/>
      <c r="AJ111"/>
      <c r="AK111">
        <v>148</v>
      </c>
    </row>
    <row r="112" spans="1:37" x14ac:dyDescent="0.2">
      <c r="A112" t="s">
        <v>1158</v>
      </c>
      <c r="B112" t="s">
        <v>2058</v>
      </c>
      <c r="C112">
        <v>17</v>
      </c>
      <c r="D112" t="s">
        <v>525</v>
      </c>
      <c r="E112" t="s">
        <v>526</v>
      </c>
      <c r="F112" t="s">
        <v>539</v>
      </c>
      <c r="G112" t="s">
        <v>634</v>
      </c>
      <c r="H112" t="s">
        <v>1930</v>
      </c>
      <c r="I112" t="s">
        <v>1125</v>
      </c>
      <c r="J112" t="s">
        <v>1110</v>
      </c>
      <c r="K112" t="s">
        <v>1110</v>
      </c>
      <c r="L112" t="s">
        <v>1113</v>
      </c>
      <c r="M112" t="s">
        <v>1117</v>
      </c>
      <c r="N112" t="s">
        <v>557</v>
      </c>
      <c r="O112" t="s">
        <v>636</v>
      </c>
      <c r="P112" t="s">
        <v>616</v>
      </c>
      <c r="Q112">
        <v>941000031683509</v>
      </c>
      <c r="R112" t="s">
        <v>539</v>
      </c>
      <c r="S112" t="s">
        <v>1111</v>
      </c>
      <c r="T112" s="20">
        <v>45157</v>
      </c>
      <c r="U112"/>
      <c r="V112" s="20">
        <v>45893.703472222223</v>
      </c>
      <c r="W112" t="s">
        <v>1120</v>
      </c>
      <c r="X112" s="20">
        <v>45888.703472222223</v>
      </c>
      <c r="Y112">
        <v>61.8</v>
      </c>
      <c r="Z112"/>
      <c r="AA112">
        <v>5</v>
      </c>
      <c r="AB112" t="s">
        <v>1156</v>
      </c>
      <c r="AC112" t="s">
        <v>41</v>
      </c>
      <c r="AD112"/>
      <c r="AE112">
        <v>3</v>
      </c>
      <c r="AF112" t="s">
        <v>41</v>
      </c>
      <c r="AG112"/>
      <c r="AH112"/>
      <c r="AI112"/>
      <c r="AJ112"/>
      <c r="AK112">
        <v>148</v>
      </c>
    </row>
    <row r="113" spans="1:37" x14ac:dyDescent="0.2">
      <c r="A113" t="s">
        <v>1158</v>
      </c>
      <c r="B113" t="s">
        <v>2058</v>
      </c>
      <c r="C113">
        <v>17</v>
      </c>
      <c r="D113" t="s">
        <v>1092</v>
      </c>
      <c r="E113" t="s">
        <v>1087</v>
      </c>
      <c r="F113" t="s">
        <v>539</v>
      </c>
      <c r="G113" t="s">
        <v>590</v>
      </c>
      <c r="H113" t="s">
        <v>1540</v>
      </c>
      <c r="I113" t="s">
        <v>1114</v>
      </c>
      <c r="J113"/>
      <c r="K113" t="s">
        <v>1110</v>
      </c>
      <c r="L113" t="s">
        <v>1113</v>
      </c>
      <c r="M113" t="s">
        <v>1117</v>
      </c>
      <c r="N113" t="s">
        <v>597</v>
      </c>
      <c r="O113" t="s">
        <v>636</v>
      </c>
      <c r="P113" t="s">
        <v>825</v>
      </c>
      <c r="Q113"/>
      <c r="R113" t="s">
        <v>539</v>
      </c>
      <c r="S113" t="s">
        <v>1111</v>
      </c>
      <c r="T113" s="20">
        <v>44108</v>
      </c>
      <c r="U113"/>
      <c r="V113" s="20">
        <v>45938.370833333334</v>
      </c>
      <c r="W113" t="s">
        <v>1110</v>
      </c>
      <c r="X113" s="20">
        <v>45933.370833333334</v>
      </c>
      <c r="Y113">
        <v>17.100000000000001</v>
      </c>
      <c r="Z113"/>
      <c r="AA113">
        <v>6</v>
      </c>
      <c r="AB113" t="s">
        <v>1116</v>
      </c>
      <c r="AC113" t="s">
        <v>41</v>
      </c>
      <c r="AD113"/>
      <c r="AE113">
        <v>1</v>
      </c>
      <c r="AF113" t="s">
        <v>41</v>
      </c>
      <c r="AG113"/>
      <c r="AH113"/>
      <c r="AI113"/>
      <c r="AJ113"/>
      <c r="AK113">
        <v>148</v>
      </c>
    </row>
    <row r="114" spans="1:37" x14ac:dyDescent="0.2">
      <c r="A114" t="s">
        <v>1158</v>
      </c>
      <c r="B114" t="s">
        <v>2058</v>
      </c>
      <c r="C114">
        <v>17</v>
      </c>
      <c r="D114" t="s">
        <v>1036</v>
      </c>
      <c r="E114" t="s">
        <v>1035</v>
      </c>
      <c r="F114" t="s">
        <v>539</v>
      </c>
      <c r="G114" t="s">
        <v>615</v>
      </c>
      <c r="H114" t="s">
        <v>1889</v>
      </c>
      <c r="I114" t="s">
        <v>1131</v>
      </c>
      <c r="J114"/>
      <c r="K114" t="s">
        <v>1110</v>
      </c>
      <c r="L114" t="s">
        <v>1150</v>
      </c>
      <c r="M114" t="s">
        <v>1117</v>
      </c>
      <c r="N114" t="s">
        <v>597</v>
      </c>
      <c r="O114" t="s">
        <v>636</v>
      </c>
      <c r="P114" t="s">
        <v>562</v>
      </c>
      <c r="Q114"/>
      <c r="R114" t="s">
        <v>539</v>
      </c>
      <c r="S114" t="s">
        <v>1111</v>
      </c>
      <c r="T114" s="20">
        <v>45554</v>
      </c>
      <c r="U114"/>
      <c r="V114" s="20">
        <v>45924.633333333331</v>
      </c>
      <c r="W114" t="s">
        <v>1110</v>
      </c>
      <c r="X114" s="20">
        <v>45919.633333333331</v>
      </c>
      <c r="Y114">
        <v>30.8</v>
      </c>
      <c r="Z114"/>
      <c r="AA114">
        <v>7</v>
      </c>
      <c r="AB114" t="s">
        <v>1161</v>
      </c>
      <c r="AC114" t="s">
        <v>41</v>
      </c>
      <c r="AD114"/>
      <c r="AE114">
        <v>2</v>
      </c>
      <c r="AF114" t="s">
        <v>41</v>
      </c>
      <c r="AG114"/>
      <c r="AH114"/>
      <c r="AI114"/>
      <c r="AJ114"/>
      <c r="AK114">
        <v>148</v>
      </c>
    </row>
    <row r="115" spans="1:37" x14ac:dyDescent="0.2">
      <c r="A115" t="s">
        <v>1158</v>
      </c>
      <c r="B115" t="s">
        <v>2058</v>
      </c>
      <c r="C115">
        <v>17</v>
      </c>
      <c r="D115" t="s">
        <v>1044</v>
      </c>
      <c r="E115" t="s">
        <v>1043</v>
      </c>
      <c r="F115" t="s">
        <v>539</v>
      </c>
      <c r="G115" t="s">
        <v>546</v>
      </c>
      <c r="H115" t="s">
        <v>2064</v>
      </c>
      <c r="I115" t="s">
        <v>1145</v>
      </c>
      <c r="J115"/>
      <c r="K115" t="s">
        <v>1110</v>
      </c>
      <c r="L115" t="s">
        <v>1113</v>
      </c>
      <c r="M115" t="s">
        <v>1117</v>
      </c>
      <c r="N115" t="s">
        <v>597</v>
      </c>
      <c r="O115" t="s">
        <v>636</v>
      </c>
      <c r="P115" t="s">
        <v>894</v>
      </c>
      <c r="Q115"/>
      <c r="R115" t="s">
        <v>539</v>
      </c>
      <c r="S115" t="s">
        <v>1111</v>
      </c>
      <c r="T115" s="20">
        <v>44462</v>
      </c>
      <c r="U115"/>
      <c r="V115" s="20">
        <v>45927.527083333334</v>
      </c>
      <c r="W115" t="s">
        <v>1110</v>
      </c>
      <c r="X115" s="20">
        <v>45922.527083333334</v>
      </c>
      <c r="Y115">
        <v>28</v>
      </c>
      <c r="Z115"/>
      <c r="AA115">
        <v>9</v>
      </c>
      <c r="AB115" t="s">
        <v>1144</v>
      </c>
      <c r="AC115" t="s">
        <v>41</v>
      </c>
      <c r="AD115"/>
      <c r="AE115">
        <v>2</v>
      </c>
      <c r="AF115" t="s">
        <v>41</v>
      </c>
      <c r="AG115"/>
      <c r="AH115"/>
      <c r="AI115"/>
      <c r="AJ115"/>
      <c r="AK115">
        <v>148</v>
      </c>
    </row>
    <row r="116" spans="1:37" x14ac:dyDescent="0.2">
      <c r="A116" t="s">
        <v>1158</v>
      </c>
      <c r="B116" t="s">
        <v>2058</v>
      </c>
      <c r="C116">
        <v>17</v>
      </c>
      <c r="D116" t="s">
        <v>1010</v>
      </c>
      <c r="E116" t="s">
        <v>1347</v>
      </c>
      <c r="F116" t="s">
        <v>539</v>
      </c>
      <c r="G116" t="s">
        <v>556</v>
      </c>
      <c r="H116" t="s">
        <v>1895</v>
      </c>
      <c r="I116" t="s">
        <v>1145</v>
      </c>
      <c r="J116" t="s">
        <v>1110</v>
      </c>
      <c r="K116" t="s">
        <v>1110</v>
      </c>
      <c r="L116" t="s">
        <v>1150</v>
      </c>
      <c r="M116" t="s">
        <v>1117</v>
      </c>
      <c r="N116" t="s">
        <v>557</v>
      </c>
      <c r="O116" t="s">
        <v>636</v>
      </c>
      <c r="P116" t="s">
        <v>562</v>
      </c>
      <c r="Q116">
        <v>941000031684297</v>
      </c>
      <c r="R116" t="s">
        <v>539</v>
      </c>
      <c r="S116" t="s">
        <v>1111</v>
      </c>
      <c r="T116" s="20">
        <v>45184</v>
      </c>
      <c r="U116"/>
      <c r="V116" s="20">
        <v>45920.520138888889</v>
      </c>
      <c r="W116" t="s">
        <v>1120</v>
      </c>
      <c r="X116" s="20">
        <v>45915.520138888889</v>
      </c>
      <c r="Y116">
        <v>35</v>
      </c>
      <c r="Z116"/>
      <c r="AA116" t="s">
        <v>636</v>
      </c>
      <c r="AB116" t="s">
        <v>1161</v>
      </c>
      <c r="AC116" t="s">
        <v>41</v>
      </c>
      <c r="AD116"/>
      <c r="AE116">
        <v>2</v>
      </c>
      <c r="AF116" t="s">
        <v>41</v>
      </c>
      <c r="AG116"/>
      <c r="AH116"/>
      <c r="AI116"/>
      <c r="AJ116"/>
      <c r="AK116">
        <v>148</v>
      </c>
    </row>
    <row r="117" spans="1:37" x14ac:dyDescent="0.2">
      <c r="A117" t="s">
        <v>1158</v>
      </c>
      <c r="B117" t="s">
        <v>2058</v>
      </c>
      <c r="C117">
        <v>17</v>
      </c>
      <c r="D117" t="s">
        <v>1051</v>
      </c>
      <c r="E117" t="s">
        <v>1050</v>
      </c>
      <c r="F117" t="s">
        <v>539</v>
      </c>
      <c r="G117" t="s">
        <v>565</v>
      </c>
      <c r="H117" t="s">
        <v>2065</v>
      </c>
      <c r="I117" t="s">
        <v>1138</v>
      </c>
      <c r="J117"/>
      <c r="K117" t="s">
        <v>1110</v>
      </c>
      <c r="L117" t="s">
        <v>1113</v>
      </c>
      <c r="M117" t="s">
        <v>1112</v>
      </c>
      <c r="N117" t="s">
        <v>828</v>
      </c>
      <c r="O117" t="s">
        <v>636</v>
      </c>
      <c r="P117" t="s">
        <v>894</v>
      </c>
      <c r="Q117"/>
      <c r="R117" t="s">
        <v>539</v>
      </c>
      <c r="S117" t="s">
        <v>1111</v>
      </c>
      <c r="T117" s="20">
        <v>44098</v>
      </c>
      <c r="U117"/>
      <c r="V117" s="20">
        <v>45928.8125</v>
      </c>
      <c r="W117" t="s">
        <v>1110</v>
      </c>
      <c r="X117" s="20">
        <v>45923.8125</v>
      </c>
      <c r="Y117">
        <v>26.7</v>
      </c>
      <c r="Z117"/>
      <c r="AA117" t="s">
        <v>636</v>
      </c>
      <c r="AB117" t="s">
        <v>1183</v>
      </c>
      <c r="AC117" t="s">
        <v>41</v>
      </c>
      <c r="AD117"/>
      <c r="AE117">
        <v>1</v>
      </c>
      <c r="AF117" t="s">
        <v>41</v>
      </c>
      <c r="AG117"/>
      <c r="AH117"/>
      <c r="AI117"/>
      <c r="AJ117"/>
      <c r="AK117">
        <v>148</v>
      </c>
    </row>
    <row r="118" spans="1:37" x14ac:dyDescent="0.2">
      <c r="A118" t="s">
        <v>1152</v>
      </c>
      <c r="B118" t="s">
        <v>2066</v>
      </c>
      <c r="C118">
        <v>6</v>
      </c>
      <c r="D118" t="s">
        <v>444</v>
      </c>
      <c r="E118" t="s">
        <v>445</v>
      </c>
      <c r="F118" t="s">
        <v>539</v>
      </c>
      <c r="G118" t="s">
        <v>634</v>
      </c>
      <c r="H118" t="s">
        <v>1499</v>
      </c>
      <c r="I118" t="s">
        <v>1127</v>
      </c>
      <c r="J118" t="s">
        <v>1110</v>
      </c>
      <c r="K118" t="s">
        <v>1110</v>
      </c>
      <c r="L118" t="s">
        <v>1113</v>
      </c>
      <c r="M118" t="s">
        <v>1117</v>
      </c>
      <c r="N118" t="s">
        <v>557</v>
      </c>
      <c r="O118" t="s">
        <v>896</v>
      </c>
      <c r="P118" t="s">
        <v>551</v>
      </c>
      <c r="Q118">
        <v>941000031684407</v>
      </c>
      <c r="R118" t="s">
        <v>539</v>
      </c>
      <c r="S118" t="s">
        <v>1111</v>
      </c>
      <c r="T118" s="20">
        <v>45166</v>
      </c>
      <c r="U118"/>
      <c r="V118" s="20">
        <v>45900.475694444445</v>
      </c>
      <c r="W118" t="s">
        <v>1120</v>
      </c>
      <c r="X118" s="20">
        <v>45895.475694444445</v>
      </c>
      <c r="Y118">
        <v>55</v>
      </c>
      <c r="Z118"/>
      <c r="AA118" t="s">
        <v>896</v>
      </c>
      <c r="AB118" t="s">
        <v>1147</v>
      </c>
      <c r="AC118" t="s">
        <v>41</v>
      </c>
      <c r="AD118"/>
      <c r="AE118">
        <v>3</v>
      </c>
      <c r="AF118" t="s">
        <v>41</v>
      </c>
      <c r="AG118"/>
      <c r="AH118"/>
      <c r="AI118"/>
      <c r="AJ118"/>
      <c r="AK118">
        <v>148</v>
      </c>
    </row>
    <row r="119" spans="1:37" x14ac:dyDescent="0.2">
      <c r="A119" t="s">
        <v>1152</v>
      </c>
      <c r="B119" t="s">
        <v>2066</v>
      </c>
      <c r="C119">
        <v>6</v>
      </c>
      <c r="D119" t="s">
        <v>958</v>
      </c>
      <c r="E119" t="s">
        <v>957</v>
      </c>
      <c r="F119" t="s">
        <v>539</v>
      </c>
      <c r="G119" t="s">
        <v>615</v>
      </c>
      <c r="H119" t="s">
        <v>1910</v>
      </c>
      <c r="I119" t="s">
        <v>1114</v>
      </c>
      <c r="J119" t="s">
        <v>1110</v>
      </c>
      <c r="K119" t="s">
        <v>1110</v>
      </c>
      <c r="L119" t="s">
        <v>1150</v>
      </c>
      <c r="M119" t="s">
        <v>1112</v>
      </c>
      <c r="N119" t="s">
        <v>557</v>
      </c>
      <c r="O119" t="s">
        <v>896</v>
      </c>
      <c r="P119" t="s">
        <v>562</v>
      </c>
      <c r="Q119">
        <v>941000031684214</v>
      </c>
      <c r="R119" t="s">
        <v>539</v>
      </c>
      <c r="S119" t="s">
        <v>1111</v>
      </c>
      <c r="T119" s="20">
        <v>45538</v>
      </c>
      <c r="U119"/>
      <c r="V119" s="20">
        <v>45908.488888888889</v>
      </c>
      <c r="W119" t="s">
        <v>1120</v>
      </c>
      <c r="X119" s="20">
        <v>45903.488888888889</v>
      </c>
      <c r="Y119">
        <v>47</v>
      </c>
      <c r="Z119"/>
      <c r="AA119" t="s">
        <v>896</v>
      </c>
      <c r="AB119" t="s">
        <v>2067</v>
      </c>
      <c r="AC119" t="s">
        <v>41</v>
      </c>
      <c r="AD119"/>
      <c r="AE119">
        <v>2</v>
      </c>
      <c r="AF119" t="s">
        <v>41</v>
      </c>
      <c r="AG119"/>
      <c r="AH119"/>
      <c r="AI119"/>
      <c r="AJ119"/>
      <c r="AK119">
        <v>148</v>
      </c>
    </row>
    <row r="120" spans="1:37" x14ac:dyDescent="0.2">
      <c r="A120" t="s">
        <v>1152</v>
      </c>
      <c r="B120" t="s">
        <v>2066</v>
      </c>
      <c r="C120">
        <v>6</v>
      </c>
      <c r="D120" t="s">
        <v>987</v>
      </c>
      <c r="E120" t="s">
        <v>986</v>
      </c>
      <c r="F120" t="s">
        <v>539</v>
      </c>
      <c r="G120" t="s">
        <v>615</v>
      </c>
      <c r="H120" t="s">
        <v>1902</v>
      </c>
      <c r="I120" t="s">
        <v>1145</v>
      </c>
      <c r="J120"/>
      <c r="K120" t="s">
        <v>1110</v>
      </c>
      <c r="L120" t="s">
        <v>1150</v>
      </c>
      <c r="M120" t="s">
        <v>1117</v>
      </c>
      <c r="N120" t="s">
        <v>752</v>
      </c>
      <c r="O120" t="s">
        <v>896</v>
      </c>
      <c r="P120" t="s">
        <v>616</v>
      </c>
      <c r="Q120"/>
      <c r="R120" t="s">
        <v>539</v>
      </c>
      <c r="S120" t="s">
        <v>1111</v>
      </c>
      <c r="T120" s="20">
        <v>45177</v>
      </c>
      <c r="U120"/>
      <c r="V120" s="20">
        <v>45913.560416666667</v>
      </c>
      <c r="W120" t="s">
        <v>1110</v>
      </c>
      <c r="X120" s="20">
        <v>45908.560416666667</v>
      </c>
      <c r="Y120">
        <v>41.9</v>
      </c>
      <c r="Z120"/>
      <c r="AA120" t="s">
        <v>896</v>
      </c>
      <c r="AB120" t="s">
        <v>1154</v>
      </c>
      <c r="AC120" t="s">
        <v>41</v>
      </c>
      <c r="AD120"/>
      <c r="AE120">
        <v>1</v>
      </c>
      <c r="AF120" t="s">
        <v>41</v>
      </c>
      <c r="AG120"/>
      <c r="AH120"/>
      <c r="AI120"/>
      <c r="AJ120"/>
      <c r="AK120">
        <v>148</v>
      </c>
    </row>
    <row r="121" spans="1:37" x14ac:dyDescent="0.2">
      <c r="A121" t="s">
        <v>1152</v>
      </c>
      <c r="B121" t="s">
        <v>2066</v>
      </c>
      <c r="C121">
        <v>6</v>
      </c>
      <c r="D121" t="s">
        <v>995</v>
      </c>
      <c r="E121" t="s">
        <v>994</v>
      </c>
      <c r="F121" t="s">
        <v>539</v>
      </c>
      <c r="G121" t="s">
        <v>770</v>
      </c>
      <c r="H121" t="s">
        <v>1900</v>
      </c>
      <c r="I121" t="s">
        <v>1138</v>
      </c>
      <c r="J121"/>
      <c r="K121" t="s">
        <v>1110</v>
      </c>
      <c r="L121" t="s">
        <v>1150</v>
      </c>
      <c r="M121" t="s">
        <v>1112</v>
      </c>
      <c r="N121" t="s">
        <v>557</v>
      </c>
      <c r="O121" t="s">
        <v>896</v>
      </c>
      <c r="P121" t="s">
        <v>864</v>
      </c>
      <c r="Q121">
        <v>941000031684292</v>
      </c>
      <c r="R121" t="s">
        <v>539</v>
      </c>
      <c r="S121" t="s">
        <v>1111</v>
      </c>
      <c r="T121" s="20">
        <v>45365</v>
      </c>
      <c r="U121"/>
      <c r="V121" s="20">
        <v>45916.484722222223</v>
      </c>
      <c r="W121" t="s">
        <v>1120</v>
      </c>
      <c r="X121" s="20">
        <v>45911.484722222223</v>
      </c>
      <c r="Y121">
        <v>39</v>
      </c>
      <c r="Z121"/>
      <c r="AA121" t="s">
        <v>896</v>
      </c>
      <c r="AB121" t="s">
        <v>1153</v>
      </c>
      <c r="AC121" t="s">
        <v>41</v>
      </c>
      <c r="AD121"/>
      <c r="AE121">
        <v>2</v>
      </c>
      <c r="AF121" t="s">
        <v>41</v>
      </c>
      <c r="AG121"/>
      <c r="AH121"/>
      <c r="AI121"/>
      <c r="AJ121"/>
      <c r="AK121">
        <v>148</v>
      </c>
    </row>
    <row r="122" spans="1:37" x14ac:dyDescent="0.2">
      <c r="A122" t="s">
        <v>1152</v>
      </c>
      <c r="B122" t="s">
        <v>2066</v>
      </c>
      <c r="C122">
        <v>6</v>
      </c>
      <c r="D122" t="s">
        <v>1389</v>
      </c>
      <c r="E122" t="s">
        <v>1390</v>
      </c>
      <c r="F122" t="s">
        <v>539</v>
      </c>
      <c r="G122" t="s">
        <v>641</v>
      </c>
      <c r="H122" t="s">
        <v>2068</v>
      </c>
      <c r="I122" t="s">
        <v>1145</v>
      </c>
      <c r="J122"/>
      <c r="K122" t="s">
        <v>1110</v>
      </c>
      <c r="L122" t="s">
        <v>1150</v>
      </c>
      <c r="M122" t="s">
        <v>1112</v>
      </c>
      <c r="N122" t="s">
        <v>918</v>
      </c>
      <c r="O122" t="s">
        <v>896</v>
      </c>
      <c r="P122" t="s">
        <v>864</v>
      </c>
      <c r="Q122"/>
      <c r="R122" t="s">
        <v>539</v>
      </c>
      <c r="S122" t="s">
        <v>1111</v>
      </c>
      <c r="T122" s="20">
        <v>44849</v>
      </c>
      <c r="U122"/>
      <c r="V122" s="20">
        <v>45950.467361111114</v>
      </c>
      <c r="W122" t="s">
        <v>1110</v>
      </c>
      <c r="X122" s="20">
        <v>45945.467361111114</v>
      </c>
      <c r="Y122">
        <v>5</v>
      </c>
      <c r="Z122"/>
      <c r="AA122" t="s">
        <v>896</v>
      </c>
      <c r="AB122" t="s">
        <v>1168</v>
      </c>
      <c r="AC122" t="s">
        <v>41</v>
      </c>
      <c r="AD122"/>
      <c r="AE122">
        <v>1</v>
      </c>
      <c r="AF122" t="s">
        <v>41</v>
      </c>
      <c r="AG122"/>
      <c r="AH122"/>
      <c r="AI122"/>
      <c r="AJ122"/>
      <c r="AK122">
        <v>148</v>
      </c>
    </row>
    <row r="123" spans="1:37" x14ac:dyDescent="0.2">
      <c r="A123" t="s">
        <v>1152</v>
      </c>
      <c r="B123" t="s">
        <v>2066</v>
      </c>
      <c r="C123">
        <v>6</v>
      </c>
      <c r="D123" t="s">
        <v>1371</v>
      </c>
      <c r="E123" t="s">
        <v>1372</v>
      </c>
      <c r="F123" t="s">
        <v>539</v>
      </c>
      <c r="G123" t="s">
        <v>641</v>
      </c>
      <c r="H123" t="s">
        <v>2069</v>
      </c>
      <c r="I123" t="s">
        <v>1553</v>
      </c>
      <c r="J123"/>
      <c r="K123" t="s">
        <v>1110</v>
      </c>
      <c r="L123" t="s">
        <v>1150</v>
      </c>
      <c r="M123" t="s">
        <v>1117</v>
      </c>
      <c r="N123" t="s">
        <v>918</v>
      </c>
      <c r="O123" t="s">
        <v>896</v>
      </c>
      <c r="P123" t="s">
        <v>825</v>
      </c>
      <c r="Q123"/>
      <c r="R123" t="s">
        <v>539</v>
      </c>
      <c r="S123" t="s">
        <v>1111</v>
      </c>
      <c r="T123" s="20">
        <v>43390</v>
      </c>
      <c r="U123"/>
      <c r="V123" s="20">
        <v>45952.510416666664</v>
      </c>
      <c r="W123" t="s">
        <v>1110</v>
      </c>
      <c r="X123" s="20">
        <v>45947.510416666664</v>
      </c>
      <c r="Y123">
        <v>3</v>
      </c>
      <c r="Z123"/>
      <c r="AA123" t="s">
        <v>896</v>
      </c>
      <c r="AB123" t="s">
        <v>1161</v>
      </c>
      <c r="AC123" t="s">
        <v>41</v>
      </c>
      <c r="AD123"/>
      <c r="AE123">
        <v>1</v>
      </c>
      <c r="AF123" t="s">
        <v>41</v>
      </c>
      <c r="AG123"/>
      <c r="AH123"/>
      <c r="AI123"/>
      <c r="AJ123"/>
      <c r="AK123">
        <v>148</v>
      </c>
    </row>
    <row r="124" spans="1:37" x14ac:dyDescent="0.2">
      <c r="A124" t="s">
        <v>1146</v>
      </c>
      <c r="B124" t="s">
        <v>2070</v>
      </c>
      <c r="C124">
        <v>9</v>
      </c>
      <c r="D124" t="s">
        <v>1079</v>
      </c>
      <c r="E124" t="s">
        <v>1467</v>
      </c>
      <c r="F124" t="s">
        <v>539</v>
      </c>
      <c r="G124" t="s">
        <v>1075</v>
      </c>
      <c r="H124" t="s">
        <v>1537</v>
      </c>
      <c r="I124" t="s">
        <v>1148</v>
      </c>
      <c r="J124" t="s">
        <v>1110</v>
      </c>
      <c r="K124" t="s">
        <v>1110</v>
      </c>
      <c r="L124" t="s">
        <v>1140</v>
      </c>
      <c r="M124" t="s">
        <v>1112</v>
      </c>
      <c r="N124" t="s">
        <v>683</v>
      </c>
      <c r="O124" t="s">
        <v>1042</v>
      </c>
      <c r="P124" t="s">
        <v>864</v>
      </c>
      <c r="Q124"/>
      <c r="R124" t="s">
        <v>539</v>
      </c>
      <c r="S124" t="s">
        <v>1111</v>
      </c>
      <c r="T124" s="20">
        <v>45213</v>
      </c>
      <c r="U124"/>
      <c r="V124" s="20"/>
      <c r="W124" t="s">
        <v>1110</v>
      </c>
      <c r="X124" s="20">
        <v>45932.61041666667</v>
      </c>
      <c r="Y124">
        <v>17.899999999999999</v>
      </c>
      <c r="Z124"/>
      <c r="AA124" t="s">
        <v>574</v>
      </c>
      <c r="AB124" t="s">
        <v>1132</v>
      </c>
      <c r="AC124" t="s">
        <v>41</v>
      </c>
      <c r="AD124"/>
      <c r="AE124">
        <v>1</v>
      </c>
      <c r="AF124" t="s">
        <v>41</v>
      </c>
      <c r="AG124"/>
      <c r="AH124"/>
      <c r="AI124"/>
      <c r="AJ124"/>
      <c r="AK124">
        <v>148</v>
      </c>
    </row>
    <row r="125" spans="1:37" x14ac:dyDescent="0.2">
      <c r="A125" t="s">
        <v>1146</v>
      </c>
      <c r="B125" t="s">
        <v>2070</v>
      </c>
      <c r="C125">
        <v>9</v>
      </c>
      <c r="D125" t="s">
        <v>1405</v>
      </c>
      <c r="E125" t="s">
        <v>1406</v>
      </c>
      <c r="F125" t="s">
        <v>539</v>
      </c>
      <c r="G125" t="s">
        <v>634</v>
      </c>
      <c r="H125" t="s">
        <v>1537</v>
      </c>
      <c r="I125" t="s">
        <v>1125</v>
      </c>
      <c r="J125"/>
      <c r="K125" t="s">
        <v>1110</v>
      </c>
      <c r="L125" t="s">
        <v>1113</v>
      </c>
      <c r="M125" t="s">
        <v>1112</v>
      </c>
      <c r="N125" t="s">
        <v>1067</v>
      </c>
      <c r="O125" t="s">
        <v>1042</v>
      </c>
      <c r="P125" t="s">
        <v>570</v>
      </c>
      <c r="Q125"/>
      <c r="R125" t="s">
        <v>539</v>
      </c>
      <c r="S125" t="s">
        <v>1111</v>
      </c>
      <c r="T125" s="20">
        <v>45213</v>
      </c>
      <c r="U125"/>
      <c r="V125" s="20">
        <v>45947.463194444441</v>
      </c>
      <c r="W125" t="s">
        <v>1110</v>
      </c>
      <c r="X125" s="20">
        <v>45942.463194444441</v>
      </c>
      <c r="Y125">
        <v>8</v>
      </c>
      <c r="Z125"/>
      <c r="AA125" t="s">
        <v>872</v>
      </c>
      <c r="AB125"/>
      <c r="AC125" t="s">
        <v>41</v>
      </c>
      <c r="AD125"/>
      <c r="AE125">
        <v>1</v>
      </c>
      <c r="AF125" t="s">
        <v>41</v>
      </c>
      <c r="AG125"/>
      <c r="AH125"/>
      <c r="AI125"/>
      <c r="AJ125"/>
      <c r="AK125">
        <v>148</v>
      </c>
    </row>
    <row r="126" spans="1:37" x14ac:dyDescent="0.2">
      <c r="A126" t="s">
        <v>1146</v>
      </c>
      <c r="B126" t="s">
        <v>2070</v>
      </c>
      <c r="C126">
        <v>9</v>
      </c>
      <c r="D126" t="s">
        <v>1403</v>
      </c>
      <c r="E126" t="s">
        <v>1404</v>
      </c>
      <c r="F126" t="s">
        <v>539</v>
      </c>
      <c r="G126" t="s">
        <v>634</v>
      </c>
      <c r="H126" t="s">
        <v>2071</v>
      </c>
      <c r="I126" t="s">
        <v>1125</v>
      </c>
      <c r="J126"/>
      <c r="K126" t="s">
        <v>1110</v>
      </c>
      <c r="L126" t="s">
        <v>1113</v>
      </c>
      <c r="M126" t="s">
        <v>1117</v>
      </c>
      <c r="N126" t="s">
        <v>1067</v>
      </c>
      <c r="O126" t="s">
        <v>1042</v>
      </c>
      <c r="P126" t="s">
        <v>825</v>
      </c>
      <c r="Q126"/>
      <c r="R126" t="s">
        <v>539</v>
      </c>
      <c r="S126" t="s">
        <v>1111</v>
      </c>
      <c r="T126" s="20">
        <v>45577</v>
      </c>
      <c r="U126"/>
      <c r="V126">
        <v>45947.463194444441</v>
      </c>
      <c r="W126" t="s">
        <v>1110</v>
      </c>
      <c r="X126" s="20">
        <v>45942.463194444441</v>
      </c>
      <c r="Y126">
        <v>8</v>
      </c>
      <c r="Z126"/>
      <c r="AA126" t="s">
        <v>872</v>
      </c>
      <c r="AB126" t="s">
        <v>1156</v>
      </c>
      <c r="AC126" t="s">
        <v>41</v>
      </c>
      <c r="AD126"/>
      <c r="AE126">
        <v>1</v>
      </c>
      <c r="AF126" t="s">
        <v>41</v>
      </c>
      <c r="AG126"/>
      <c r="AH126"/>
      <c r="AI126"/>
      <c r="AJ126"/>
      <c r="AK126">
        <v>148</v>
      </c>
    </row>
    <row r="127" spans="1:37" x14ac:dyDescent="0.2">
      <c r="A127" t="s">
        <v>1146</v>
      </c>
      <c r="B127" t="s">
        <v>2070</v>
      </c>
      <c r="C127">
        <v>9</v>
      </c>
      <c r="D127" t="s">
        <v>1444</v>
      </c>
      <c r="E127" t="s">
        <v>1445</v>
      </c>
      <c r="F127" t="s">
        <v>539</v>
      </c>
      <c r="G127" t="s">
        <v>565</v>
      </c>
      <c r="H127" t="s">
        <v>2072</v>
      </c>
      <c r="I127" t="s">
        <v>1131</v>
      </c>
      <c r="J127" t="s">
        <v>1110</v>
      </c>
      <c r="K127" t="s">
        <v>1110</v>
      </c>
      <c r="L127" t="s">
        <v>1124</v>
      </c>
      <c r="M127" t="s">
        <v>1112</v>
      </c>
      <c r="N127" t="s">
        <v>683</v>
      </c>
      <c r="O127" t="s">
        <v>1042</v>
      </c>
      <c r="P127" t="s">
        <v>825</v>
      </c>
      <c r="Q127"/>
      <c r="R127" t="s">
        <v>539</v>
      </c>
      <c r="S127" t="s">
        <v>1111</v>
      </c>
      <c r="T127" s="20">
        <v>45207</v>
      </c>
      <c r="U127"/>
      <c r="V127" s="20"/>
      <c r="W127" t="s">
        <v>1110</v>
      </c>
      <c r="X127" s="20">
        <v>45938.570138888892</v>
      </c>
      <c r="Y127">
        <v>11.9</v>
      </c>
      <c r="Z127"/>
      <c r="AA127" t="s">
        <v>1041</v>
      </c>
      <c r="AB127" t="s">
        <v>1557</v>
      </c>
      <c r="AC127" t="s">
        <v>41</v>
      </c>
      <c r="AD127"/>
      <c r="AE127">
        <v>1</v>
      </c>
      <c r="AF127" t="s">
        <v>41</v>
      </c>
      <c r="AG127"/>
      <c r="AH127"/>
      <c r="AI127"/>
      <c r="AJ127"/>
      <c r="AK127">
        <v>148</v>
      </c>
    </row>
    <row r="128" spans="1:37" x14ac:dyDescent="0.2">
      <c r="A128" t="s">
        <v>1146</v>
      </c>
      <c r="B128" t="s">
        <v>2070</v>
      </c>
      <c r="C128">
        <v>9</v>
      </c>
      <c r="D128" t="s">
        <v>1440</v>
      </c>
      <c r="E128" t="s">
        <v>1441</v>
      </c>
      <c r="F128" t="s">
        <v>539</v>
      </c>
      <c r="G128" t="s">
        <v>546</v>
      </c>
      <c r="H128" t="s">
        <v>2073</v>
      </c>
      <c r="I128" t="s">
        <v>1558</v>
      </c>
      <c r="J128" t="s">
        <v>1110</v>
      </c>
      <c r="K128" t="s">
        <v>1110</v>
      </c>
      <c r="L128" t="s">
        <v>1124</v>
      </c>
      <c r="M128" t="s">
        <v>1112</v>
      </c>
      <c r="N128" t="s">
        <v>683</v>
      </c>
      <c r="O128" t="s">
        <v>1042</v>
      </c>
      <c r="P128" t="s">
        <v>551</v>
      </c>
      <c r="Q128"/>
      <c r="R128" t="s">
        <v>539</v>
      </c>
      <c r="S128" t="s">
        <v>1111</v>
      </c>
      <c r="T128" s="20">
        <v>45846</v>
      </c>
      <c r="U128" t="s">
        <v>1199</v>
      </c>
      <c r="V128" s="20"/>
      <c r="W128" t="s">
        <v>1110</v>
      </c>
      <c r="X128" s="20">
        <v>45938.584722222222</v>
      </c>
      <c r="Y128">
        <v>11.9</v>
      </c>
      <c r="Z128"/>
      <c r="AA128" t="s">
        <v>1041</v>
      </c>
      <c r="AB128" t="s">
        <v>1559</v>
      </c>
      <c r="AC128" t="s">
        <v>41</v>
      </c>
      <c r="AD128"/>
      <c r="AE128">
        <v>1</v>
      </c>
      <c r="AF128" t="s">
        <v>41</v>
      </c>
      <c r="AG128"/>
      <c r="AH128"/>
      <c r="AI128"/>
      <c r="AJ128"/>
      <c r="AK128">
        <v>148</v>
      </c>
    </row>
    <row r="129" spans="1:37" x14ac:dyDescent="0.2">
      <c r="A129" t="s">
        <v>1146</v>
      </c>
      <c r="B129" t="s">
        <v>2070</v>
      </c>
      <c r="C129">
        <v>9</v>
      </c>
      <c r="D129" t="s">
        <v>1438</v>
      </c>
      <c r="E129" t="s">
        <v>1439</v>
      </c>
      <c r="F129" t="s">
        <v>539</v>
      </c>
      <c r="G129" t="s">
        <v>546</v>
      </c>
      <c r="H129" t="s">
        <v>2073</v>
      </c>
      <c r="I129" t="s">
        <v>1145</v>
      </c>
      <c r="J129" t="s">
        <v>1110</v>
      </c>
      <c r="K129" t="s">
        <v>1110</v>
      </c>
      <c r="L129" t="s">
        <v>1124</v>
      </c>
      <c r="M129" t="s">
        <v>1112</v>
      </c>
      <c r="N129" t="s">
        <v>683</v>
      </c>
      <c r="O129" t="s">
        <v>1042</v>
      </c>
      <c r="P129" t="s">
        <v>551</v>
      </c>
      <c r="Q129"/>
      <c r="R129" t="s">
        <v>539</v>
      </c>
      <c r="S129" t="s">
        <v>1111</v>
      </c>
      <c r="T129" s="20">
        <v>45846</v>
      </c>
      <c r="U129" t="s">
        <v>1180</v>
      </c>
      <c r="V129"/>
      <c r="W129" t="s">
        <v>1110</v>
      </c>
      <c r="X129" s="20">
        <v>45938.584722222222</v>
      </c>
      <c r="Y129">
        <v>11.9</v>
      </c>
      <c r="Z129"/>
      <c r="AA129" t="s">
        <v>1041</v>
      </c>
      <c r="AB129" t="s">
        <v>1198</v>
      </c>
      <c r="AC129" t="s">
        <v>41</v>
      </c>
      <c r="AD129"/>
      <c r="AE129">
        <v>1</v>
      </c>
      <c r="AF129" t="s">
        <v>41</v>
      </c>
      <c r="AG129"/>
      <c r="AH129"/>
      <c r="AI129"/>
      <c r="AJ129"/>
      <c r="AK129">
        <v>148</v>
      </c>
    </row>
    <row r="130" spans="1:37" x14ac:dyDescent="0.2">
      <c r="A130" t="s">
        <v>1146</v>
      </c>
      <c r="B130" t="s">
        <v>2070</v>
      </c>
      <c r="C130">
        <v>9</v>
      </c>
      <c r="D130" t="s">
        <v>1437</v>
      </c>
      <c r="E130" t="s">
        <v>1019</v>
      </c>
      <c r="F130" t="s">
        <v>539</v>
      </c>
      <c r="G130" t="s">
        <v>546</v>
      </c>
      <c r="H130" t="s">
        <v>2073</v>
      </c>
      <c r="I130" t="s">
        <v>1178</v>
      </c>
      <c r="J130" t="s">
        <v>1110</v>
      </c>
      <c r="K130" t="s">
        <v>1110</v>
      </c>
      <c r="L130" t="s">
        <v>1124</v>
      </c>
      <c r="M130" t="s">
        <v>1117</v>
      </c>
      <c r="N130" t="s">
        <v>683</v>
      </c>
      <c r="O130" t="s">
        <v>1042</v>
      </c>
      <c r="P130" t="s">
        <v>551</v>
      </c>
      <c r="Q130"/>
      <c r="R130" t="s">
        <v>539</v>
      </c>
      <c r="S130" t="s">
        <v>1111</v>
      </c>
      <c r="T130" s="20">
        <v>45846</v>
      </c>
      <c r="U130"/>
      <c r="V130"/>
      <c r="W130" t="s">
        <v>1110</v>
      </c>
      <c r="X130" s="20">
        <v>45938.589583333334</v>
      </c>
      <c r="Y130">
        <v>11.9</v>
      </c>
      <c r="Z130"/>
      <c r="AA130" t="s">
        <v>1041</v>
      </c>
      <c r="AB130" t="s">
        <v>1560</v>
      </c>
      <c r="AC130" t="s">
        <v>41</v>
      </c>
      <c r="AD130"/>
      <c r="AE130">
        <v>1</v>
      </c>
      <c r="AF130" t="s">
        <v>41</v>
      </c>
      <c r="AG130"/>
      <c r="AH130"/>
      <c r="AI130"/>
      <c r="AJ130"/>
      <c r="AK130">
        <v>148</v>
      </c>
    </row>
    <row r="131" spans="1:37" x14ac:dyDescent="0.2">
      <c r="A131" t="s">
        <v>1146</v>
      </c>
      <c r="B131" t="s">
        <v>2070</v>
      </c>
      <c r="C131">
        <v>9</v>
      </c>
      <c r="D131" t="s">
        <v>1435</v>
      </c>
      <c r="E131" t="s">
        <v>1436</v>
      </c>
      <c r="F131" t="s">
        <v>539</v>
      </c>
      <c r="G131" t="s">
        <v>546</v>
      </c>
      <c r="H131" t="s">
        <v>2074</v>
      </c>
      <c r="I131" t="s">
        <v>1561</v>
      </c>
      <c r="J131" t="s">
        <v>1110</v>
      </c>
      <c r="K131" t="s">
        <v>1110</v>
      </c>
      <c r="L131" t="s">
        <v>1124</v>
      </c>
      <c r="M131" t="s">
        <v>1117</v>
      </c>
      <c r="N131" t="s">
        <v>683</v>
      </c>
      <c r="O131" t="s">
        <v>1042</v>
      </c>
      <c r="P131" t="s">
        <v>551</v>
      </c>
      <c r="Q131"/>
      <c r="R131" t="s">
        <v>539</v>
      </c>
      <c r="S131" t="s">
        <v>1111</v>
      </c>
      <c r="T131" s="20">
        <v>45849</v>
      </c>
      <c r="U131"/>
      <c r="V131"/>
      <c r="W131" t="s">
        <v>1110</v>
      </c>
      <c r="X131" s="20">
        <v>45938.589583333334</v>
      </c>
      <c r="Y131">
        <v>11.9</v>
      </c>
      <c r="Z131"/>
      <c r="AA131" t="s">
        <v>1041</v>
      </c>
      <c r="AB131" t="s">
        <v>1198</v>
      </c>
      <c r="AC131" t="s">
        <v>41</v>
      </c>
      <c r="AD131"/>
      <c r="AE131">
        <v>1</v>
      </c>
      <c r="AF131" t="s">
        <v>41</v>
      </c>
      <c r="AG131"/>
      <c r="AH131"/>
      <c r="AI131"/>
      <c r="AJ131"/>
      <c r="AK131">
        <v>148</v>
      </c>
    </row>
    <row r="132" spans="1:37" x14ac:dyDescent="0.2">
      <c r="A132" t="s">
        <v>1146</v>
      </c>
      <c r="B132" t="s">
        <v>2070</v>
      </c>
      <c r="C132">
        <v>9</v>
      </c>
      <c r="D132" t="s">
        <v>1432</v>
      </c>
      <c r="E132" t="s">
        <v>1433</v>
      </c>
      <c r="F132" t="s">
        <v>539</v>
      </c>
      <c r="G132" t="s">
        <v>546</v>
      </c>
      <c r="H132" t="s">
        <v>2073</v>
      </c>
      <c r="I132" t="s">
        <v>1145</v>
      </c>
      <c r="J132" t="s">
        <v>1110</v>
      </c>
      <c r="K132" t="s">
        <v>1110</v>
      </c>
      <c r="L132" t="s">
        <v>1124</v>
      </c>
      <c r="M132" t="s">
        <v>1112</v>
      </c>
      <c r="N132" t="s">
        <v>683</v>
      </c>
      <c r="O132" t="s">
        <v>1042</v>
      </c>
      <c r="P132" t="s">
        <v>551</v>
      </c>
      <c r="Q132"/>
      <c r="R132" t="s">
        <v>539</v>
      </c>
      <c r="S132" t="s">
        <v>1111</v>
      </c>
      <c r="T132" s="20">
        <v>45846</v>
      </c>
      <c r="U132" t="s">
        <v>1180</v>
      </c>
      <c r="V132"/>
      <c r="W132" t="s">
        <v>1110</v>
      </c>
      <c r="X132" s="20">
        <v>45938.589583333334</v>
      </c>
      <c r="Y132">
        <v>11.9</v>
      </c>
      <c r="Z132"/>
      <c r="AA132" t="s">
        <v>1041</v>
      </c>
      <c r="AB132" t="s">
        <v>1198</v>
      </c>
      <c r="AC132" t="s">
        <v>41</v>
      </c>
      <c r="AD132"/>
      <c r="AE132">
        <v>1</v>
      </c>
      <c r="AF132" t="s">
        <v>41</v>
      </c>
      <c r="AG132"/>
      <c r="AH132"/>
      <c r="AI132"/>
      <c r="AJ132"/>
      <c r="AK132">
        <v>148</v>
      </c>
    </row>
    <row r="133" spans="1:37" x14ac:dyDescent="0.2">
      <c r="A133" t="s">
        <v>1136</v>
      </c>
      <c r="B133" t="s">
        <v>2075</v>
      </c>
      <c r="C133">
        <v>8</v>
      </c>
      <c r="D133" t="s">
        <v>465</v>
      </c>
      <c r="E133" t="s">
        <v>466</v>
      </c>
      <c r="F133" t="s">
        <v>539</v>
      </c>
      <c r="G133" t="s">
        <v>770</v>
      </c>
      <c r="H133" t="s">
        <v>1949</v>
      </c>
      <c r="I133" t="s">
        <v>1135</v>
      </c>
      <c r="J133" t="s">
        <v>1110</v>
      </c>
      <c r="K133" t="s">
        <v>1110</v>
      </c>
      <c r="L133" t="s">
        <v>1113</v>
      </c>
      <c r="M133" t="s">
        <v>1112</v>
      </c>
      <c r="N133" t="s">
        <v>597</v>
      </c>
      <c r="O133" t="s">
        <v>827</v>
      </c>
      <c r="P133" t="s">
        <v>825</v>
      </c>
      <c r="Q133"/>
      <c r="R133" t="s">
        <v>539</v>
      </c>
      <c r="S133" t="s">
        <v>565</v>
      </c>
      <c r="T133" s="20">
        <v>44759</v>
      </c>
      <c r="U133"/>
      <c r="V133">
        <v>45860.586805555555</v>
      </c>
      <c r="W133" t="s">
        <v>1110</v>
      </c>
      <c r="X133" s="20">
        <v>45855.586805555555</v>
      </c>
      <c r="Y133">
        <v>94.9</v>
      </c>
      <c r="Z133"/>
      <c r="AA133" t="s">
        <v>826</v>
      </c>
      <c r="AB133" t="s">
        <v>1143</v>
      </c>
      <c r="AC133" t="s">
        <v>41</v>
      </c>
      <c r="AD133"/>
      <c r="AE133">
        <v>1</v>
      </c>
      <c r="AF133" t="s">
        <v>41</v>
      </c>
      <c r="AG133"/>
      <c r="AH133"/>
      <c r="AI133"/>
      <c r="AJ133"/>
      <c r="AK133">
        <v>148</v>
      </c>
    </row>
    <row r="134" spans="1:37" x14ac:dyDescent="0.2">
      <c r="A134" t="s">
        <v>1136</v>
      </c>
      <c r="B134" t="s">
        <v>2075</v>
      </c>
      <c r="C134">
        <v>8</v>
      </c>
      <c r="D134" t="s">
        <v>497</v>
      </c>
      <c r="E134" t="s">
        <v>498</v>
      </c>
      <c r="F134" t="s">
        <v>539</v>
      </c>
      <c r="G134" t="s">
        <v>590</v>
      </c>
      <c r="H134" t="s">
        <v>1949</v>
      </c>
      <c r="I134" t="s">
        <v>1125</v>
      </c>
      <c r="J134" t="s">
        <v>1110</v>
      </c>
      <c r="K134" t="s">
        <v>1110</v>
      </c>
      <c r="L134" t="s">
        <v>1113</v>
      </c>
      <c r="M134" t="s">
        <v>1117</v>
      </c>
      <c r="N134" t="s">
        <v>557</v>
      </c>
      <c r="O134" t="s">
        <v>827</v>
      </c>
      <c r="P134" t="s">
        <v>570</v>
      </c>
      <c r="Q134">
        <v>941000031683913</v>
      </c>
      <c r="R134" t="s">
        <v>539</v>
      </c>
      <c r="S134" t="s">
        <v>1111</v>
      </c>
      <c r="T134" s="20">
        <v>44759</v>
      </c>
      <c r="U134"/>
      <c r="V134">
        <v>45860.632638888892</v>
      </c>
      <c r="W134" t="s">
        <v>1120</v>
      </c>
      <c r="X134" s="20">
        <v>45855.632638888892</v>
      </c>
      <c r="Y134">
        <v>94.8</v>
      </c>
      <c r="Z134"/>
      <c r="AA134" t="s">
        <v>826</v>
      </c>
      <c r="AB134" t="s">
        <v>1562</v>
      </c>
      <c r="AC134" t="s">
        <v>41</v>
      </c>
      <c r="AD134"/>
      <c r="AE134">
        <v>1</v>
      </c>
      <c r="AF134" t="s">
        <v>41</v>
      </c>
      <c r="AG134"/>
      <c r="AH134"/>
      <c r="AI134"/>
      <c r="AJ134"/>
      <c r="AK134">
        <v>148</v>
      </c>
    </row>
    <row r="135" spans="1:37" x14ac:dyDescent="0.2">
      <c r="A135" t="s">
        <v>1136</v>
      </c>
      <c r="B135" t="s">
        <v>2075</v>
      </c>
      <c r="C135">
        <v>8</v>
      </c>
      <c r="D135" t="s">
        <v>1082</v>
      </c>
      <c r="E135"/>
      <c r="F135" t="s">
        <v>539</v>
      </c>
      <c r="G135" t="s">
        <v>1075</v>
      </c>
      <c r="H135" t="s">
        <v>1141</v>
      </c>
      <c r="I135" t="s">
        <v>1125</v>
      </c>
      <c r="J135" t="s">
        <v>1110</v>
      </c>
      <c r="K135" t="s">
        <v>1110</v>
      </c>
      <c r="L135" t="s">
        <v>1140</v>
      </c>
      <c r="M135" t="s">
        <v>1139</v>
      </c>
      <c r="N135" t="s">
        <v>683</v>
      </c>
      <c r="O135" t="s">
        <v>827</v>
      </c>
      <c r="P135"/>
      <c r="Q135"/>
      <c r="R135" t="s">
        <v>539</v>
      </c>
      <c r="S135" t="s">
        <v>1111</v>
      </c>
      <c r="T135" s="20"/>
      <c r="U135"/>
      <c r="V135" s="20"/>
      <c r="W135" t="s">
        <v>1110</v>
      </c>
      <c r="X135" s="20">
        <v>45932.61041666667</v>
      </c>
      <c r="Y135">
        <v>17.899999999999999</v>
      </c>
      <c r="Z135"/>
      <c r="AA135" t="s">
        <v>1080</v>
      </c>
      <c r="AB135"/>
      <c r="AC135" t="s">
        <v>41</v>
      </c>
      <c r="AD135"/>
      <c r="AE135">
        <v>1</v>
      </c>
      <c r="AF135" t="s">
        <v>41</v>
      </c>
      <c r="AG135"/>
      <c r="AH135"/>
      <c r="AI135"/>
      <c r="AJ135"/>
      <c r="AK135">
        <v>148</v>
      </c>
    </row>
    <row r="136" spans="1:37" x14ac:dyDescent="0.2">
      <c r="A136" t="s">
        <v>1136</v>
      </c>
      <c r="B136" t="s">
        <v>2075</v>
      </c>
      <c r="C136">
        <v>8</v>
      </c>
      <c r="D136" t="s">
        <v>1095</v>
      </c>
      <c r="E136" t="s">
        <v>1465</v>
      </c>
      <c r="F136" t="s">
        <v>539</v>
      </c>
      <c r="G136" t="s">
        <v>771</v>
      </c>
      <c r="H136" t="s">
        <v>2034</v>
      </c>
      <c r="I136" t="s">
        <v>1135</v>
      </c>
      <c r="J136"/>
      <c r="K136" t="s">
        <v>1110</v>
      </c>
      <c r="L136" t="s">
        <v>1113</v>
      </c>
      <c r="M136" t="s">
        <v>1112</v>
      </c>
      <c r="N136" t="s">
        <v>568</v>
      </c>
      <c r="O136" t="s">
        <v>827</v>
      </c>
      <c r="P136" t="s">
        <v>570</v>
      </c>
      <c r="Q136"/>
      <c r="R136" t="s">
        <v>539</v>
      </c>
      <c r="S136" t="s">
        <v>1111</v>
      </c>
      <c r="T136" s="20">
        <v>45703</v>
      </c>
      <c r="U136"/>
      <c r="V136" s="20">
        <v>45938.380555555559</v>
      </c>
      <c r="W136" t="s">
        <v>1110</v>
      </c>
      <c r="X136" s="20">
        <v>45933.380555555559</v>
      </c>
      <c r="Y136">
        <v>17.100000000000001</v>
      </c>
      <c r="Z136"/>
      <c r="AA136" t="s">
        <v>1033</v>
      </c>
      <c r="AB136" t="s">
        <v>1563</v>
      </c>
      <c r="AC136" t="s">
        <v>41</v>
      </c>
      <c r="AD136"/>
      <c r="AE136">
        <v>2</v>
      </c>
      <c r="AF136" t="s">
        <v>41</v>
      </c>
      <c r="AG136"/>
      <c r="AH136"/>
      <c r="AI136"/>
      <c r="AJ136"/>
      <c r="AK136">
        <v>148</v>
      </c>
    </row>
    <row r="137" spans="1:37" x14ac:dyDescent="0.2">
      <c r="A137" t="s">
        <v>1136</v>
      </c>
      <c r="B137" t="s">
        <v>2075</v>
      </c>
      <c r="C137">
        <v>8</v>
      </c>
      <c r="D137" t="s">
        <v>1096</v>
      </c>
      <c r="E137" t="s">
        <v>1464</v>
      </c>
      <c r="F137" t="s">
        <v>539</v>
      </c>
      <c r="G137" t="s">
        <v>771</v>
      </c>
      <c r="H137" t="s">
        <v>2034</v>
      </c>
      <c r="I137" t="s">
        <v>1135</v>
      </c>
      <c r="J137"/>
      <c r="K137" t="s">
        <v>1110</v>
      </c>
      <c r="L137" t="s">
        <v>1113</v>
      </c>
      <c r="M137" t="s">
        <v>1112</v>
      </c>
      <c r="N137" t="s">
        <v>568</v>
      </c>
      <c r="O137" t="s">
        <v>827</v>
      </c>
      <c r="P137" t="s">
        <v>570</v>
      </c>
      <c r="Q137"/>
      <c r="R137" t="s">
        <v>539</v>
      </c>
      <c r="S137" t="s">
        <v>1111</v>
      </c>
      <c r="T137">
        <v>45703</v>
      </c>
      <c r="U137"/>
      <c r="V137">
        <v>45938.380555555559</v>
      </c>
      <c r="W137" t="s">
        <v>1110</v>
      </c>
      <c r="X137" s="20">
        <v>45933.380555555559</v>
      </c>
      <c r="Y137">
        <v>17.100000000000001</v>
      </c>
      <c r="Z137"/>
      <c r="AA137" t="s">
        <v>1033</v>
      </c>
      <c r="AB137" t="s">
        <v>1557</v>
      </c>
      <c r="AC137" t="s">
        <v>41</v>
      </c>
      <c r="AD137"/>
      <c r="AE137">
        <v>2</v>
      </c>
      <c r="AF137" t="s">
        <v>41</v>
      </c>
      <c r="AG137"/>
      <c r="AH137"/>
      <c r="AI137"/>
      <c r="AJ137"/>
      <c r="AK137">
        <v>148</v>
      </c>
    </row>
    <row r="138" spans="1:37" x14ac:dyDescent="0.2">
      <c r="A138" t="s">
        <v>1136</v>
      </c>
      <c r="B138" t="s">
        <v>2075</v>
      </c>
      <c r="C138">
        <v>8</v>
      </c>
      <c r="D138" t="s">
        <v>1097</v>
      </c>
      <c r="E138" t="s">
        <v>1463</v>
      </c>
      <c r="F138" t="s">
        <v>539</v>
      </c>
      <c r="G138" t="s">
        <v>771</v>
      </c>
      <c r="H138" t="s">
        <v>2034</v>
      </c>
      <c r="I138" t="s">
        <v>1135</v>
      </c>
      <c r="J138"/>
      <c r="K138" t="s">
        <v>1110</v>
      </c>
      <c r="L138" t="s">
        <v>1113</v>
      </c>
      <c r="M138" t="s">
        <v>1117</v>
      </c>
      <c r="N138" t="s">
        <v>568</v>
      </c>
      <c r="O138" t="s">
        <v>827</v>
      </c>
      <c r="P138" t="s">
        <v>825</v>
      </c>
      <c r="Q138"/>
      <c r="R138" t="s">
        <v>539</v>
      </c>
      <c r="S138" t="s">
        <v>1111</v>
      </c>
      <c r="T138" s="20">
        <v>45703</v>
      </c>
      <c r="U138"/>
      <c r="V138" s="20">
        <v>45938.380555555559</v>
      </c>
      <c r="W138" t="s">
        <v>1110</v>
      </c>
      <c r="X138" s="20">
        <v>45933.380555555559</v>
      </c>
      <c r="Y138">
        <v>17.100000000000001</v>
      </c>
      <c r="Z138"/>
      <c r="AA138" t="s">
        <v>1033</v>
      </c>
      <c r="AB138" t="s">
        <v>1564</v>
      </c>
      <c r="AC138" t="s">
        <v>41</v>
      </c>
      <c r="AD138"/>
      <c r="AE138">
        <v>2</v>
      </c>
      <c r="AF138" t="s">
        <v>41</v>
      </c>
      <c r="AG138"/>
      <c r="AH138"/>
      <c r="AI138"/>
      <c r="AJ138"/>
      <c r="AK138">
        <v>148</v>
      </c>
    </row>
    <row r="139" spans="1:37" x14ac:dyDescent="0.2">
      <c r="A139" t="s">
        <v>1136</v>
      </c>
      <c r="B139" t="s">
        <v>2075</v>
      </c>
      <c r="C139">
        <v>8</v>
      </c>
      <c r="D139" t="s">
        <v>1081</v>
      </c>
      <c r="E139"/>
      <c r="F139" t="s">
        <v>539</v>
      </c>
      <c r="G139" t="s">
        <v>1075</v>
      </c>
      <c r="H139" t="s">
        <v>1141</v>
      </c>
      <c r="I139" t="s">
        <v>1125</v>
      </c>
      <c r="J139" t="s">
        <v>1110</v>
      </c>
      <c r="K139" t="s">
        <v>1110</v>
      </c>
      <c r="L139" t="s">
        <v>1140</v>
      </c>
      <c r="M139" t="s">
        <v>1112</v>
      </c>
      <c r="N139" t="s">
        <v>683</v>
      </c>
      <c r="O139" t="s">
        <v>827</v>
      </c>
      <c r="P139"/>
      <c r="Q139"/>
      <c r="R139" t="s">
        <v>539</v>
      </c>
      <c r="S139" t="s">
        <v>1111</v>
      </c>
      <c r="T139" s="20"/>
      <c r="U139"/>
      <c r="V139" s="20"/>
      <c r="W139" t="s">
        <v>1110</v>
      </c>
      <c r="X139" s="20">
        <v>45932.61041666667</v>
      </c>
      <c r="Y139">
        <v>17.899999999999999</v>
      </c>
      <c r="Z139"/>
      <c r="AA139" t="s">
        <v>1375</v>
      </c>
      <c r="AB139"/>
      <c r="AC139" t="s">
        <v>41</v>
      </c>
      <c r="AD139"/>
      <c r="AE139">
        <v>1</v>
      </c>
      <c r="AF139" t="s">
        <v>41</v>
      </c>
      <c r="AG139"/>
      <c r="AH139"/>
      <c r="AI139"/>
      <c r="AJ139"/>
      <c r="AK139">
        <v>148</v>
      </c>
    </row>
    <row r="140" spans="1:37" x14ac:dyDescent="0.2">
      <c r="A140" t="s">
        <v>1136</v>
      </c>
      <c r="B140" t="s">
        <v>2075</v>
      </c>
      <c r="C140">
        <v>8</v>
      </c>
      <c r="D140" t="s">
        <v>1374</v>
      </c>
      <c r="E140"/>
      <c r="F140" t="s">
        <v>539</v>
      </c>
      <c r="G140" t="s">
        <v>590</v>
      </c>
      <c r="H140" t="s">
        <v>1555</v>
      </c>
      <c r="I140" t="s">
        <v>1125</v>
      </c>
      <c r="J140"/>
      <c r="K140" t="s">
        <v>1110</v>
      </c>
      <c r="L140" t="s">
        <v>1150</v>
      </c>
      <c r="M140" t="s">
        <v>1117</v>
      </c>
      <c r="N140" t="s">
        <v>918</v>
      </c>
      <c r="O140" t="s">
        <v>827</v>
      </c>
      <c r="P140"/>
      <c r="Q140"/>
      <c r="R140" t="s">
        <v>539</v>
      </c>
      <c r="S140" t="s">
        <v>1111</v>
      </c>
      <c r="T140" s="20">
        <v>45215</v>
      </c>
      <c r="U140"/>
      <c r="V140" s="20">
        <v>45951.611805555556</v>
      </c>
      <c r="W140" t="s">
        <v>1110</v>
      </c>
      <c r="X140" s="20">
        <v>45946.611805555556</v>
      </c>
      <c r="Y140">
        <v>3.9</v>
      </c>
      <c r="Z140"/>
      <c r="AA140" t="s">
        <v>1375</v>
      </c>
      <c r="AB140"/>
      <c r="AC140" t="s">
        <v>41</v>
      </c>
      <c r="AD140"/>
      <c r="AE140">
        <v>1</v>
      </c>
      <c r="AF140" t="s">
        <v>41</v>
      </c>
      <c r="AG140"/>
      <c r="AH140"/>
      <c r="AI140"/>
      <c r="AJ140"/>
      <c r="AK140">
        <v>148</v>
      </c>
    </row>
    <row r="141" spans="1:37" x14ac:dyDescent="0.2">
      <c r="A141" t="s">
        <v>1115</v>
      </c>
      <c r="B141" t="s">
        <v>2076</v>
      </c>
      <c r="C141">
        <v>12</v>
      </c>
      <c r="D141" t="s">
        <v>1062</v>
      </c>
      <c r="E141" t="s">
        <v>1061</v>
      </c>
      <c r="F141" t="s">
        <v>539</v>
      </c>
      <c r="G141" t="s">
        <v>590</v>
      </c>
      <c r="H141" t="s">
        <v>2077</v>
      </c>
      <c r="I141" t="s">
        <v>1134</v>
      </c>
      <c r="J141"/>
      <c r="K141" t="s">
        <v>1110</v>
      </c>
      <c r="L141" t="s">
        <v>1113</v>
      </c>
      <c r="M141" t="s">
        <v>1117</v>
      </c>
      <c r="N141" t="s">
        <v>597</v>
      </c>
      <c r="O141" t="s">
        <v>785</v>
      </c>
      <c r="P141" t="s">
        <v>616</v>
      </c>
      <c r="Q141"/>
      <c r="R141" t="s">
        <v>539</v>
      </c>
      <c r="S141" t="s">
        <v>1111</v>
      </c>
      <c r="T141">
        <v>44466</v>
      </c>
      <c r="U141"/>
      <c r="V141">
        <v>45932.762499999997</v>
      </c>
      <c r="W141" t="s">
        <v>1110</v>
      </c>
      <c r="X141" s="20">
        <v>45927.762499999997</v>
      </c>
      <c r="Y141">
        <v>22.7</v>
      </c>
      <c r="Z141"/>
      <c r="AA141">
        <v>1</v>
      </c>
      <c r="AB141" t="s">
        <v>1119</v>
      </c>
      <c r="AC141" t="s">
        <v>41</v>
      </c>
      <c r="AD141"/>
      <c r="AE141">
        <v>1</v>
      </c>
      <c r="AF141" t="s">
        <v>41</v>
      </c>
      <c r="AG141"/>
      <c r="AH141"/>
      <c r="AI141"/>
      <c r="AJ141"/>
      <c r="AK141">
        <v>148</v>
      </c>
    </row>
    <row r="142" spans="1:37" x14ac:dyDescent="0.2">
      <c r="A142" t="s">
        <v>1115</v>
      </c>
      <c r="B142" t="s">
        <v>2076</v>
      </c>
      <c r="C142">
        <v>12</v>
      </c>
      <c r="D142" t="s">
        <v>1064</v>
      </c>
      <c r="E142" t="s">
        <v>1063</v>
      </c>
      <c r="F142" t="s">
        <v>539</v>
      </c>
      <c r="G142" t="s">
        <v>634</v>
      </c>
      <c r="H142" t="s">
        <v>2077</v>
      </c>
      <c r="I142" t="s">
        <v>1125</v>
      </c>
      <c r="J142" t="s">
        <v>1110</v>
      </c>
      <c r="K142" t="s">
        <v>1110</v>
      </c>
      <c r="L142" t="s">
        <v>1113</v>
      </c>
      <c r="M142" t="s">
        <v>1112</v>
      </c>
      <c r="N142" t="s">
        <v>568</v>
      </c>
      <c r="O142" t="s">
        <v>785</v>
      </c>
      <c r="P142" t="s">
        <v>616</v>
      </c>
      <c r="Q142"/>
      <c r="R142" t="s">
        <v>539</v>
      </c>
      <c r="S142" t="s">
        <v>1111</v>
      </c>
      <c r="T142" s="20">
        <v>44466</v>
      </c>
      <c r="U142"/>
      <c r="V142" s="20">
        <v>45932.762499999997</v>
      </c>
      <c r="W142" t="s">
        <v>1110</v>
      </c>
      <c r="X142" s="20">
        <v>45927.762499999997</v>
      </c>
      <c r="Y142">
        <v>22.7</v>
      </c>
      <c r="Z142"/>
      <c r="AA142">
        <v>1</v>
      </c>
      <c r="AB142" t="s">
        <v>1133</v>
      </c>
      <c r="AC142" t="s">
        <v>41</v>
      </c>
      <c r="AD142"/>
      <c r="AE142">
        <v>1</v>
      </c>
      <c r="AF142" t="s">
        <v>41</v>
      </c>
      <c r="AG142"/>
      <c r="AH142"/>
      <c r="AI142"/>
      <c r="AJ142"/>
      <c r="AK142">
        <v>148</v>
      </c>
    </row>
    <row r="143" spans="1:37" x14ac:dyDescent="0.2">
      <c r="A143" t="s">
        <v>1115</v>
      </c>
      <c r="B143" t="s">
        <v>2076</v>
      </c>
      <c r="C143">
        <v>12</v>
      </c>
      <c r="D143" t="s">
        <v>1085</v>
      </c>
      <c r="E143" t="s">
        <v>1084</v>
      </c>
      <c r="F143" t="s">
        <v>539</v>
      </c>
      <c r="G143" t="s">
        <v>641</v>
      </c>
      <c r="H143" t="s">
        <v>2078</v>
      </c>
      <c r="I143" t="s">
        <v>1131</v>
      </c>
      <c r="J143"/>
      <c r="K143" t="s">
        <v>1110</v>
      </c>
      <c r="L143" t="s">
        <v>1130</v>
      </c>
      <c r="M143" t="s">
        <v>1117</v>
      </c>
      <c r="N143" t="s">
        <v>557</v>
      </c>
      <c r="O143" t="s">
        <v>785</v>
      </c>
      <c r="P143" t="s">
        <v>551</v>
      </c>
      <c r="Q143">
        <v>941000031784729</v>
      </c>
      <c r="R143" t="s">
        <v>539</v>
      </c>
      <c r="S143" t="s">
        <v>1111</v>
      </c>
      <c r="T143" s="20">
        <v>44471</v>
      </c>
      <c r="U143"/>
      <c r="V143" s="20"/>
      <c r="W143" t="s">
        <v>1120</v>
      </c>
      <c r="X143" s="20">
        <v>45932.661805555559</v>
      </c>
      <c r="Y143">
        <v>17.8</v>
      </c>
      <c r="Z143"/>
      <c r="AA143">
        <v>2</v>
      </c>
      <c r="AB143" t="s">
        <v>1132</v>
      </c>
      <c r="AC143" t="s">
        <v>41</v>
      </c>
      <c r="AD143"/>
      <c r="AE143">
        <v>2</v>
      </c>
      <c r="AF143" t="s">
        <v>41</v>
      </c>
      <c r="AG143"/>
      <c r="AH143"/>
      <c r="AI143"/>
      <c r="AJ143"/>
      <c r="AK143">
        <v>148</v>
      </c>
    </row>
    <row r="144" spans="1:37" x14ac:dyDescent="0.2">
      <c r="A144" t="s">
        <v>1115</v>
      </c>
      <c r="B144" t="s">
        <v>2076</v>
      </c>
      <c r="C144">
        <v>12</v>
      </c>
      <c r="D144" t="s">
        <v>1089</v>
      </c>
      <c r="E144" t="s">
        <v>1087</v>
      </c>
      <c r="F144" t="s">
        <v>539</v>
      </c>
      <c r="G144" t="s">
        <v>1088</v>
      </c>
      <c r="H144" t="s">
        <v>2078</v>
      </c>
      <c r="I144" t="s">
        <v>1131</v>
      </c>
      <c r="J144"/>
      <c r="K144" t="s">
        <v>1110</v>
      </c>
      <c r="L144" t="s">
        <v>1130</v>
      </c>
      <c r="M144" t="s">
        <v>1117</v>
      </c>
      <c r="N144" t="s">
        <v>557</v>
      </c>
      <c r="O144" t="s">
        <v>785</v>
      </c>
      <c r="P144" t="s">
        <v>551</v>
      </c>
      <c r="Q144">
        <v>941000031784686</v>
      </c>
      <c r="R144" t="s">
        <v>539</v>
      </c>
      <c r="S144" t="s">
        <v>1111</v>
      </c>
      <c r="T144" s="20">
        <v>44471</v>
      </c>
      <c r="U144" t="s">
        <v>1129</v>
      </c>
      <c r="V144" s="20"/>
      <c r="W144" t="s">
        <v>1120</v>
      </c>
      <c r="X144" s="20">
        <v>45932.661805555559</v>
      </c>
      <c r="Y144">
        <v>17.8</v>
      </c>
      <c r="Z144"/>
      <c r="AA144">
        <v>2</v>
      </c>
      <c r="AB144" t="s">
        <v>1128</v>
      </c>
      <c r="AC144" t="s">
        <v>41</v>
      </c>
      <c r="AD144"/>
      <c r="AE144">
        <v>2</v>
      </c>
      <c r="AF144" t="s">
        <v>41</v>
      </c>
      <c r="AG144"/>
      <c r="AH144"/>
      <c r="AI144"/>
      <c r="AJ144"/>
      <c r="AK144">
        <v>148</v>
      </c>
    </row>
    <row r="145" spans="1:37" x14ac:dyDescent="0.2">
      <c r="A145" t="s">
        <v>1115</v>
      </c>
      <c r="B145" t="s">
        <v>2076</v>
      </c>
      <c r="C145">
        <v>12</v>
      </c>
      <c r="D145" t="s">
        <v>1420</v>
      </c>
      <c r="E145"/>
      <c r="F145" t="s">
        <v>539</v>
      </c>
      <c r="G145" t="s">
        <v>634</v>
      </c>
      <c r="H145" t="s">
        <v>2079</v>
      </c>
      <c r="I145" t="s">
        <v>1566</v>
      </c>
      <c r="J145" t="s">
        <v>1110</v>
      </c>
      <c r="K145" t="s">
        <v>1110</v>
      </c>
      <c r="L145" t="s">
        <v>1113</v>
      </c>
      <c r="M145" t="s">
        <v>1112</v>
      </c>
      <c r="N145" t="s">
        <v>568</v>
      </c>
      <c r="O145" t="s">
        <v>785</v>
      </c>
      <c r="P145"/>
      <c r="Q145"/>
      <c r="R145" t="s">
        <v>539</v>
      </c>
      <c r="S145" t="s">
        <v>1111</v>
      </c>
      <c r="T145" s="20">
        <v>44479</v>
      </c>
      <c r="U145"/>
      <c r="V145">
        <v>45945.481249999997</v>
      </c>
      <c r="W145" t="s">
        <v>1110</v>
      </c>
      <c r="X145" s="20">
        <v>45940.481249999997</v>
      </c>
      <c r="Y145">
        <v>10</v>
      </c>
      <c r="Z145"/>
      <c r="AA145">
        <v>3</v>
      </c>
      <c r="AB145"/>
      <c r="AC145" t="s">
        <v>41</v>
      </c>
      <c r="AD145"/>
      <c r="AE145">
        <v>1</v>
      </c>
      <c r="AF145" t="s">
        <v>41</v>
      </c>
      <c r="AG145"/>
      <c r="AH145"/>
      <c r="AI145"/>
      <c r="AJ145"/>
      <c r="AK145">
        <v>148</v>
      </c>
    </row>
    <row r="146" spans="1:37" x14ac:dyDescent="0.2">
      <c r="A146" t="s">
        <v>1115</v>
      </c>
      <c r="B146" t="s">
        <v>2076</v>
      </c>
      <c r="C146">
        <v>12</v>
      </c>
      <c r="D146" t="s">
        <v>1419</v>
      </c>
      <c r="E146"/>
      <c r="F146" t="s">
        <v>539</v>
      </c>
      <c r="G146" t="s">
        <v>634</v>
      </c>
      <c r="H146" t="s">
        <v>1556</v>
      </c>
      <c r="I146" t="s">
        <v>1114</v>
      </c>
      <c r="J146" t="s">
        <v>1110</v>
      </c>
      <c r="K146" t="s">
        <v>1110</v>
      </c>
      <c r="L146" t="s">
        <v>1113</v>
      </c>
      <c r="M146" t="s">
        <v>1112</v>
      </c>
      <c r="N146" t="s">
        <v>568</v>
      </c>
      <c r="O146" t="s">
        <v>785</v>
      </c>
      <c r="P146"/>
      <c r="Q146"/>
      <c r="R146" t="s">
        <v>539</v>
      </c>
      <c r="S146" t="s">
        <v>1111</v>
      </c>
      <c r="T146" s="20">
        <v>45209</v>
      </c>
      <c r="U146"/>
      <c r="V146">
        <v>45945.481249999997</v>
      </c>
      <c r="W146" t="s">
        <v>1110</v>
      </c>
      <c r="X146" s="20">
        <v>45940.481249999997</v>
      </c>
      <c r="Y146">
        <v>10</v>
      </c>
      <c r="Z146"/>
      <c r="AA146">
        <v>3</v>
      </c>
      <c r="AB146"/>
      <c r="AC146" t="s">
        <v>41</v>
      </c>
      <c r="AD146"/>
      <c r="AE146">
        <v>1</v>
      </c>
      <c r="AF146" t="s">
        <v>41</v>
      </c>
      <c r="AG146"/>
      <c r="AH146"/>
      <c r="AI146"/>
      <c r="AJ146"/>
      <c r="AK146">
        <v>148</v>
      </c>
    </row>
    <row r="147" spans="1:37" x14ac:dyDescent="0.2">
      <c r="A147" t="s">
        <v>1115</v>
      </c>
      <c r="B147" t="s">
        <v>2076</v>
      </c>
      <c r="C147">
        <v>12</v>
      </c>
      <c r="D147" t="s">
        <v>1418</v>
      </c>
      <c r="E147"/>
      <c r="F147" t="s">
        <v>539</v>
      </c>
      <c r="G147" t="s">
        <v>634</v>
      </c>
      <c r="H147" t="s">
        <v>1546</v>
      </c>
      <c r="I147" t="s">
        <v>1194</v>
      </c>
      <c r="J147" t="s">
        <v>1110</v>
      </c>
      <c r="K147" t="s">
        <v>1110</v>
      </c>
      <c r="L147" t="s">
        <v>1113</v>
      </c>
      <c r="M147" t="s">
        <v>1139</v>
      </c>
      <c r="N147" t="s">
        <v>597</v>
      </c>
      <c r="O147" t="s">
        <v>785</v>
      </c>
      <c r="P147"/>
      <c r="Q147"/>
      <c r="R147" t="s">
        <v>539</v>
      </c>
      <c r="S147" t="s">
        <v>1111</v>
      </c>
      <c r="T147" s="20">
        <v>45884</v>
      </c>
      <c r="U147"/>
      <c r="V147" s="20">
        <v>45945.481249999997</v>
      </c>
      <c r="W147" t="s">
        <v>1110</v>
      </c>
      <c r="X147" s="20">
        <v>45940.481249999997</v>
      </c>
      <c r="Y147">
        <v>10</v>
      </c>
      <c r="Z147"/>
      <c r="AA147">
        <v>3</v>
      </c>
      <c r="AB147"/>
      <c r="AC147" t="s">
        <v>41</v>
      </c>
      <c r="AD147"/>
      <c r="AE147">
        <v>1</v>
      </c>
      <c r="AF147" t="s">
        <v>41</v>
      </c>
      <c r="AG147"/>
      <c r="AH147"/>
      <c r="AI147"/>
      <c r="AJ147"/>
      <c r="AK147">
        <v>148</v>
      </c>
    </row>
    <row r="148" spans="1:37" x14ac:dyDescent="0.2">
      <c r="A148" t="s">
        <v>1115</v>
      </c>
      <c r="B148" t="s">
        <v>2076</v>
      </c>
      <c r="C148">
        <v>12</v>
      </c>
      <c r="D148" t="s">
        <v>1417</v>
      </c>
      <c r="E148"/>
      <c r="F148" t="s">
        <v>539</v>
      </c>
      <c r="G148" t="s">
        <v>634</v>
      </c>
      <c r="H148" t="s">
        <v>1546</v>
      </c>
      <c r="I148" t="s">
        <v>1194</v>
      </c>
      <c r="J148" t="s">
        <v>1110</v>
      </c>
      <c r="K148" t="s">
        <v>1110</v>
      </c>
      <c r="L148" t="s">
        <v>1113</v>
      </c>
      <c r="M148" t="s">
        <v>1139</v>
      </c>
      <c r="N148" t="s">
        <v>597</v>
      </c>
      <c r="O148" t="s">
        <v>785</v>
      </c>
      <c r="P148"/>
      <c r="Q148"/>
      <c r="R148" t="s">
        <v>539</v>
      </c>
      <c r="S148" t="s">
        <v>1111</v>
      </c>
      <c r="T148" s="20">
        <v>45884</v>
      </c>
      <c r="U148"/>
      <c r="V148" s="20">
        <v>45945.481249999997</v>
      </c>
      <c r="W148" t="s">
        <v>1110</v>
      </c>
      <c r="X148" s="20">
        <v>45940.481249999997</v>
      </c>
      <c r="Y148">
        <v>10</v>
      </c>
      <c r="Z148"/>
      <c r="AA148">
        <v>3</v>
      </c>
      <c r="AB148"/>
      <c r="AC148" t="s">
        <v>41</v>
      </c>
      <c r="AD148"/>
      <c r="AE148">
        <v>1</v>
      </c>
      <c r="AF148" t="s">
        <v>41</v>
      </c>
      <c r="AG148"/>
      <c r="AH148"/>
      <c r="AI148"/>
      <c r="AJ148"/>
      <c r="AK148">
        <v>148</v>
      </c>
    </row>
    <row r="149" spans="1:37" x14ac:dyDescent="0.2">
      <c r="A149" t="s">
        <v>1115</v>
      </c>
      <c r="B149" t="s">
        <v>2076</v>
      </c>
      <c r="C149">
        <v>12</v>
      </c>
      <c r="D149" t="s">
        <v>1416</v>
      </c>
      <c r="E149"/>
      <c r="F149" t="s">
        <v>539</v>
      </c>
      <c r="G149" t="s">
        <v>634</v>
      </c>
      <c r="H149" t="s">
        <v>1546</v>
      </c>
      <c r="I149" t="s">
        <v>1567</v>
      </c>
      <c r="J149" t="s">
        <v>1110</v>
      </c>
      <c r="K149" t="s">
        <v>1110</v>
      </c>
      <c r="L149" t="s">
        <v>1113</v>
      </c>
      <c r="M149" t="s">
        <v>1139</v>
      </c>
      <c r="N149" t="s">
        <v>597</v>
      </c>
      <c r="O149" t="s">
        <v>785</v>
      </c>
      <c r="P149"/>
      <c r="Q149"/>
      <c r="R149" t="s">
        <v>539</v>
      </c>
      <c r="S149" t="s">
        <v>1111</v>
      </c>
      <c r="T149" s="20">
        <v>45884</v>
      </c>
      <c r="U149" t="s">
        <v>1199</v>
      </c>
      <c r="V149" s="20">
        <v>45945.481249999997</v>
      </c>
      <c r="W149" t="s">
        <v>1110</v>
      </c>
      <c r="X149" s="20">
        <v>45940.481249999997</v>
      </c>
      <c r="Y149">
        <v>10</v>
      </c>
      <c r="Z149"/>
      <c r="AA149">
        <v>3</v>
      </c>
      <c r="AB149"/>
      <c r="AC149" t="s">
        <v>41</v>
      </c>
      <c r="AD149"/>
      <c r="AE149">
        <v>1</v>
      </c>
      <c r="AF149" t="s">
        <v>41</v>
      </c>
      <c r="AG149"/>
      <c r="AH149"/>
      <c r="AI149"/>
      <c r="AJ149"/>
      <c r="AK149">
        <v>148</v>
      </c>
    </row>
    <row r="150" spans="1:37" x14ac:dyDescent="0.2">
      <c r="A150" t="s">
        <v>1115</v>
      </c>
      <c r="B150" t="s">
        <v>2076</v>
      </c>
      <c r="C150">
        <v>12</v>
      </c>
      <c r="D150" t="s">
        <v>1415</v>
      </c>
      <c r="E150"/>
      <c r="F150" t="s">
        <v>539</v>
      </c>
      <c r="G150" t="s">
        <v>634</v>
      </c>
      <c r="H150" t="s">
        <v>1546</v>
      </c>
      <c r="I150" t="s">
        <v>1194</v>
      </c>
      <c r="J150" t="s">
        <v>1110</v>
      </c>
      <c r="K150" t="s">
        <v>1110</v>
      </c>
      <c r="L150" t="s">
        <v>1113</v>
      </c>
      <c r="M150" t="s">
        <v>1139</v>
      </c>
      <c r="N150" t="s">
        <v>597</v>
      </c>
      <c r="O150" t="s">
        <v>785</v>
      </c>
      <c r="P150"/>
      <c r="Q150"/>
      <c r="R150" t="s">
        <v>539</v>
      </c>
      <c r="S150" t="s">
        <v>1111</v>
      </c>
      <c r="T150" s="20">
        <v>45884</v>
      </c>
      <c r="U150"/>
      <c r="V150" s="20">
        <v>45945.481249999997</v>
      </c>
      <c r="W150" t="s">
        <v>1110</v>
      </c>
      <c r="X150" s="20">
        <v>45940.481249999997</v>
      </c>
      <c r="Y150">
        <v>10</v>
      </c>
      <c r="Z150"/>
      <c r="AA150">
        <v>3</v>
      </c>
      <c r="AB150"/>
      <c r="AC150" t="s">
        <v>41</v>
      </c>
      <c r="AD150"/>
      <c r="AE150">
        <v>1</v>
      </c>
      <c r="AF150" t="s">
        <v>41</v>
      </c>
      <c r="AG150"/>
      <c r="AH150"/>
      <c r="AI150"/>
      <c r="AJ150"/>
      <c r="AK150">
        <v>148</v>
      </c>
    </row>
    <row r="151" spans="1:37" x14ac:dyDescent="0.2">
      <c r="A151" t="s">
        <v>1115</v>
      </c>
      <c r="B151" t="s">
        <v>2076</v>
      </c>
      <c r="C151">
        <v>12</v>
      </c>
      <c r="D151" t="s">
        <v>1091</v>
      </c>
      <c r="E151" t="s">
        <v>1090</v>
      </c>
      <c r="F151" t="s">
        <v>539</v>
      </c>
      <c r="G151" t="s">
        <v>590</v>
      </c>
      <c r="H151" t="s">
        <v>1565</v>
      </c>
      <c r="I151" t="s">
        <v>1114</v>
      </c>
      <c r="J151"/>
      <c r="K151" t="s">
        <v>1110</v>
      </c>
      <c r="L151" t="s">
        <v>1113</v>
      </c>
      <c r="M151" t="s">
        <v>1117</v>
      </c>
      <c r="N151" t="s">
        <v>597</v>
      </c>
      <c r="O151" t="s">
        <v>785</v>
      </c>
      <c r="P151" t="s">
        <v>894</v>
      </c>
      <c r="Q151"/>
      <c r="R151" t="s">
        <v>539</v>
      </c>
      <c r="S151" t="s">
        <v>1111</v>
      </c>
      <c r="T151" s="20">
        <v>44473</v>
      </c>
      <c r="U151"/>
      <c r="V151" s="20">
        <v>45938.370833333334</v>
      </c>
      <c r="W151" t="s">
        <v>1110</v>
      </c>
      <c r="X151" s="20">
        <v>45933.370833333334</v>
      </c>
      <c r="Y151">
        <v>17.100000000000001</v>
      </c>
      <c r="Z151"/>
      <c r="AA151">
        <v>4</v>
      </c>
      <c r="AB151" t="s">
        <v>1118</v>
      </c>
      <c r="AC151" t="s">
        <v>41</v>
      </c>
      <c r="AD151"/>
      <c r="AE151">
        <v>1</v>
      </c>
      <c r="AF151" t="s">
        <v>41</v>
      </c>
      <c r="AG151"/>
      <c r="AH151"/>
      <c r="AI151"/>
      <c r="AJ151"/>
      <c r="AK151">
        <v>148</v>
      </c>
    </row>
    <row r="152" spans="1:37" x14ac:dyDescent="0.2">
      <c r="A152" t="s">
        <v>1115</v>
      </c>
      <c r="B152" t="s">
        <v>2076</v>
      </c>
      <c r="C152">
        <v>12</v>
      </c>
      <c r="D152" t="s">
        <v>1094</v>
      </c>
      <c r="E152" t="s">
        <v>1093</v>
      </c>
      <c r="F152" t="s">
        <v>539</v>
      </c>
      <c r="G152" t="s">
        <v>590</v>
      </c>
      <c r="H152" t="s">
        <v>2080</v>
      </c>
      <c r="I152" t="s">
        <v>1114</v>
      </c>
      <c r="J152"/>
      <c r="K152" t="s">
        <v>1110</v>
      </c>
      <c r="L152" t="s">
        <v>1113</v>
      </c>
      <c r="M152" t="s">
        <v>1112</v>
      </c>
      <c r="N152" t="s">
        <v>597</v>
      </c>
      <c r="O152" t="s">
        <v>785</v>
      </c>
      <c r="P152" t="s">
        <v>570</v>
      </c>
      <c r="Q152"/>
      <c r="R152" t="s">
        <v>539</v>
      </c>
      <c r="S152" t="s">
        <v>1111</v>
      </c>
      <c r="T152" s="20">
        <v>43742</v>
      </c>
      <c r="U152"/>
      <c r="V152" s="20">
        <v>45938.370833333334</v>
      </c>
      <c r="W152" t="s">
        <v>1110</v>
      </c>
      <c r="X152" s="20">
        <v>45933.370833333334</v>
      </c>
      <c r="Y152">
        <v>17.100000000000001</v>
      </c>
      <c r="Z152"/>
      <c r="AA152">
        <v>4</v>
      </c>
      <c r="AB152" t="s">
        <v>1109</v>
      </c>
      <c r="AC152" t="s">
        <v>41</v>
      </c>
      <c r="AD152"/>
      <c r="AE152">
        <v>1</v>
      </c>
      <c r="AF152" t="s">
        <v>41</v>
      </c>
      <c r="AG152"/>
      <c r="AH152"/>
      <c r="AI152"/>
      <c r="AJ152"/>
      <c r="AK152">
        <v>148</v>
      </c>
    </row>
    <row r="153" spans="1:37" x14ac:dyDescent="0.2">
      <c r="A153"/>
      <c r="B153"/>
      <c r="C153"/>
      <c r="D153"/>
      <c r="E153"/>
      <c r="F153"/>
      <c r="G153"/>
      <c r="H153"/>
      <c r="I153"/>
      <c r="J153"/>
      <c r="K153"/>
      <c r="L153"/>
      <c r="M153"/>
      <c r="N153"/>
      <c r="O153"/>
      <c r="P153"/>
      <c r="Q153"/>
      <c r="R153"/>
      <c r="S153"/>
      <c r="T153" s="20"/>
      <c r="U153"/>
      <c r="V153" s="20"/>
      <c r="W153"/>
      <c r="X153" s="20"/>
      <c r="Y153"/>
      <c r="Z153"/>
      <c r="AA153"/>
      <c r="AB153"/>
      <c r="AC153"/>
      <c r="AD153"/>
      <c r="AE153"/>
      <c r="AF153"/>
      <c r="AG153"/>
      <c r="AH153"/>
      <c r="AI153"/>
      <c r="AJ153"/>
      <c r="AK153"/>
    </row>
    <row r="154" spans="1:37" x14ac:dyDescent="0.2">
      <c r="A154"/>
      <c r="B154"/>
      <c r="C154"/>
      <c r="D154"/>
      <c r="E154"/>
      <c r="F154"/>
      <c r="G154"/>
      <c r="H154"/>
      <c r="I154"/>
      <c r="J154"/>
      <c r="K154"/>
      <c r="L154"/>
      <c r="M154"/>
      <c r="N154"/>
      <c r="O154"/>
      <c r="P154"/>
      <c r="Q154"/>
      <c r="R154"/>
      <c r="S154"/>
      <c r="T154" s="20"/>
      <c r="U154"/>
      <c r="V154" s="20"/>
      <c r="W154"/>
      <c r="X154" s="20"/>
      <c r="Y154"/>
      <c r="Z154"/>
      <c r="AA154"/>
      <c r="AB154"/>
      <c r="AC154"/>
      <c r="AD154"/>
      <c r="AE154"/>
      <c r="AF154"/>
      <c r="AG154"/>
      <c r="AH154"/>
      <c r="AI154"/>
      <c r="AJ154"/>
      <c r="AK154"/>
    </row>
    <row r="155" spans="1:37" x14ac:dyDescent="0.2">
      <c r="A155"/>
      <c r="B155"/>
      <c r="C155"/>
      <c r="D155"/>
      <c r="E155"/>
      <c r="F155"/>
      <c r="G155"/>
      <c r="H155"/>
      <c r="I155"/>
      <c r="J155"/>
      <c r="K155"/>
      <c r="L155"/>
      <c r="M155"/>
      <c r="N155"/>
      <c r="O155"/>
      <c r="P155"/>
      <c r="Q155"/>
      <c r="R155"/>
      <c r="S155"/>
      <c r="T155" s="20"/>
      <c r="U155"/>
      <c r="V155" s="20"/>
      <c r="W155"/>
      <c r="X155" s="20"/>
      <c r="Y155"/>
      <c r="Z155"/>
      <c r="AA155"/>
      <c r="AB155"/>
      <c r="AC155"/>
      <c r="AD155"/>
      <c r="AE155"/>
      <c r="AF155"/>
      <c r="AG155"/>
      <c r="AH155"/>
      <c r="AI155"/>
      <c r="AJ155"/>
      <c r="AK155"/>
    </row>
    <row r="156" spans="1:37" x14ac:dyDescent="0.2">
      <c r="T156" s="10"/>
      <c r="X156" s="10"/>
    </row>
    <row r="157" spans="1:37" x14ac:dyDescent="0.2">
      <c r="T157" s="10"/>
      <c r="X157" s="10"/>
    </row>
    <row r="158" spans="1:37" x14ac:dyDescent="0.2">
      <c r="T158" s="10"/>
      <c r="X158" s="10"/>
    </row>
    <row r="159" spans="1:37" x14ac:dyDescent="0.2">
      <c r="T159" s="10"/>
      <c r="X159" s="10"/>
    </row>
    <row r="160" spans="1:37" x14ac:dyDescent="0.2">
      <c r="T160" s="10"/>
      <c r="X160" s="10"/>
    </row>
    <row r="161" spans="20:24" x14ac:dyDescent="0.2">
      <c r="T161" s="10"/>
      <c r="V161" s="10"/>
      <c r="X161" s="10"/>
    </row>
    <row r="162" spans="20:24" x14ac:dyDescent="0.2">
      <c r="T162" s="10"/>
      <c r="V162" s="10"/>
      <c r="X162" s="10"/>
    </row>
    <row r="163" spans="20:24" x14ac:dyDescent="0.2">
      <c r="T163" s="10"/>
      <c r="V163" s="10"/>
      <c r="X163" s="10"/>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Data Summary</vt:lpstr>
      <vt:lpstr>Experiment Tracker</vt:lpstr>
      <vt:lpstr>Consolidated Data - Static</vt:lpstr>
      <vt:lpstr>Consolidated Data - Dynamic</vt:lpstr>
      <vt:lpstr>REMOVED</vt:lpstr>
      <vt:lpstr>OUTCOME</vt:lpstr>
      <vt:lpstr>All - AdoptAPet</vt:lpstr>
      <vt:lpstr>All - PetPoint</vt:lpstr>
      <vt:lpstr>AnimalInventory - PetPoint</vt:lpstr>
      <vt:lpstr>Pivot Data</vt:lpstr>
      <vt:lpstr>PreTreat LOS</vt:lpstr>
      <vt:lpstr>PreTreat - All Data Reserve</vt:lpstr>
      <vt:lpstr>PreTreat DogTraffic</vt:lpstr>
      <vt:lpstr>Breed Group</vt:lpstr>
      <vt:lpstr>InitialRandom_10_07_25</vt:lpstr>
      <vt:lpstr>Randomize_10_18_25</vt:lpstr>
      <vt:lpstr>Randomize_10_20_25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2025-10-27T22:40:58Z</dcterms:modified>
</cp:coreProperties>
</file>