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augustok_petrobras_com_br/Documents/Área de Trabalho/Projetos/RJS-688 GL/"/>
    </mc:Choice>
  </mc:AlternateContent>
  <xr:revisionPtr revIDLastSave="0" documentId="8_{54038DCE-141D-4F1D-847B-C6361638C174}" xr6:coauthVersionLast="47" xr6:coauthVersionMax="47" xr10:uidLastSave="{00000000-0000-0000-0000-000000000000}"/>
  <workbookProtection workbookAlgorithmName="SHA-512" workbookHashValue="H8AG1MfkWuwntojP41yCthTwzDUC2HyYICo7Ljc7+A9EhvXF8ZVCKBfnFl/Qd9gjrfJJrzPsgmxtl20mzW+C9g==" workbookSaltValue="vYKbJP7XkNP/o59zgThDTw==" workbookSpinCount="100000" lockStructure="1"/>
  <bookViews>
    <workbookView xWindow="-110" yWindow="-110" windowWidth="19420" windowHeight="10300" xr2:uid="{00000000-000D-0000-FFFF-FFFF00000000}"/>
  </bookViews>
  <sheets>
    <sheet name="Gooseneck MCV Global 10k MUX" sheetId="1" r:id="rId1"/>
    <sheet name="Casos de Carregamento" sheetId="3" r:id="rId2"/>
    <sheet name="Lista" sheetId="2" state="hidden" r:id="rId3"/>
  </sheets>
  <definedNames>
    <definedName name="_xlnm.Print_Area" localSheetId="0">'Gooseneck MCV Global 10k MUX'!$A$1:$J$86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  <c r="F42" i="3"/>
  <c r="G39" i="3"/>
  <c r="F39" i="3"/>
  <c r="L46" i="1" l="1"/>
  <c r="L30" i="1" s="1"/>
  <c r="L45" i="1"/>
  <c r="L29" i="1" s="1"/>
  <c r="L42" i="1"/>
  <c r="L26" i="1" s="1"/>
  <c r="L41" i="1"/>
  <c r="L25" i="1" s="1"/>
  <c r="C39" i="1" l="1"/>
  <c r="G40" i="1"/>
  <c r="E40" i="1"/>
  <c r="H39" i="1"/>
  <c r="I40" i="1"/>
  <c r="H40" i="1"/>
  <c r="D40" i="1"/>
  <c r="G39" i="1"/>
  <c r="E39" i="1"/>
  <c r="I39" i="1"/>
  <c r="D39" i="1"/>
  <c r="H43" i="1" l="1"/>
  <c r="G46" i="1" s="1"/>
  <c r="C43" i="1"/>
  <c r="C45" i="1" s="1"/>
  <c r="C40" i="1"/>
  <c r="D43" i="1" s="1"/>
  <c r="C46" i="1" s="1"/>
  <c r="I43" i="1"/>
  <c r="G47" i="1" s="1"/>
  <c r="G43" i="1"/>
  <c r="G45" i="1" s="1"/>
  <c r="G51" i="1" l="1"/>
  <c r="E43" i="1"/>
  <c r="C47" i="1" s="1"/>
  <c r="C50" i="1" s="1"/>
  <c r="G50" i="1"/>
  <c r="G48" i="1"/>
  <c r="G52" i="1" s="1"/>
  <c r="E26" i="1" l="1"/>
  <c r="C48" i="1"/>
  <c r="C52" i="1" s="1"/>
  <c r="C51" i="1"/>
  <c r="E25" i="1" s="1"/>
  <c r="F12" i="3"/>
  <c r="D12" i="3" s="1"/>
  <c r="G30" i="3" l="1"/>
  <c r="F30" i="3"/>
  <c r="G27" i="3"/>
  <c r="F27" i="3"/>
  <c r="G24" i="3"/>
  <c r="F24" i="3"/>
  <c r="G21" i="3"/>
  <c r="F21" i="3"/>
  <c r="G18" i="3"/>
  <c r="F18" i="3"/>
  <c r="G15" i="3"/>
  <c r="F15" i="3"/>
  <c r="D19" i="3" l="1"/>
  <c r="D22" i="3"/>
  <c r="D25" i="3"/>
  <c r="D28" i="3"/>
  <c r="D13" i="3"/>
  <c r="D16" i="3"/>
  <c r="H60" i="1"/>
  <c r="I60" i="1"/>
  <c r="G60" i="1" l="1"/>
  <c r="I61" i="1"/>
  <c r="G61" i="1"/>
  <c r="H61" i="1"/>
  <c r="I64" i="1" l="1"/>
  <c r="G68" i="1" s="1"/>
  <c r="H64" i="1"/>
  <c r="G67" i="1" s="1"/>
  <c r="G64" i="1"/>
  <c r="G66" i="1" s="1"/>
  <c r="G72" i="1" l="1"/>
  <c r="G69" i="1"/>
  <c r="G73" i="1" s="1"/>
  <c r="G71" i="1"/>
  <c r="H26" i="1" s="1"/>
  <c r="E61" i="1"/>
  <c r="E60" i="1"/>
  <c r="D60" i="1"/>
  <c r="D61" i="1"/>
  <c r="C61" i="1"/>
  <c r="C60" i="1"/>
  <c r="F26" i="1" l="1"/>
  <c r="N26" i="1" s="1"/>
  <c r="C64" i="1"/>
  <c r="C66" i="1" s="1"/>
  <c r="E64" i="1"/>
  <c r="C68" i="1" s="1"/>
  <c r="D64" i="1"/>
  <c r="C67" i="1" s="1"/>
  <c r="C71" i="1" l="1"/>
  <c r="C72" i="1"/>
  <c r="C69" i="1"/>
  <c r="C73" i="1" s="1"/>
  <c r="H25" i="1" l="1"/>
  <c r="F25" i="1" s="1"/>
  <c r="N25" i="1" s="1"/>
  <c r="C28" i="1" s="1"/>
  <c r="C29" i="1" l="1"/>
  <c r="F36" i="3"/>
  <c r="F33" i="3"/>
  <c r="D31" i="3" s="1"/>
  <c r="G36" i="3"/>
  <c r="G33" i="3"/>
  <c r="K64" i="3"/>
  <c r="G64" i="3"/>
  <c r="K62" i="3"/>
  <c r="G45" i="3" s="1"/>
  <c r="K63" i="3"/>
  <c r="D37" i="3"/>
  <c r="G63" i="3"/>
  <c r="G62" i="3"/>
  <c r="F48" i="3" s="1"/>
  <c r="D34" i="3" l="1"/>
  <c r="D40" i="3"/>
  <c r="F45" i="3"/>
  <c r="D43" i="3" s="1"/>
  <c r="G48" i="3"/>
  <c r="D46" i="3" s="1"/>
  <c r="F51" i="3"/>
  <c r="F54" i="3"/>
  <c r="G51" i="3"/>
  <c r="G54" i="3"/>
  <c r="D49" i="3" l="1"/>
  <c r="D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Amaral (DSS)</author>
  </authors>
  <commentList>
    <comment ref="F1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Renato Amaral (DSS):</t>
        </r>
        <r>
          <rPr>
            <sz val="9"/>
            <color indexed="81"/>
            <rFont val="Segoe UI"/>
            <family val="2"/>
          </rPr>
          <t xml:space="preserve">
A capacidade tipada no gooseneck PN 2368021-03 de Global MUX é “CAP 385 tonf”.</t>
        </r>
      </text>
    </comment>
  </commentList>
</comments>
</file>

<file path=xl/sharedStrings.xml><?xml version="1.0" encoding="utf-8"?>
<sst xmlns="http://schemas.openxmlformats.org/spreadsheetml/2006/main" count="251" uniqueCount="118">
  <si>
    <t>MCV</t>
  </si>
  <si>
    <t>DUTO DE INJEÇÃO DE ÁGUA (MCVA)</t>
  </si>
  <si>
    <t>RL</t>
  </si>
  <si>
    <t>RL-3010.0J-1500-94G-PMU-002=0</t>
  </si>
  <si>
    <t>Carregamento</t>
  </si>
  <si>
    <t>XX</t>
  </si>
  <si>
    <t>Revisão</t>
  </si>
  <si>
    <t>Ver_0</t>
  </si>
  <si>
    <t>Execução</t>
  </si>
  <si>
    <t>Rawlison Nunes</t>
  </si>
  <si>
    <t>Verificação</t>
  </si>
  <si>
    <t>Otávio Henrique Magalhães</t>
  </si>
  <si>
    <t>Aprovação</t>
  </si>
  <si>
    <t>Data</t>
  </si>
  <si>
    <t>Carregamentos</t>
  </si>
  <si>
    <t>Tração [kN]</t>
  </si>
  <si>
    <t>Cortante [kN]</t>
  </si>
  <si>
    <t>Momento [kN.m]</t>
  </si>
  <si>
    <t>Pressão</t>
  </si>
  <si>
    <t>5.5ksi</t>
  </si>
  <si>
    <t>Sistema de Referência</t>
  </si>
  <si>
    <t>0ksi</t>
  </si>
  <si>
    <t>11ksi</t>
  </si>
  <si>
    <t>Limite de Tração</t>
  </si>
  <si>
    <t>Momento Positivo Máximo [kN.m]</t>
  </si>
  <si>
    <t>Tmin</t>
  </si>
  <si>
    <t>Momento Negativo Máximo [kN.m]</t>
  </si>
  <si>
    <t>Tmax</t>
  </si>
  <si>
    <t>STATUS</t>
  </si>
  <si>
    <t>Limite de Cortante</t>
  </si>
  <si>
    <t>Mecanismo de falha</t>
  </si>
  <si>
    <t>Vmin</t>
  </si>
  <si>
    <t>Fator de Segurança</t>
  </si>
  <si>
    <t>Vmax</t>
  </si>
  <si>
    <t>Plano Limite Superior</t>
  </si>
  <si>
    <t>Plano Limite Inferior</t>
  </si>
  <si>
    <t>T</t>
  </si>
  <si>
    <t>V</t>
  </si>
  <si>
    <t>M</t>
  </si>
  <si>
    <t>P1</t>
  </si>
  <si>
    <t>P2</t>
  </si>
  <si>
    <t>P3</t>
  </si>
  <si>
    <t>i</t>
  </si>
  <si>
    <t>j</t>
  </si>
  <si>
    <t>k</t>
  </si>
  <si>
    <t>P1P2</t>
  </si>
  <si>
    <t>P1P3</t>
  </si>
  <si>
    <t>P1P2 x P1P3</t>
  </si>
  <si>
    <t>x</t>
  </si>
  <si>
    <t>y</t>
  </si>
  <si>
    <t>z</t>
  </si>
  <si>
    <t>w</t>
  </si>
  <si>
    <t>a</t>
  </si>
  <si>
    <t>b</t>
  </si>
  <si>
    <t>c</t>
  </si>
  <si>
    <t>Comentários</t>
  </si>
  <si>
    <t>Equipamento:</t>
  </si>
  <si>
    <t>ONESUBSEA - Gooseneck do MCV Global 10k MUX</t>
  </si>
  <si>
    <t>TAGs:</t>
  </si>
  <si>
    <t>CCB-381 a CCB-390 e CCB-423 a CCB-433</t>
  </si>
  <si>
    <t>MCVs:</t>
  </si>
  <si>
    <t>MCVP e MCVA</t>
  </si>
  <si>
    <t>Revião da Planilha:</t>
  </si>
  <si>
    <t>Poço</t>
  </si>
  <si>
    <t>Tipo de MCV</t>
  </si>
  <si>
    <t>RL de referência</t>
  </si>
  <si>
    <t>TAG</t>
  </si>
  <si>
    <t>Caso de carregamento</t>
  </si>
  <si>
    <t>Esforço</t>
  </si>
  <si>
    <t xml:space="preserve">Valor </t>
  </si>
  <si>
    <t>Status</t>
  </si>
  <si>
    <t>CVD 2a - Topo</t>
  </si>
  <si>
    <t>Tração (Fx)  [kN]</t>
  </si>
  <si>
    <t>CVD 1a - MCV no Hub com linha suspensa (Caso 3i - Flutuadores) A</t>
  </si>
  <si>
    <t>Tração (Fx)</t>
  </si>
  <si>
    <t>Força Cortante (Fz)</t>
  </si>
  <si>
    <t>Momento Fletor (My)</t>
  </si>
  <si>
    <t>CVD 1a - MCV no Hub com linha suspensa (Caso 3i - Flutuadores) B</t>
  </si>
  <si>
    <t>CVD 1ª -MCV no Hub
(Caso 3ii - Flutuadores) A</t>
  </si>
  <si>
    <t>CVD 1ª -MCV no Hub
(Caso 3ii - Flutuadores) B</t>
  </si>
  <si>
    <t>CVD 1ª -MCV no Hub
(Caso 3ii - Após retirada dos
Flutuadores) A</t>
  </si>
  <si>
    <t>CVD 1ª -MCV no Hub
(Caso 3ii - Após retirada dos
Flutuadores) B</t>
  </si>
  <si>
    <t>CVD 1ª - Teste Offshore
(Caso 4 - Flutuadores) A</t>
  </si>
  <si>
    <t>CVD 1ª - Teste Offshore
(Caso 4 - Flutuadores) B</t>
  </si>
  <si>
    <t>CVD 1ª - Teste Offshore
(Caso 4 - Após retirada dos
Flutuadores) A</t>
  </si>
  <si>
    <t>CVD 1ª - Teste Offshore
(Caso 4 - Após retirada dos
Flutuadores) B</t>
  </si>
  <si>
    <t>CVD 1ª - Operação
(Caso 5 - Flutuadores) A</t>
  </si>
  <si>
    <t>Força Cortante (Fz)  [kN]</t>
  </si>
  <si>
    <t>Momento Fletor (My)  [kN.m]</t>
  </si>
  <si>
    <t>CVD 1ª - Operação
(Caso 5 - Flutuadores) B</t>
  </si>
  <si>
    <t>CVD 1ª - Operação
(Caso 5 - Após retirada dos
Flutuadores) A</t>
  </si>
  <si>
    <t>CVD 1ª - Operação
(Caso 5 - Após retirada dos
Flutuadores) B</t>
  </si>
  <si>
    <r>
      <t>NOTA:</t>
    </r>
    <r>
      <rPr>
        <sz val="11"/>
        <color theme="1"/>
        <rFont val="Calibri"/>
        <family val="2"/>
        <scheme val="minor"/>
      </rPr>
      <t xml:space="preserve"> Para os casos de operação (Caso 5), de forma conservadora, assume-se a mesma envoltória do caso de teste offshore.</t>
    </r>
  </si>
  <si>
    <t>NULA</t>
  </si>
  <si>
    <t>MÉDIA</t>
  </si>
  <si>
    <t>TESTE</t>
  </si>
  <si>
    <t>Nula</t>
  </si>
  <si>
    <t>CCB-381</t>
  </si>
  <si>
    <t>CCB-382</t>
  </si>
  <si>
    <t>CCB-383</t>
  </si>
  <si>
    <t>CCB-384</t>
  </si>
  <si>
    <t>CCB-385</t>
  </si>
  <si>
    <t>CCB-386</t>
  </si>
  <si>
    <t>CCB-387</t>
  </si>
  <si>
    <t>CCB-388</t>
  </si>
  <si>
    <t>CCB-389</t>
  </si>
  <si>
    <t>CCB-390</t>
  </si>
  <si>
    <t>CCB-423</t>
  </si>
  <si>
    <t>CCB-424</t>
  </si>
  <si>
    <t>CCB-425</t>
  </si>
  <si>
    <t>CCB-426</t>
  </si>
  <si>
    <t>CCB-427</t>
  </si>
  <si>
    <t>CCB-428</t>
  </si>
  <si>
    <t>CCB-429</t>
  </si>
  <si>
    <t>CCB-430</t>
  </si>
  <si>
    <t>CCB-431</t>
  </si>
  <si>
    <t>CCB-432</t>
  </si>
  <si>
    <t>CCB-433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</si>
</sst>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[$-416]d\-mmm\-yy;@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1" fillId="0" borderId="16" xfId="0" applyFont="1" applyBorder="1"/>
    <xf numFmtId="0" fontId="1" fillId="0" borderId="16" xfId="0" applyFont="1" applyBorder="1" applyAlignment="1">
      <alignment horizontal="left"/>
    </xf>
    <xf numFmtId="0" fontId="0" fillId="0" borderId="17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1" fillId="3" borderId="28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0" fillId="5" borderId="0" xfId="0" applyFill="1"/>
    <xf numFmtId="0" fontId="1" fillId="5" borderId="0" xfId="0" applyFont="1" applyFill="1"/>
    <xf numFmtId="0" fontId="0" fillId="4" borderId="6" xfId="0" applyFill="1" applyBorder="1" applyAlignment="1" applyProtection="1">
      <alignment horizontal="right"/>
      <protection locked="0"/>
    </xf>
    <xf numFmtId="0" fontId="0" fillId="0" borderId="19" xfId="0" applyBorder="1"/>
    <xf numFmtId="0" fontId="1" fillId="6" borderId="9" xfId="0" applyFont="1" applyFill="1" applyBorder="1" applyAlignment="1">
      <alignment wrapText="1"/>
    </xf>
    <xf numFmtId="0" fontId="1" fillId="6" borderId="31" xfId="0" applyFont="1" applyFill="1" applyBorder="1"/>
    <xf numFmtId="0" fontId="1" fillId="6" borderId="10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" fillId="7" borderId="1" xfId="0" applyFont="1" applyFill="1" applyBorder="1"/>
    <xf numFmtId="0" fontId="1" fillId="7" borderId="14" xfId="0" applyFont="1" applyFill="1" applyBorder="1" applyAlignment="1">
      <alignment horizontal="right"/>
    </xf>
    <xf numFmtId="0" fontId="1" fillId="7" borderId="3" xfId="0" applyFont="1" applyFill="1" applyBorder="1"/>
    <xf numFmtId="0" fontId="1" fillId="7" borderId="19" xfId="0" applyFont="1" applyFill="1" applyBorder="1" applyAlignment="1">
      <alignment horizontal="right"/>
    </xf>
    <xf numFmtId="0" fontId="0" fillId="8" borderId="9" xfId="0" applyFill="1" applyBorder="1" applyAlignment="1">
      <alignment horizontal="center" wrapText="1"/>
    </xf>
    <xf numFmtId="0" fontId="0" fillId="0" borderId="31" xfId="0" applyBorder="1"/>
    <xf numFmtId="0" fontId="0" fillId="8" borderId="10" xfId="0" applyFill="1" applyBorder="1" applyAlignment="1">
      <alignment horizontal="center"/>
    </xf>
    <xf numFmtId="0" fontId="0" fillId="4" borderId="31" xfId="0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1" fillId="6" borderId="3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4" fillId="5" borderId="0" xfId="0" applyFont="1" applyFill="1"/>
    <xf numFmtId="1" fontId="4" fillId="5" borderId="0" xfId="0" applyNumberFormat="1" applyFont="1" applyFill="1"/>
    <xf numFmtId="1" fontId="0" fillId="4" borderId="0" xfId="0" applyNumberFormat="1" applyFill="1"/>
    <xf numFmtId="0" fontId="1" fillId="5" borderId="0" xfId="0" applyFont="1" applyFill="1" applyAlignment="1">
      <alignment horizontal="center"/>
    </xf>
    <xf numFmtId="0" fontId="0" fillId="4" borderId="17" xfId="0" applyFill="1" applyBorder="1" applyAlignment="1" applyProtection="1">
      <alignment horizontal="left" vertical="top"/>
      <protection locked="0"/>
    </xf>
    <xf numFmtId="0" fontId="0" fillId="4" borderId="18" xfId="0" applyFill="1" applyBorder="1" applyAlignment="1" applyProtection="1">
      <alignment horizontal="left" vertical="top"/>
      <protection locked="0"/>
    </xf>
    <xf numFmtId="0" fontId="0" fillId="4" borderId="25" xfId="0" applyFill="1" applyBorder="1" applyAlignment="1" applyProtection="1">
      <alignment horizontal="left" vertical="top"/>
      <protection locked="0"/>
    </xf>
    <xf numFmtId="0" fontId="0" fillId="4" borderId="21" xfId="0" applyFill="1" applyBorder="1" applyAlignment="1" applyProtection="1">
      <alignment horizontal="left" vertical="top"/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4" borderId="26" xfId="0" applyFill="1" applyBorder="1" applyAlignment="1" applyProtection="1">
      <alignment horizontal="left" vertical="top"/>
      <protection locked="0"/>
    </xf>
    <xf numFmtId="0" fontId="0" fillId="4" borderId="22" xfId="0" applyFill="1" applyBorder="1" applyAlignment="1" applyProtection="1">
      <alignment horizontal="left" vertical="top"/>
      <protection locked="0"/>
    </xf>
    <xf numFmtId="0" fontId="0" fillId="4" borderId="23" xfId="0" applyFill="1" applyBorder="1" applyAlignment="1" applyProtection="1">
      <alignment horizontal="left" vertical="top"/>
      <protection locked="0"/>
    </xf>
    <xf numFmtId="0" fontId="0" fillId="4" borderId="27" xfId="0" applyFill="1" applyBorder="1" applyAlignment="1" applyProtection="1">
      <alignment horizontal="left" vertical="top"/>
      <protection locked="0"/>
    </xf>
    <xf numFmtId="0" fontId="0" fillId="4" borderId="3" xfId="0" applyFill="1" applyBorder="1" applyAlignment="1" applyProtection="1">
      <alignment horizontal="left"/>
      <protection locked="0"/>
    </xf>
    <xf numFmtId="0" fontId="0" fillId="4" borderId="19" xfId="0" applyFill="1" applyBorder="1" applyAlignment="1" applyProtection="1">
      <alignment horizontal="left"/>
      <protection locked="0"/>
    </xf>
    <xf numFmtId="0" fontId="0" fillId="4" borderId="4" xfId="0" applyFill="1" applyBorder="1" applyAlignment="1" applyProtection="1">
      <alignment horizontal="left"/>
      <protection locked="0"/>
    </xf>
    <xf numFmtId="0" fontId="1" fillId="3" borderId="7" xfId="0" applyFont="1" applyFill="1" applyBorder="1" applyAlignment="1">
      <alignment horizontal="right"/>
    </xf>
    <xf numFmtId="0" fontId="1" fillId="3" borderId="24" xfId="0" applyFont="1" applyFill="1" applyBorder="1" applyAlignment="1">
      <alignment horizontal="right"/>
    </xf>
    <xf numFmtId="0" fontId="1" fillId="3" borderId="30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166" fontId="0" fillId="4" borderId="5" xfId="0" applyNumberFormat="1" applyFill="1" applyBorder="1" applyAlignment="1" applyProtection="1">
      <alignment horizontal="left"/>
      <protection locked="0"/>
    </xf>
    <xf numFmtId="166" fontId="0" fillId="4" borderId="1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2" xfId="0" applyFill="1" applyBorder="1" applyAlignment="1" applyProtection="1">
      <alignment horizontal="left"/>
      <protection locked="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5" fillId="5" borderId="0" xfId="0" applyFont="1" applyFill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40" xfId="0" applyBorder="1" applyAlignment="1">
      <alignment horizontal="center" vertical="top" wrapText="1"/>
    </xf>
    <xf numFmtId="0" fontId="0" fillId="0" borderId="41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justify" vertical="top"/>
    </xf>
    <xf numFmtId="0" fontId="0" fillId="0" borderId="18" xfId="0" applyBorder="1" applyAlignment="1">
      <alignment horizontal="justify" vertical="top"/>
    </xf>
    <xf numFmtId="0" fontId="0" fillId="0" borderId="25" xfId="0" applyBorder="1" applyAlignment="1">
      <alignment horizontal="justify" vertical="top"/>
    </xf>
    <xf numFmtId="0" fontId="0" fillId="0" borderId="22" xfId="0" applyBorder="1" applyAlignment="1">
      <alignment horizontal="justify" vertical="top"/>
    </xf>
    <xf numFmtId="0" fontId="0" fillId="0" borderId="23" xfId="0" applyBorder="1" applyAlignment="1">
      <alignment horizontal="justify" vertical="top"/>
    </xf>
    <xf numFmtId="0" fontId="0" fillId="0" borderId="27" xfId="0" applyBorder="1" applyAlignment="1">
      <alignment horizontal="justify" vertical="top"/>
    </xf>
    <xf numFmtId="0" fontId="0" fillId="0" borderId="42" xfId="0" applyBorder="1" applyAlignment="1">
      <alignment horizontal="center" vertical="top" wrapText="1"/>
    </xf>
    <xf numFmtId="0" fontId="0" fillId="0" borderId="43" xfId="0" applyBorder="1" applyAlignment="1">
      <alignment horizontal="center" vertical="top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center"/>
      <protection locked="0"/>
    </xf>
    <xf numFmtId="166" fontId="0" fillId="4" borderId="4" xfId="0" applyNumberFormat="1" applyFill="1" applyBorder="1" applyAlignment="1" applyProtection="1">
      <alignment horizontal="center"/>
      <protection locked="0"/>
    </xf>
    <xf numFmtId="166" fontId="0" fillId="4" borderId="19" xfId="0" applyNumberFormat="1" applyFill="1" applyBorder="1" applyAlignment="1" applyProtection="1">
      <alignment horizontal="left"/>
      <protection locked="0"/>
    </xf>
    <xf numFmtId="166" fontId="0" fillId="4" borderId="4" xfId="0" applyNumberFormat="1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7" borderId="38" xfId="0" applyFont="1" applyFill="1" applyBorder="1" applyAlignment="1">
      <alignment horizontal="right"/>
    </xf>
    <xf numFmtId="0" fontId="1" fillId="7" borderId="39" xfId="0" applyFont="1" applyFill="1" applyBorder="1" applyAlignment="1">
      <alignment horizontal="right"/>
    </xf>
    <xf numFmtId="0" fontId="1" fillId="7" borderId="36" xfId="0" applyFont="1" applyFill="1" applyBorder="1" applyAlignment="1">
      <alignment horizontal="right"/>
    </xf>
    <xf numFmtId="0" fontId="1" fillId="7" borderId="37" xfId="0" applyFont="1" applyFill="1" applyBorder="1" applyAlignment="1">
      <alignment horizontal="right"/>
    </xf>
  </cellXfs>
  <cellStyles count="1">
    <cellStyle name="Normal" xfId="0" builtinId="0"/>
  </cellStyles>
  <dxfs count="3"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922018</xdr:colOff>
      <xdr:row>9</xdr:row>
      <xdr:rowOff>167640</xdr:rowOff>
    </xdr:from>
    <xdr:to>
      <xdr:col>9</xdr:col>
      <xdr:colOff>4488</xdr:colOff>
      <xdr:row>20</xdr:row>
      <xdr:rowOff>99060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C145FA8-0691-449F-AB65-710D7D955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86" t="19039" r="21490" b="12063"/>
        <a:stretch/>
      </xdr:blipFill>
      <xdr:spPr>
        <a:xfrm>
          <a:off x="3055618" y="1836420"/>
          <a:ext cx="2724830" cy="19583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121920</xdr:rowOff>
    </xdr:to>
    <xdr:sp macro="" textlink="">
      <xdr:nvSpPr>
        <xdr:cNvPr id="1029" name="AutoShape 5" descr="Image result for petrobras">
          <a:extLst>
            <a:ext uri="{FF2B5EF4-FFF2-40B4-BE49-F238E27FC236}">
              <a16:creationId xmlns:a16="http://schemas.microsoft.com/office/drawing/2014/main" id="{F9233408-F205-4A4C-AEAF-17D9AC0A88B6}"/>
            </a:ext>
          </a:extLst>
        </xdr:cNvPr>
        <xdr:cNvSpPr>
          <a:spLocks noChangeAspect="1" noChangeArrowheads="1"/>
        </xdr:cNvSpPr>
      </xdr:nvSpPr>
      <xdr:spPr bwMode="auto">
        <a:xfrm>
          <a:off x="266700" y="1828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38100</xdr:colOff>
      <xdr:row>1</xdr:row>
      <xdr:rowOff>15239</xdr:rowOff>
    </xdr:from>
    <xdr:to>
      <xdr:col>2</xdr:col>
      <xdr:colOff>632460</xdr:colOff>
      <xdr:row>3</xdr:row>
      <xdr:rowOff>186682</xdr:rowOff>
    </xdr:to>
    <xdr:pic>
      <xdr:nvPicPr>
        <xdr:cNvPr id="4" name="Imagem 3" descr="Image result for petrobras">
          <a:extLst>
            <a:ext uri="{FF2B5EF4-FFF2-40B4-BE49-F238E27FC236}">
              <a16:creationId xmlns:a16="http://schemas.microsoft.com/office/drawing/2014/main" id="{D1ED9BC8-DC43-459D-A2B8-7B29FA79E9C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5739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3810</xdr:colOff>
      <xdr:row>3</xdr:row>
      <xdr:rowOff>171443</xdr:rowOff>
    </xdr:to>
    <xdr:pic>
      <xdr:nvPicPr>
        <xdr:cNvPr id="7" name="Imagem 6" descr="Image result for petrobras">
          <a:extLst>
            <a:ext uri="{FF2B5EF4-FFF2-40B4-BE49-F238E27FC236}">
              <a16:creationId xmlns:a16="http://schemas.microsoft.com/office/drawing/2014/main" id="{401D0D58-119F-435B-85DE-AB12EF0E6B7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813560" cy="53720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58"/>
  <sheetViews>
    <sheetView showGridLines="0" tabSelected="1" topLeftCell="A30" zoomScaleNormal="100" workbookViewId="0">
      <selection activeCell="B75" sqref="B75:I81"/>
    </sheetView>
  </sheetViews>
  <sheetFormatPr defaultRowHeight="14.45"/>
  <cols>
    <col min="1" max="1" width="3.85546875" customWidth="1"/>
    <col min="2" max="2" width="17.7109375" customWidth="1"/>
    <col min="3" max="3" width="9.5703125" bestFit="1" customWidth="1"/>
    <col min="4" max="4" width="13.7109375" customWidth="1"/>
    <col min="6" max="6" width="3.85546875" customWidth="1"/>
    <col min="10" max="10" width="3.7109375" customWidth="1"/>
    <col min="11" max="11" width="10" style="21" hidden="1" customWidth="1"/>
    <col min="12" max="15" width="0" style="21" hidden="1" customWidth="1"/>
    <col min="16" max="28" width="8.85546875" style="21"/>
  </cols>
  <sheetData>
    <row r="1" spans="2:9" ht="15" thickBot="1"/>
    <row r="2" spans="2:9">
      <c r="B2" s="11"/>
      <c r="C2" s="13"/>
      <c r="D2" s="17" t="s">
        <v>0</v>
      </c>
      <c r="E2" s="92" t="s">
        <v>1</v>
      </c>
      <c r="F2" s="93"/>
      <c r="G2" s="93"/>
      <c r="H2" s="93"/>
      <c r="I2" s="94"/>
    </row>
    <row r="3" spans="2:9">
      <c r="B3" s="12"/>
      <c r="C3" s="14"/>
      <c r="D3" s="18" t="s">
        <v>2</v>
      </c>
      <c r="E3" s="64" t="s">
        <v>3</v>
      </c>
      <c r="F3" s="65"/>
      <c r="G3" s="65"/>
      <c r="H3" s="65"/>
      <c r="I3" s="66"/>
    </row>
    <row r="4" spans="2:9" ht="15" thickBot="1">
      <c r="B4" s="15"/>
      <c r="C4" s="16"/>
      <c r="D4" s="18" t="s">
        <v>4</v>
      </c>
      <c r="E4" s="64" t="s">
        <v>5</v>
      </c>
      <c r="F4" s="65"/>
      <c r="G4" s="65"/>
      <c r="H4" s="65"/>
      <c r="I4" s="66"/>
    </row>
    <row r="5" spans="2:9">
      <c r="B5" s="67" t="s">
        <v>6</v>
      </c>
      <c r="C5" s="68"/>
      <c r="D5" s="69"/>
      <c r="E5" s="64" t="s">
        <v>7</v>
      </c>
      <c r="F5" s="65"/>
      <c r="G5" s="65"/>
      <c r="H5" s="65"/>
      <c r="I5" s="66"/>
    </row>
    <row r="6" spans="2:9">
      <c r="B6" s="76" t="s">
        <v>8</v>
      </c>
      <c r="C6" s="77"/>
      <c r="D6" s="69"/>
      <c r="E6" s="64" t="s">
        <v>9</v>
      </c>
      <c r="F6" s="65"/>
      <c r="G6" s="65"/>
      <c r="H6" s="65"/>
      <c r="I6" s="66"/>
    </row>
    <row r="7" spans="2:9">
      <c r="B7" s="76" t="s">
        <v>10</v>
      </c>
      <c r="C7" s="77"/>
      <c r="D7" s="69"/>
      <c r="E7" s="64" t="s">
        <v>11</v>
      </c>
      <c r="F7" s="65"/>
      <c r="G7" s="65"/>
      <c r="H7" s="65"/>
      <c r="I7" s="66"/>
    </row>
    <row r="8" spans="2:9">
      <c r="B8" s="76" t="s">
        <v>12</v>
      </c>
      <c r="C8" s="77"/>
      <c r="D8" s="69"/>
      <c r="E8" s="64" t="s">
        <v>11</v>
      </c>
      <c r="F8" s="65"/>
      <c r="G8" s="65"/>
      <c r="H8" s="65"/>
      <c r="I8" s="66"/>
    </row>
    <row r="9" spans="2:9" ht="15" thickBot="1">
      <c r="B9" s="78" t="s">
        <v>13</v>
      </c>
      <c r="C9" s="79"/>
      <c r="D9" s="80"/>
      <c r="E9" s="73">
        <v>43522</v>
      </c>
      <c r="F9" s="74"/>
      <c r="G9" s="74"/>
      <c r="H9" s="74"/>
      <c r="I9" s="75"/>
    </row>
    <row r="17" spans="2:14" ht="15" thickBot="1"/>
    <row r="18" spans="2:14" ht="15" thickBot="1">
      <c r="B18" s="82" t="s">
        <v>14</v>
      </c>
      <c r="C18" s="83"/>
    </row>
    <row r="19" spans="2:14">
      <c r="B19" s="8" t="s">
        <v>15</v>
      </c>
      <c r="C19" s="19">
        <v>-15</v>
      </c>
    </row>
    <row r="20" spans="2:14">
      <c r="B20" s="6" t="s">
        <v>16</v>
      </c>
      <c r="C20" s="20">
        <v>15</v>
      </c>
    </row>
    <row r="21" spans="2:14" ht="15" thickBot="1">
      <c r="B21" s="6" t="s">
        <v>17</v>
      </c>
      <c r="C21" s="20">
        <v>0</v>
      </c>
    </row>
    <row r="22" spans="2:14" ht="15" thickBot="1">
      <c r="B22" s="7" t="s">
        <v>18</v>
      </c>
      <c r="C22" s="23" t="s">
        <v>19</v>
      </c>
      <c r="E22" s="97" t="s">
        <v>20</v>
      </c>
      <c r="F22" s="98"/>
      <c r="G22" s="98"/>
      <c r="H22" s="98"/>
      <c r="I22" s="99"/>
    </row>
    <row r="23" spans="2:14" ht="15" thickBot="1">
      <c r="E23" s="44"/>
      <c r="F23" s="44"/>
      <c r="G23" s="44"/>
      <c r="H23" s="44"/>
      <c r="I23" s="44"/>
    </row>
    <row r="24" spans="2:14" ht="15" thickBot="1">
      <c r="E24" s="45" t="s">
        <v>21</v>
      </c>
      <c r="F24" s="91" t="s">
        <v>19</v>
      </c>
      <c r="G24" s="91"/>
      <c r="H24" s="46" t="s">
        <v>22</v>
      </c>
      <c r="K24" s="103" t="s">
        <v>23</v>
      </c>
      <c r="L24" s="103"/>
    </row>
    <row r="25" spans="2:14">
      <c r="B25" s="85" t="s">
        <v>24</v>
      </c>
      <c r="C25" s="86"/>
      <c r="D25" s="87"/>
      <c r="E25" s="47">
        <f>C19*C50+C20*C51+C52</f>
        <v>143.03001910640796</v>
      </c>
      <c r="F25" s="104">
        <f>(E25+H25)/2</f>
        <v>105.77617513054604</v>
      </c>
      <c r="G25" s="104"/>
      <c r="H25" s="48">
        <f>C19*C71+C20*C72+C73</f>
        <v>68.52233115468411</v>
      </c>
      <c r="K25" s="51" t="s">
        <v>25</v>
      </c>
      <c r="L25" s="51">
        <f>IF(C$22="Nula",L33,IF(C$22="5.5ksi",L41,L54))</f>
        <v>-31.55</v>
      </c>
      <c r="N25" s="52">
        <f>IF(C$22="Nula",E25,IF(C$22="5.5ksi", F25,H25))</f>
        <v>105.77617513054604</v>
      </c>
    </row>
    <row r="26" spans="2:14" ht="15" thickBot="1">
      <c r="B26" s="88" t="s">
        <v>26</v>
      </c>
      <c r="C26" s="89"/>
      <c r="D26" s="90"/>
      <c r="E26" s="49">
        <f>C19*G50+C20*G51+G52</f>
        <v>-235.18619562022343</v>
      </c>
      <c r="F26" s="84">
        <f>(E26+H26)/2</f>
        <v>-197.4890673090224</v>
      </c>
      <c r="G26" s="84"/>
      <c r="H26" s="50">
        <f>C19*G71+C20*G72+G73</f>
        <v>-159.79193899782138</v>
      </c>
      <c r="K26" s="51" t="s">
        <v>27</v>
      </c>
      <c r="L26" s="51">
        <f>IF(C$22="Nula",L34,IF(C$22="5.5ksi",L42,L55))</f>
        <v>51.85</v>
      </c>
      <c r="N26" s="52">
        <f>IF(C$22="Nula",E26,IF(C$22="5.5ksi", F26,H26))</f>
        <v>-197.4890673090224</v>
      </c>
    </row>
    <row r="27" spans="2:14" ht="15" thickBot="1">
      <c r="K27" s="51"/>
      <c r="L27" s="51"/>
    </row>
    <row r="28" spans="2:14" ht="15" thickBot="1">
      <c r="B28" s="10" t="s">
        <v>28</v>
      </c>
      <c r="C28" s="95" t="str">
        <f>IF(AND(C19&gt;=L25,C19&lt;=L26,C20&gt;=L29,C20&lt;=L30),IF(AND(C21&lt;=N25,C21&gt;=N26),"APROVADO","REPROVADO"),"FORA DO DOMÍNIO ANALISADO")</f>
        <v>APROVADO</v>
      </c>
      <c r="D28" s="95"/>
      <c r="E28" s="96"/>
      <c r="K28" s="103" t="s">
        <v>29</v>
      </c>
      <c r="L28" s="103"/>
    </row>
    <row r="29" spans="2:14" ht="15" thickBot="1">
      <c r="B29" s="9" t="s">
        <v>30</v>
      </c>
      <c r="C29" s="100" t="str">
        <f>IF(C28="REPROVADO","Ruptura no Ponto de Quebra", "N/A")</f>
        <v>N/A</v>
      </c>
      <c r="D29" s="95"/>
      <c r="E29" s="96"/>
      <c r="K29" s="51" t="s">
        <v>31</v>
      </c>
      <c r="L29" s="51">
        <f>IF(C$22="Nula",L37,IF(C$22="5.5ksi",L45,L58))</f>
        <v>-56.55</v>
      </c>
    </row>
    <row r="30" spans="2:14" ht="15" thickBot="1">
      <c r="B30" s="101" t="s">
        <v>32</v>
      </c>
      <c r="C30" s="102"/>
      <c r="D30" s="100">
        <v>1.1000000000000001</v>
      </c>
      <c r="E30" s="96"/>
      <c r="K30" s="51" t="s">
        <v>33</v>
      </c>
      <c r="L30" s="51">
        <f>IF(C$22="Nula",L38,IF(C$22="5.5ksi",L46,L59))</f>
        <v>20.45</v>
      </c>
    </row>
    <row r="31" spans="2:14" ht="15" thickBot="1">
      <c r="G31" s="5"/>
      <c r="H31" s="5"/>
      <c r="I31" s="5"/>
      <c r="J31" s="5"/>
      <c r="K31" s="22"/>
    </row>
    <row r="32" spans="2:14" hidden="1">
      <c r="C32" s="81" t="s">
        <v>34</v>
      </c>
      <c r="D32" s="81"/>
      <c r="E32" s="81"/>
      <c r="G32" s="81" t="s">
        <v>35</v>
      </c>
      <c r="H32" s="81"/>
      <c r="I32" s="81"/>
      <c r="K32" s="54" t="s">
        <v>23</v>
      </c>
      <c r="L32" s="54"/>
      <c r="M32" s="22"/>
    </row>
    <row r="33" spans="2:12" hidden="1">
      <c r="C33" t="s">
        <v>36</v>
      </c>
      <c r="D33" t="s">
        <v>37</v>
      </c>
      <c r="E33" t="s">
        <v>38</v>
      </c>
      <c r="G33" t="s">
        <v>36</v>
      </c>
      <c r="H33" t="s">
        <v>37</v>
      </c>
      <c r="I33" t="s">
        <v>38</v>
      </c>
      <c r="K33" s="21" t="s">
        <v>25</v>
      </c>
      <c r="L33" s="21">
        <v>-22.9</v>
      </c>
    </row>
    <row r="34" spans="2:12" hidden="1">
      <c r="B34" t="s">
        <v>39</v>
      </c>
      <c r="C34">
        <v>11.12</v>
      </c>
      <c r="D34">
        <v>-15.5</v>
      </c>
      <c r="E34">
        <v>234</v>
      </c>
      <c r="G34">
        <v>11.12</v>
      </c>
      <c r="H34">
        <v>-15.5</v>
      </c>
      <c r="I34">
        <v>-152</v>
      </c>
      <c r="K34" s="21" t="s">
        <v>27</v>
      </c>
      <c r="L34" s="21">
        <v>49.7</v>
      </c>
    </row>
    <row r="35" spans="2:12" hidden="1">
      <c r="B35" t="s">
        <v>40</v>
      </c>
      <c r="C35">
        <v>-22.9</v>
      </c>
      <c r="D35">
        <v>-15.5</v>
      </c>
      <c r="E35">
        <v>190</v>
      </c>
      <c r="G35">
        <v>-22.9</v>
      </c>
      <c r="H35">
        <v>-15.5</v>
      </c>
      <c r="I35">
        <v>-190</v>
      </c>
    </row>
    <row r="36" spans="2:12" hidden="1">
      <c r="B36" t="s">
        <v>41</v>
      </c>
      <c r="C36">
        <v>11.12</v>
      </c>
      <c r="D36">
        <v>-53.9</v>
      </c>
      <c r="E36">
        <v>306</v>
      </c>
      <c r="G36">
        <v>11.12</v>
      </c>
      <c r="H36">
        <v>-53.9</v>
      </c>
      <c r="I36">
        <v>-84</v>
      </c>
      <c r="K36" s="54" t="s">
        <v>29</v>
      </c>
      <c r="L36" s="54"/>
    </row>
    <row r="37" spans="2:12" hidden="1">
      <c r="K37" s="21" t="s">
        <v>31</v>
      </c>
      <c r="L37" s="21">
        <v>-53.9</v>
      </c>
    </row>
    <row r="38" spans="2:12" hidden="1">
      <c r="C38" t="s">
        <v>42</v>
      </c>
      <c r="D38" t="s">
        <v>43</v>
      </c>
      <c r="E38" t="s">
        <v>44</v>
      </c>
      <c r="G38" t="s">
        <v>42</v>
      </c>
      <c r="H38" t="s">
        <v>43</v>
      </c>
      <c r="I38" t="s">
        <v>44</v>
      </c>
      <c r="K38" s="21" t="s">
        <v>33</v>
      </c>
      <c r="L38" s="21">
        <v>20</v>
      </c>
    </row>
    <row r="39" spans="2:12" hidden="1">
      <c r="B39" t="s">
        <v>45</v>
      </c>
      <c r="C39">
        <f>C35-C34</f>
        <v>-34.019999999999996</v>
      </c>
      <c r="D39">
        <f t="shared" ref="D39:E39" si="0">D35-D34</f>
        <v>0</v>
      </c>
      <c r="E39">
        <f t="shared" si="0"/>
        <v>-44</v>
      </c>
      <c r="G39">
        <f>G35-G34</f>
        <v>-34.019999999999996</v>
      </c>
      <c r="H39">
        <f t="shared" ref="H39:I39" si="1">H35-H34</f>
        <v>0</v>
      </c>
      <c r="I39">
        <f t="shared" si="1"/>
        <v>-38</v>
      </c>
    </row>
    <row r="40" spans="2:12" hidden="1">
      <c r="B40" t="s">
        <v>46</v>
      </c>
      <c r="C40">
        <f>C36-C34</f>
        <v>0</v>
      </c>
      <c r="D40">
        <f t="shared" ref="D40:E40" si="2">D36-D34</f>
        <v>-38.4</v>
      </c>
      <c r="E40">
        <f t="shared" si="2"/>
        <v>72</v>
      </c>
      <c r="G40">
        <f>G36-G34</f>
        <v>0</v>
      </c>
      <c r="H40">
        <f t="shared" ref="H40:I40" si="3">H36-H34</f>
        <v>-38.4</v>
      </c>
      <c r="I40">
        <f t="shared" si="3"/>
        <v>68</v>
      </c>
      <c r="K40" s="54" t="s">
        <v>23</v>
      </c>
      <c r="L40" s="54"/>
    </row>
    <row r="41" spans="2:12" hidden="1">
      <c r="K41" s="21" t="s">
        <v>25</v>
      </c>
      <c r="L41" s="21">
        <f>(L33+L54)/2</f>
        <v>-31.55</v>
      </c>
    </row>
    <row r="42" spans="2:12" hidden="1">
      <c r="C42" t="s">
        <v>42</v>
      </c>
      <c r="D42" t="s">
        <v>43</v>
      </c>
      <c r="E42" t="s">
        <v>44</v>
      </c>
      <c r="G42" t="s">
        <v>42</v>
      </c>
      <c r="H42" t="s">
        <v>43</v>
      </c>
      <c r="I42" t="s">
        <v>44</v>
      </c>
      <c r="K42" s="21" t="s">
        <v>27</v>
      </c>
      <c r="L42" s="21">
        <f>(L34+L55)/2</f>
        <v>51.85</v>
      </c>
    </row>
    <row r="43" spans="2:12" hidden="1">
      <c r="B43" t="s">
        <v>47</v>
      </c>
      <c r="C43" s="1">
        <f>D39*E40-E39*D40</f>
        <v>-1689.6</v>
      </c>
      <c r="D43" s="1">
        <f>E39*C40-C39*E40</f>
        <v>2449.4399999999996</v>
      </c>
      <c r="E43" s="1">
        <f>C39*D40-D39*C40</f>
        <v>1306.3679999999997</v>
      </c>
      <c r="G43" s="1">
        <f>H39*I40-I39*H40</f>
        <v>-1459.2</v>
      </c>
      <c r="H43" s="1">
        <f>I39*G40-G39*I40</f>
        <v>2313.3599999999997</v>
      </c>
      <c r="I43" s="1">
        <f>G39*H40-H39*G40</f>
        <v>1306.3679999999997</v>
      </c>
    </row>
    <row r="44" spans="2:12" hidden="1">
      <c r="K44" s="54" t="s">
        <v>29</v>
      </c>
      <c r="L44" s="54"/>
    </row>
    <row r="45" spans="2:12" hidden="1">
      <c r="B45" t="s">
        <v>48</v>
      </c>
      <c r="C45" s="1">
        <f>C43</f>
        <v>-1689.6</v>
      </c>
      <c r="G45" s="1">
        <f>G43</f>
        <v>-1459.2</v>
      </c>
      <c r="K45" s="21" t="s">
        <v>31</v>
      </c>
      <c r="L45" s="21">
        <f>(L37+L58)/2</f>
        <v>-56.55</v>
      </c>
    </row>
    <row r="46" spans="2:12" hidden="1">
      <c r="B46" t="s">
        <v>49</v>
      </c>
      <c r="C46" s="1">
        <f>D43</f>
        <v>2449.4399999999996</v>
      </c>
      <c r="G46" s="1">
        <f>H43</f>
        <v>2313.3599999999997</v>
      </c>
      <c r="K46" s="21" t="s">
        <v>33</v>
      </c>
      <c r="L46" s="21">
        <f>(L38+L59)/2</f>
        <v>20.45</v>
      </c>
    </row>
    <row r="47" spans="2:12" hidden="1">
      <c r="B47" t="s">
        <v>50</v>
      </c>
      <c r="C47" s="1">
        <f>E43</f>
        <v>1306.3679999999997</v>
      </c>
      <c r="G47" s="1">
        <f>I43</f>
        <v>1306.3679999999997</v>
      </c>
    </row>
    <row r="48" spans="2:12" hidden="1">
      <c r="B48" t="s">
        <v>51</v>
      </c>
      <c r="C48">
        <f>-C45*C34-C46*D34-C47*E34</f>
        <v>-248935.43999999992</v>
      </c>
      <c r="G48">
        <f>-G45*G34-G46*H34-G47*I34</f>
        <v>250651.31999999995</v>
      </c>
    </row>
    <row r="49" spans="2:13" hidden="1"/>
    <row r="50" spans="2:13" hidden="1">
      <c r="B50" t="s">
        <v>52</v>
      </c>
      <c r="C50" s="2">
        <f>-C45/C47</f>
        <v>1.2933568489124048</v>
      </c>
      <c r="G50" s="2">
        <f>-G45/G47</f>
        <v>1.1169900058788951</v>
      </c>
    </row>
    <row r="51" spans="2:13" hidden="1">
      <c r="B51" t="s">
        <v>53</v>
      </c>
      <c r="C51" s="2">
        <f>-C46/C47</f>
        <v>-1.875</v>
      </c>
      <c r="G51" s="2">
        <f>-G46/G47</f>
        <v>-1.7708333333333335</v>
      </c>
    </row>
    <row r="52" spans="2:13" hidden="1">
      <c r="B52" t="s">
        <v>54</v>
      </c>
      <c r="C52" s="3">
        <f>-C48/C47</f>
        <v>190.55537184009404</v>
      </c>
      <c r="G52" s="3">
        <f>-G48/G47</f>
        <v>-191.86884553203998</v>
      </c>
    </row>
    <row r="53" spans="2:13" hidden="1">
      <c r="C53" s="81" t="s">
        <v>34</v>
      </c>
      <c r="D53" s="81"/>
      <c r="E53" s="81"/>
      <c r="G53" s="81" t="s">
        <v>35</v>
      </c>
      <c r="H53" s="81"/>
      <c r="I53" s="81"/>
      <c r="K53" s="54" t="s">
        <v>23</v>
      </c>
      <c r="L53" s="54"/>
      <c r="M53" s="22"/>
    </row>
    <row r="54" spans="2:13" hidden="1">
      <c r="C54" t="s">
        <v>36</v>
      </c>
      <c r="D54" t="s">
        <v>37</v>
      </c>
      <c r="E54" t="s">
        <v>38</v>
      </c>
      <c r="G54" t="s">
        <v>36</v>
      </c>
      <c r="H54" t="s">
        <v>37</v>
      </c>
      <c r="I54" t="s">
        <v>38</v>
      </c>
      <c r="K54" s="21" t="s">
        <v>25</v>
      </c>
      <c r="L54" s="21">
        <v>-40.200000000000003</v>
      </c>
    </row>
    <row r="55" spans="2:13" hidden="1">
      <c r="B55" t="s">
        <v>39</v>
      </c>
      <c r="C55">
        <v>5.7</v>
      </c>
      <c r="D55">
        <v>-16</v>
      </c>
      <c r="E55">
        <v>160</v>
      </c>
      <c r="G55">
        <v>5.7</v>
      </c>
      <c r="H55">
        <v>-16</v>
      </c>
      <c r="I55">
        <v>-80</v>
      </c>
      <c r="K55" s="21" t="s">
        <v>27</v>
      </c>
      <c r="L55" s="21">
        <v>54</v>
      </c>
    </row>
    <row r="56" spans="2:13" hidden="1">
      <c r="B56" t="s">
        <v>40</v>
      </c>
      <c r="C56">
        <v>-40.200000000000003</v>
      </c>
      <c r="D56">
        <v>-16</v>
      </c>
      <c r="E56">
        <v>94</v>
      </c>
      <c r="G56">
        <v>-40.200000000000003</v>
      </c>
      <c r="H56">
        <v>-16</v>
      </c>
      <c r="I56">
        <v>-136</v>
      </c>
    </row>
    <row r="57" spans="2:13" hidden="1">
      <c r="B57" t="s">
        <v>41</v>
      </c>
      <c r="C57">
        <v>5.7</v>
      </c>
      <c r="D57">
        <v>-59.2</v>
      </c>
      <c r="E57">
        <v>246</v>
      </c>
      <c r="G57">
        <v>5.7</v>
      </c>
      <c r="H57">
        <v>-59.2</v>
      </c>
      <c r="I57">
        <v>-4</v>
      </c>
      <c r="K57" s="54" t="s">
        <v>29</v>
      </c>
      <c r="L57" s="54"/>
    </row>
    <row r="58" spans="2:13" hidden="1">
      <c r="K58" s="21" t="s">
        <v>31</v>
      </c>
      <c r="L58" s="21">
        <v>-59.2</v>
      </c>
    </row>
    <row r="59" spans="2:13" hidden="1">
      <c r="C59" t="s">
        <v>42</v>
      </c>
      <c r="D59" t="s">
        <v>43</v>
      </c>
      <c r="E59" t="s">
        <v>44</v>
      </c>
      <c r="G59" t="s">
        <v>42</v>
      </c>
      <c r="H59" t="s">
        <v>43</v>
      </c>
      <c r="I59" t="s">
        <v>44</v>
      </c>
      <c r="K59" s="21" t="s">
        <v>33</v>
      </c>
      <c r="L59" s="21">
        <v>20.9</v>
      </c>
    </row>
    <row r="60" spans="2:13" hidden="1">
      <c r="B60" t="s">
        <v>45</v>
      </c>
      <c r="C60">
        <f>C56-C55</f>
        <v>-45.900000000000006</v>
      </c>
      <c r="D60">
        <f t="shared" ref="D60:E60" si="4">D56-D55</f>
        <v>0</v>
      </c>
      <c r="E60">
        <f t="shared" si="4"/>
        <v>-66</v>
      </c>
      <c r="G60">
        <f>G56-G55</f>
        <v>-45.900000000000006</v>
      </c>
      <c r="H60">
        <f t="shared" ref="H60:I60" si="5">H56-H55</f>
        <v>0</v>
      </c>
      <c r="I60">
        <f t="shared" si="5"/>
        <v>-56</v>
      </c>
    </row>
    <row r="61" spans="2:13" hidden="1">
      <c r="B61" t="s">
        <v>46</v>
      </c>
      <c r="C61">
        <f>C57-C55</f>
        <v>0</v>
      </c>
      <c r="D61">
        <f t="shared" ref="D61:E61" si="6">D57-D55</f>
        <v>-43.2</v>
      </c>
      <c r="E61">
        <f t="shared" si="6"/>
        <v>86</v>
      </c>
      <c r="G61">
        <f>G57-G55</f>
        <v>0</v>
      </c>
      <c r="H61">
        <f t="shared" ref="H61:I61" si="7">H57-H55</f>
        <v>-43.2</v>
      </c>
      <c r="I61">
        <f t="shared" si="7"/>
        <v>76</v>
      </c>
    </row>
    <row r="62" spans="2:13" hidden="1"/>
    <row r="63" spans="2:13" hidden="1">
      <c r="C63" t="s">
        <v>42</v>
      </c>
      <c r="D63" t="s">
        <v>43</v>
      </c>
      <c r="E63" t="s">
        <v>44</v>
      </c>
      <c r="G63" t="s">
        <v>42</v>
      </c>
      <c r="H63" t="s">
        <v>43</v>
      </c>
      <c r="I63" t="s">
        <v>44</v>
      </c>
    </row>
    <row r="64" spans="2:13" hidden="1">
      <c r="B64" t="s">
        <v>47</v>
      </c>
      <c r="C64" s="1">
        <f>D60*E61-E60*D61</f>
        <v>-2851.2000000000003</v>
      </c>
      <c r="D64" s="1">
        <f>E60*C61-C60*E61</f>
        <v>3947.4000000000005</v>
      </c>
      <c r="E64" s="1">
        <f>C60*D61-D60*C61</f>
        <v>1982.8800000000003</v>
      </c>
      <c r="G64" s="1">
        <f>H60*I61-I60*H61</f>
        <v>-2419.2000000000003</v>
      </c>
      <c r="H64" s="1">
        <f>I60*G61-G60*I61</f>
        <v>3488.4000000000005</v>
      </c>
      <c r="I64" s="1">
        <f>G60*H61-H60*G61</f>
        <v>1982.8800000000003</v>
      </c>
    </row>
    <row r="65" spans="2:9" hidden="1"/>
    <row r="66" spans="2:9" hidden="1">
      <c r="B66" t="s">
        <v>48</v>
      </c>
      <c r="C66" s="1">
        <f>C64</f>
        <v>-2851.2000000000003</v>
      </c>
      <c r="G66" s="1">
        <f>G64</f>
        <v>-2419.2000000000003</v>
      </c>
    </row>
    <row r="67" spans="2:9" hidden="1">
      <c r="B67" t="s">
        <v>49</v>
      </c>
      <c r="C67" s="1">
        <f>D64</f>
        <v>3947.4000000000005</v>
      </c>
      <c r="G67" s="1">
        <f>H64</f>
        <v>3488.4000000000005</v>
      </c>
    </row>
    <row r="68" spans="2:9" hidden="1">
      <c r="B68" t="s">
        <v>50</v>
      </c>
      <c r="C68" s="1">
        <f>E64</f>
        <v>1982.8800000000003</v>
      </c>
      <c r="G68" s="1">
        <f>I64</f>
        <v>1982.8800000000003</v>
      </c>
    </row>
    <row r="69" spans="2:9" hidden="1">
      <c r="B69" t="s">
        <v>51</v>
      </c>
      <c r="C69">
        <f>-C66*C55-C67*D55-C68*E55</f>
        <v>-237850.56000000006</v>
      </c>
      <c r="G69">
        <f>-G66*G55-G67*H55-G68*I55</f>
        <v>228234.24000000005</v>
      </c>
    </row>
    <row r="70" spans="2:9" hidden="1"/>
    <row r="71" spans="2:9" hidden="1">
      <c r="B71" t="s">
        <v>52</v>
      </c>
      <c r="C71" s="2">
        <f>-C66/C68</f>
        <v>1.4379084967320261</v>
      </c>
      <c r="G71" s="2">
        <f>-G66/G68</f>
        <v>1.2200435729847494</v>
      </c>
    </row>
    <row r="72" spans="2:9" hidden="1">
      <c r="B72" t="s">
        <v>53</v>
      </c>
      <c r="C72" s="2">
        <f>-C67/C68</f>
        <v>-1.9907407407407407</v>
      </c>
      <c r="G72" s="2">
        <f>-G67/G68</f>
        <v>-1.7592592592592593</v>
      </c>
    </row>
    <row r="73" spans="2:9" ht="15" hidden="1" thickBot="1">
      <c r="B73" t="s">
        <v>54</v>
      </c>
      <c r="C73" s="3">
        <f>-C69/C68</f>
        <v>119.95206971677561</v>
      </c>
      <c r="G73" s="3">
        <f>-G69/G68</f>
        <v>-115.10239651416123</v>
      </c>
    </row>
    <row r="74" spans="2:9" ht="15" thickBot="1">
      <c r="B74" s="70" t="s">
        <v>55</v>
      </c>
      <c r="C74" s="71"/>
      <c r="D74" s="71"/>
      <c r="E74" s="71"/>
      <c r="F74" s="71"/>
      <c r="G74" s="71"/>
      <c r="H74" s="71"/>
      <c r="I74" s="72"/>
    </row>
    <row r="75" spans="2:9">
      <c r="B75" s="55"/>
      <c r="C75" s="56"/>
      <c r="D75" s="56"/>
      <c r="E75" s="56"/>
      <c r="F75" s="56"/>
      <c r="G75" s="56"/>
      <c r="H75" s="56"/>
      <c r="I75" s="57"/>
    </row>
    <row r="76" spans="2:9">
      <c r="B76" s="58"/>
      <c r="C76" s="59"/>
      <c r="D76" s="59"/>
      <c r="E76" s="59"/>
      <c r="F76" s="59"/>
      <c r="G76" s="59"/>
      <c r="H76" s="59"/>
      <c r="I76" s="60"/>
    </row>
    <row r="77" spans="2:9">
      <c r="B77" s="58"/>
      <c r="C77" s="59"/>
      <c r="D77" s="59"/>
      <c r="E77" s="59"/>
      <c r="F77" s="59"/>
      <c r="G77" s="59"/>
      <c r="H77" s="59"/>
      <c r="I77" s="60"/>
    </row>
    <row r="78" spans="2:9">
      <c r="B78" s="58"/>
      <c r="C78" s="59"/>
      <c r="D78" s="59"/>
      <c r="E78" s="59"/>
      <c r="F78" s="59"/>
      <c r="G78" s="59"/>
      <c r="H78" s="59"/>
      <c r="I78" s="60"/>
    </row>
    <row r="79" spans="2:9">
      <c r="B79" s="58"/>
      <c r="C79" s="59"/>
      <c r="D79" s="59"/>
      <c r="E79" s="59"/>
      <c r="F79" s="59"/>
      <c r="G79" s="59"/>
      <c r="H79" s="59"/>
      <c r="I79" s="60"/>
    </row>
    <row r="80" spans="2:9">
      <c r="B80" s="58"/>
      <c r="C80" s="59"/>
      <c r="D80" s="59"/>
      <c r="E80" s="59"/>
      <c r="F80" s="59"/>
      <c r="G80" s="59"/>
      <c r="H80" s="59"/>
      <c r="I80" s="60"/>
    </row>
    <row r="81" spans="1:10" ht="15" thickBot="1">
      <c r="B81" s="61"/>
      <c r="C81" s="62"/>
      <c r="D81" s="62"/>
      <c r="E81" s="62"/>
      <c r="F81" s="62"/>
      <c r="G81" s="62"/>
      <c r="H81" s="62"/>
      <c r="I81" s="63"/>
    </row>
    <row r="82" spans="1:10">
      <c r="B82" s="30"/>
      <c r="C82" s="30"/>
      <c r="D82" s="30"/>
      <c r="E82" s="30"/>
      <c r="F82" s="30"/>
      <c r="G82" s="30"/>
      <c r="H82" s="30"/>
      <c r="I82" s="30"/>
    </row>
    <row r="83" spans="1:10">
      <c r="B83" t="s">
        <v>56</v>
      </c>
      <c r="C83" t="s">
        <v>57</v>
      </c>
      <c r="H83" s="30"/>
      <c r="I83" s="30"/>
    </row>
    <row r="84" spans="1:10">
      <c r="B84" t="s">
        <v>58</v>
      </c>
      <c r="C84" t="s">
        <v>59</v>
      </c>
      <c r="H84" s="30"/>
      <c r="I84" s="30"/>
    </row>
    <row r="85" spans="1:10">
      <c r="B85" t="s">
        <v>60</v>
      </c>
      <c r="C85" t="s">
        <v>61</v>
      </c>
      <c r="H85" s="30"/>
      <c r="I85" s="30"/>
    </row>
    <row r="86" spans="1:10">
      <c r="B86" t="s">
        <v>62</v>
      </c>
      <c r="C86" s="31">
        <v>7</v>
      </c>
    </row>
    <row r="87" spans="1:10">
      <c r="A87" s="21"/>
      <c r="B87" s="21"/>
      <c r="C87" s="21"/>
      <c r="D87" s="21"/>
      <c r="E87" s="21"/>
      <c r="F87" s="21"/>
      <c r="G87" s="21"/>
      <c r="H87" s="21"/>
      <c r="I87" s="21"/>
      <c r="J87" s="21"/>
    </row>
    <row r="88" spans="1:10">
      <c r="A88" s="21"/>
      <c r="B88" s="21"/>
      <c r="C88" s="21"/>
      <c r="D88" s="21"/>
      <c r="E88" s="21"/>
      <c r="F88" s="21"/>
      <c r="G88" s="21"/>
      <c r="H88" s="21"/>
      <c r="I88" s="21"/>
      <c r="J88" s="21"/>
    </row>
    <row r="89" spans="1:10">
      <c r="A89" s="21"/>
      <c r="B89" s="21"/>
      <c r="C89" s="21"/>
      <c r="D89" s="21"/>
      <c r="E89" s="21"/>
      <c r="F89" s="21"/>
      <c r="G89" s="21"/>
      <c r="H89" s="21"/>
      <c r="I89" s="21"/>
      <c r="J89" s="21"/>
    </row>
    <row r="90" spans="1:10">
      <c r="A90" s="21"/>
      <c r="B90" s="21"/>
      <c r="C90" s="21"/>
      <c r="D90" s="21"/>
      <c r="E90" s="21"/>
      <c r="F90" s="21"/>
      <c r="G90" s="21"/>
      <c r="H90" s="21"/>
      <c r="I90" s="21"/>
      <c r="J90" s="21"/>
    </row>
    <row r="91" spans="1:10">
      <c r="A91" s="21"/>
      <c r="B91" s="21"/>
      <c r="C91" s="21"/>
      <c r="D91" s="21"/>
      <c r="E91" s="21"/>
      <c r="F91" s="21"/>
      <c r="G91" s="21"/>
      <c r="H91" s="21"/>
      <c r="I91" s="21"/>
      <c r="J91" s="21"/>
    </row>
    <row r="92" spans="1:10">
      <c r="A92" s="21"/>
      <c r="B92" s="21"/>
      <c r="C92" s="21"/>
      <c r="D92" s="21"/>
      <c r="E92" s="21"/>
      <c r="F92" s="21"/>
      <c r="G92" s="21"/>
      <c r="H92" s="21"/>
      <c r="I92" s="21"/>
      <c r="J92" s="21"/>
    </row>
    <row r="93" spans="1:10">
      <c r="A93" s="21"/>
      <c r="B93" s="21"/>
      <c r="C93" s="21"/>
      <c r="D93" s="21"/>
      <c r="E93" s="21"/>
      <c r="F93" s="21"/>
      <c r="G93" s="21"/>
      <c r="H93" s="21"/>
      <c r="I93" s="21"/>
      <c r="J93" s="21"/>
    </row>
    <row r="94" spans="1:10">
      <c r="A94" s="21"/>
      <c r="B94" s="21"/>
      <c r="C94" s="21"/>
      <c r="D94" s="21"/>
      <c r="E94" s="21"/>
      <c r="F94" s="21"/>
      <c r="G94" s="21"/>
      <c r="H94" s="21"/>
      <c r="I94" s="21"/>
      <c r="J94" s="21"/>
    </row>
    <row r="95" spans="1:10">
      <c r="A95" s="21"/>
      <c r="B95" s="21"/>
      <c r="C95" s="21"/>
      <c r="D95" s="21"/>
      <c r="E95" s="21"/>
      <c r="F95" s="21"/>
      <c r="G95" s="21"/>
      <c r="H95" s="21"/>
      <c r="I95" s="21"/>
      <c r="J95" s="21"/>
    </row>
    <row r="96" spans="1:10">
      <c r="A96" s="21"/>
      <c r="B96" s="21"/>
      <c r="C96" s="21"/>
      <c r="D96" s="21"/>
      <c r="E96" s="21"/>
      <c r="F96" s="21"/>
      <c r="G96" s="21"/>
      <c r="H96" s="21"/>
      <c r="I96" s="21"/>
      <c r="J96" s="21"/>
    </row>
    <row r="97" spans="1:10">
      <c r="A97" s="21"/>
      <c r="B97" s="21"/>
      <c r="C97" s="21"/>
      <c r="D97" s="21"/>
      <c r="E97" s="21"/>
      <c r="F97" s="21"/>
      <c r="G97" s="21"/>
      <c r="H97" s="21"/>
      <c r="I97" s="21"/>
      <c r="J97" s="21"/>
    </row>
    <row r="98" spans="1:10">
      <c r="A98" s="21"/>
      <c r="B98" s="21"/>
      <c r="C98" s="21"/>
      <c r="D98" s="21"/>
      <c r="E98" s="21"/>
      <c r="F98" s="21"/>
      <c r="G98" s="21"/>
      <c r="H98" s="21"/>
      <c r="I98" s="21"/>
      <c r="J98" s="21"/>
    </row>
    <row r="99" spans="1:10">
      <c r="A99" s="21"/>
      <c r="B99" s="21"/>
      <c r="C99" s="21"/>
      <c r="D99" s="21"/>
      <c r="E99" s="21"/>
      <c r="F99" s="21"/>
      <c r="G99" s="21"/>
      <c r="H99" s="21"/>
      <c r="I99" s="21"/>
      <c r="J99" s="21"/>
    </row>
    <row r="100" spans="1:10">
      <c r="A100" s="21"/>
      <c r="B100" s="21"/>
      <c r="C100" s="21"/>
      <c r="D100" s="21"/>
      <c r="E100" s="21"/>
      <c r="F100" s="21"/>
      <c r="G100" s="21"/>
      <c r="H100" s="21"/>
      <c r="I100" s="21"/>
      <c r="J100" s="21"/>
    </row>
    <row r="101" spans="1:10">
      <c r="A101" s="21"/>
      <c r="B101" s="21"/>
      <c r="C101" s="21"/>
      <c r="D101" s="21"/>
      <c r="E101" s="21"/>
      <c r="F101" s="21"/>
      <c r="G101" s="21"/>
      <c r="H101" s="21"/>
      <c r="I101" s="21"/>
      <c r="J101" s="21"/>
    </row>
    <row r="102" spans="1:10">
      <c r="A102" s="21"/>
      <c r="B102" s="21"/>
      <c r="C102" s="21"/>
      <c r="D102" s="21"/>
      <c r="E102" s="21"/>
      <c r="F102" s="21"/>
      <c r="G102" s="21"/>
      <c r="H102" s="21"/>
      <c r="I102" s="21"/>
      <c r="J102" s="21"/>
    </row>
    <row r="103" spans="1:10">
      <c r="A103" s="21"/>
      <c r="B103" s="21"/>
      <c r="C103" s="21"/>
      <c r="D103" s="21"/>
      <c r="E103" s="21"/>
      <c r="F103" s="21"/>
      <c r="G103" s="21"/>
      <c r="H103" s="21"/>
      <c r="I103" s="21"/>
      <c r="J103" s="21"/>
    </row>
    <row r="104" spans="1:10">
      <c r="A104" s="21"/>
      <c r="B104" s="21"/>
      <c r="C104" s="21"/>
      <c r="D104" s="21"/>
      <c r="E104" s="21"/>
      <c r="F104" s="21"/>
      <c r="G104" s="21"/>
      <c r="H104" s="21"/>
      <c r="I104" s="21"/>
      <c r="J104" s="21"/>
    </row>
    <row r="105" spans="1:10">
      <c r="A105" s="21"/>
      <c r="B105" s="21"/>
      <c r="C105" s="21"/>
      <c r="D105" s="21"/>
      <c r="E105" s="21"/>
      <c r="F105" s="21"/>
      <c r="G105" s="21"/>
      <c r="H105" s="21"/>
      <c r="I105" s="21"/>
      <c r="J105" s="21"/>
    </row>
    <row r="106" spans="1:10">
      <c r="A106" s="21"/>
      <c r="B106" s="21"/>
      <c r="C106" s="21"/>
      <c r="D106" s="21"/>
      <c r="E106" s="21"/>
      <c r="F106" s="21"/>
      <c r="G106" s="21"/>
      <c r="H106" s="21"/>
      <c r="I106" s="21"/>
      <c r="J106" s="21"/>
    </row>
    <row r="107" spans="1:10">
      <c r="A107" s="21"/>
      <c r="B107" s="21"/>
      <c r="C107" s="21"/>
      <c r="D107" s="21"/>
      <c r="E107" s="21"/>
      <c r="F107" s="21"/>
      <c r="G107" s="21"/>
      <c r="H107" s="21"/>
      <c r="I107" s="21"/>
      <c r="J107" s="21"/>
    </row>
    <row r="108" spans="1:10">
      <c r="A108" s="21"/>
      <c r="B108" s="21"/>
      <c r="C108" s="21"/>
      <c r="D108" s="21"/>
      <c r="E108" s="21"/>
      <c r="F108" s="21"/>
      <c r="G108" s="21"/>
      <c r="H108" s="21"/>
      <c r="I108" s="21"/>
      <c r="J108" s="21"/>
    </row>
    <row r="109" spans="1:10">
      <c r="A109" s="21"/>
      <c r="B109" s="21"/>
      <c r="C109" s="21"/>
      <c r="D109" s="21"/>
      <c r="E109" s="21"/>
      <c r="F109" s="21"/>
      <c r="G109" s="21"/>
      <c r="H109" s="21"/>
      <c r="I109" s="21"/>
      <c r="J109" s="21"/>
    </row>
    <row r="110" spans="1:10">
      <c r="A110" s="21"/>
      <c r="B110" s="21"/>
      <c r="C110" s="21"/>
      <c r="D110" s="21"/>
      <c r="E110" s="21"/>
      <c r="F110" s="21"/>
      <c r="G110" s="21"/>
      <c r="H110" s="21"/>
      <c r="I110" s="21"/>
      <c r="J110" s="21"/>
    </row>
    <row r="111" spans="1:10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>
      <c r="A114" s="21"/>
      <c r="B114" s="21"/>
      <c r="C114" s="21"/>
      <c r="D114" s="21"/>
      <c r="E114" s="21"/>
      <c r="F114" s="21"/>
      <c r="G114" s="21"/>
      <c r="H114" s="21"/>
      <c r="I114" s="21"/>
      <c r="J114" s="21"/>
    </row>
    <row r="115" spans="1:10">
      <c r="A115" s="21"/>
      <c r="B115" s="21"/>
      <c r="C115" s="21"/>
      <c r="D115" s="21"/>
      <c r="E115" s="21"/>
      <c r="F115" s="21"/>
      <c r="G115" s="21"/>
      <c r="H115" s="21"/>
      <c r="I115" s="21"/>
      <c r="J115" s="21"/>
    </row>
    <row r="116" spans="1:10">
      <c r="A116" s="21"/>
      <c r="B116" s="21"/>
      <c r="C116" s="21"/>
      <c r="D116" s="21"/>
      <c r="E116" s="21"/>
      <c r="F116" s="21"/>
      <c r="G116" s="21"/>
      <c r="H116" s="21"/>
      <c r="I116" s="21"/>
      <c r="J116" s="21"/>
    </row>
    <row r="117" spans="1:10">
      <c r="A117" s="21"/>
      <c r="B117" s="21"/>
      <c r="C117" s="21"/>
      <c r="D117" s="21"/>
      <c r="E117" s="21"/>
      <c r="F117" s="21"/>
      <c r="G117" s="21"/>
      <c r="H117" s="21"/>
      <c r="I117" s="21"/>
      <c r="J117" s="21"/>
    </row>
    <row r="118" spans="1:10">
      <c r="A118" s="21"/>
      <c r="B118" s="21"/>
      <c r="C118" s="21"/>
      <c r="D118" s="21"/>
      <c r="E118" s="21"/>
      <c r="F118" s="21"/>
      <c r="G118" s="21"/>
      <c r="H118" s="21"/>
      <c r="I118" s="21"/>
      <c r="J118" s="21"/>
    </row>
    <row r="119" spans="1:10">
      <c r="A119" s="21"/>
      <c r="B119" s="21"/>
      <c r="C119" s="21"/>
      <c r="D119" s="21"/>
      <c r="E119" s="21"/>
      <c r="F119" s="21"/>
      <c r="G119" s="21"/>
      <c r="H119" s="21"/>
      <c r="I119" s="21"/>
      <c r="J119" s="21"/>
    </row>
    <row r="120" spans="1:10">
      <c r="A120" s="21"/>
      <c r="B120" s="21"/>
      <c r="C120" s="21"/>
      <c r="D120" s="21"/>
      <c r="E120" s="21"/>
      <c r="F120" s="21"/>
      <c r="G120" s="21"/>
      <c r="H120" s="21"/>
      <c r="I120" s="21"/>
      <c r="J120" s="21"/>
    </row>
    <row r="121" spans="1:10">
      <c r="A121" s="21"/>
      <c r="B121" s="21"/>
      <c r="C121" s="21"/>
      <c r="D121" s="21"/>
      <c r="E121" s="21"/>
      <c r="F121" s="21"/>
      <c r="G121" s="21"/>
      <c r="H121" s="21"/>
      <c r="I121" s="21"/>
      <c r="J121" s="21"/>
    </row>
    <row r="122" spans="1:10">
      <c r="A122" s="21"/>
      <c r="B122" s="21"/>
      <c r="C122" s="21"/>
      <c r="D122" s="21"/>
      <c r="E122" s="21"/>
      <c r="F122" s="21"/>
      <c r="G122" s="21"/>
      <c r="H122" s="21"/>
      <c r="I122" s="21"/>
      <c r="J122" s="21"/>
    </row>
    <row r="123" spans="1:10">
      <c r="A123" s="21"/>
      <c r="B123" s="21"/>
      <c r="C123" s="21"/>
      <c r="D123" s="21"/>
      <c r="E123" s="21"/>
      <c r="F123" s="21"/>
      <c r="G123" s="21"/>
      <c r="H123" s="21"/>
      <c r="I123" s="21"/>
      <c r="J123" s="21"/>
    </row>
    <row r="124" spans="1:10">
      <c r="A124" s="21"/>
      <c r="B124" s="21"/>
      <c r="C124" s="21"/>
      <c r="D124" s="21"/>
      <c r="E124" s="21"/>
      <c r="F124" s="21"/>
      <c r="G124" s="21"/>
      <c r="H124" s="21"/>
      <c r="I124" s="21"/>
      <c r="J124" s="21"/>
    </row>
    <row r="125" spans="1:10">
      <c r="A125" s="21"/>
      <c r="B125" s="21"/>
      <c r="C125" s="21"/>
      <c r="D125" s="21"/>
      <c r="E125" s="21"/>
      <c r="F125" s="21"/>
      <c r="G125" s="21"/>
      <c r="H125" s="21"/>
      <c r="I125" s="21"/>
      <c r="J125" s="21"/>
    </row>
    <row r="126" spans="1:10">
      <c r="A126" s="21"/>
      <c r="B126" s="21"/>
      <c r="C126" s="21"/>
      <c r="D126" s="21"/>
      <c r="E126" s="21"/>
      <c r="F126" s="21"/>
      <c r="G126" s="21"/>
      <c r="H126" s="21"/>
      <c r="I126" s="21"/>
      <c r="J126" s="21"/>
    </row>
    <row r="127" spans="1:10">
      <c r="A127" s="21"/>
      <c r="B127" s="21"/>
      <c r="C127" s="21"/>
      <c r="D127" s="21"/>
      <c r="E127" s="21"/>
      <c r="F127" s="21"/>
      <c r="G127" s="21"/>
      <c r="H127" s="21"/>
      <c r="I127" s="21"/>
      <c r="J127" s="21"/>
    </row>
    <row r="128" spans="1:10">
      <c r="A128" s="21"/>
      <c r="B128" s="21"/>
      <c r="C128" s="21"/>
      <c r="D128" s="21"/>
      <c r="E128" s="21"/>
      <c r="F128" s="21"/>
      <c r="G128" s="21"/>
      <c r="H128" s="21"/>
      <c r="I128" s="21"/>
      <c r="J128" s="21"/>
    </row>
    <row r="129" spans="1:10">
      <c r="A129" s="21"/>
      <c r="B129" s="21"/>
      <c r="C129" s="21"/>
      <c r="D129" s="21"/>
      <c r="E129" s="21"/>
      <c r="F129" s="21"/>
      <c r="G129" s="21"/>
      <c r="H129" s="21"/>
      <c r="I129" s="21"/>
      <c r="J129" s="21"/>
    </row>
    <row r="130" spans="1:10">
      <c r="A130" s="21"/>
      <c r="B130" s="21"/>
      <c r="C130" s="21"/>
      <c r="D130" s="21"/>
      <c r="E130" s="21"/>
      <c r="F130" s="21"/>
      <c r="G130" s="21"/>
      <c r="H130" s="21"/>
      <c r="I130" s="21"/>
      <c r="J130" s="21"/>
    </row>
    <row r="131" spans="1:10">
      <c r="A131" s="21"/>
      <c r="B131" s="21"/>
      <c r="C131" s="21"/>
      <c r="D131" s="21"/>
      <c r="E131" s="21"/>
      <c r="F131" s="21"/>
      <c r="G131" s="21"/>
      <c r="H131" s="21"/>
      <c r="I131" s="21"/>
      <c r="J131" s="21"/>
    </row>
    <row r="132" spans="1:10">
      <c r="A132" s="21"/>
      <c r="B132" s="21"/>
      <c r="C132" s="21"/>
      <c r="D132" s="21"/>
      <c r="E132" s="21"/>
      <c r="F132" s="21"/>
      <c r="G132" s="21"/>
      <c r="H132" s="21"/>
      <c r="I132" s="21"/>
      <c r="J132" s="21"/>
    </row>
    <row r="133" spans="1:10">
      <c r="A133" s="21"/>
      <c r="B133" s="21"/>
      <c r="C133" s="21"/>
      <c r="D133" s="21"/>
      <c r="E133" s="21"/>
      <c r="F133" s="21"/>
      <c r="G133" s="21"/>
      <c r="H133" s="21"/>
      <c r="I133" s="21"/>
      <c r="J133" s="21"/>
    </row>
    <row r="134" spans="1:10">
      <c r="A134" s="21"/>
      <c r="B134" s="21"/>
      <c r="C134" s="21"/>
      <c r="D134" s="21"/>
      <c r="E134" s="21"/>
      <c r="F134" s="21"/>
      <c r="G134" s="21"/>
      <c r="H134" s="21"/>
      <c r="I134" s="21"/>
      <c r="J134" s="21"/>
    </row>
    <row r="135" spans="1:10">
      <c r="A135" s="21"/>
      <c r="B135" s="21"/>
      <c r="C135" s="21"/>
      <c r="D135" s="21"/>
      <c r="E135" s="21"/>
      <c r="F135" s="21"/>
      <c r="G135" s="21"/>
      <c r="H135" s="21"/>
      <c r="I135" s="21"/>
      <c r="J135" s="21"/>
    </row>
    <row r="136" spans="1:10">
      <c r="A136" s="21"/>
      <c r="B136" s="21"/>
      <c r="C136" s="21"/>
      <c r="D136" s="21"/>
      <c r="E136" s="21"/>
      <c r="F136" s="21"/>
      <c r="G136" s="21"/>
      <c r="H136" s="21"/>
      <c r="I136" s="21"/>
      <c r="J136" s="21"/>
    </row>
    <row r="137" spans="1:10">
      <c r="A137" s="21"/>
      <c r="B137" s="21"/>
      <c r="C137" s="21"/>
      <c r="D137" s="21"/>
      <c r="E137" s="21"/>
      <c r="F137" s="21"/>
      <c r="G137" s="21"/>
      <c r="H137" s="21"/>
      <c r="I137" s="21"/>
      <c r="J137" s="21"/>
    </row>
    <row r="138" spans="1:10">
      <c r="A138" s="21"/>
      <c r="B138" s="21"/>
      <c r="C138" s="21"/>
      <c r="D138" s="21"/>
      <c r="E138" s="21"/>
      <c r="F138" s="21"/>
      <c r="G138" s="21"/>
      <c r="H138" s="21"/>
      <c r="I138" s="21"/>
      <c r="J138" s="21"/>
    </row>
    <row r="139" spans="1:10">
      <c r="A139" s="21"/>
      <c r="B139" s="21"/>
      <c r="C139" s="21"/>
      <c r="D139" s="21"/>
      <c r="E139" s="21"/>
      <c r="F139" s="21"/>
      <c r="G139" s="21"/>
      <c r="H139" s="21"/>
      <c r="I139" s="21"/>
      <c r="J139" s="21"/>
    </row>
    <row r="140" spans="1:10">
      <c r="A140" s="21"/>
      <c r="B140" s="21"/>
      <c r="C140" s="21"/>
      <c r="D140" s="21"/>
      <c r="E140" s="21"/>
      <c r="F140" s="21"/>
      <c r="G140" s="21"/>
      <c r="H140" s="21"/>
      <c r="I140" s="21"/>
      <c r="J140" s="21"/>
    </row>
    <row r="141" spans="1:10">
      <c r="A141" s="21"/>
      <c r="B141" s="21"/>
      <c r="C141" s="21"/>
      <c r="D141" s="21"/>
      <c r="E141" s="21"/>
      <c r="F141" s="21"/>
      <c r="G141" s="21"/>
      <c r="H141" s="21"/>
      <c r="I141" s="21"/>
      <c r="J141" s="21"/>
    </row>
    <row r="142" spans="1:10">
      <c r="A142" s="21"/>
      <c r="B142" s="21"/>
      <c r="C142" s="21"/>
      <c r="D142" s="21"/>
      <c r="E142" s="21"/>
      <c r="F142" s="21"/>
      <c r="G142" s="21"/>
      <c r="H142" s="21"/>
      <c r="I142" s="21"/>
      <c r="J142" s="21"/>
    </row>
    <row r="143" spans="1:10">
      <c r="A143" s="21"/>
      <c r="B143" s="21"/>
      <c r="C143" s="21"/>
      <c r="D143" s="21"/>
      <c r="E143" s="21"/>
      <c r="F143" s="21"/>
      <c r="G143" s="21"/>
      <c r="H143" s="21"/>
      <c r="I143" s="21"/>
      <c r="J143" s="21"/>
    </row>
    <row r="144" spans="1:10">
      <c r="A144" s="21"/>
      <c r="B144" s="21"/>
      <c r="C144" s="21"/>
      <c r="D144" s="21"/>
      <c r="E144" s="21"/>
      <c r="F144" s="21"/>
      <c r="G144" s="21"/>
      <c r="H144" s="21"/>
      <c r="I144" s="21"/>
      <c r="J144" s="21"/>
    </row>
    <row r="145" spans="1:10">
      <c r="A145" s="21"/>
      <c r="B145" s="21"/>
      <c r="C145" s="21"/>
      <c r="D145" s="21"/>
      <c r="E145" s="21"/>
      <c r="F145" s="21"/>
      <c r="G145" s="21"/>
      <c r="H145" s="21"/>
      <c r="I145" s="21"/>
      <c r="J145" s="21"/>
    </row>
    <row r="146" spans="1:10">
      <c r="A146" s="21"/>
      <c r="B146" s="21"/>
      <c r="C146" s="21"/>
      <c r="D146" s="21"/>
      <c r="E146" s="21"/>
      <c r="F146" s="21"/>
      <c r="G146" s="21"/>
      <c r="H146" s="21"/>
      <c r="I146" s="21"/>
      <c r="J146" s="21"/>
    </row>
    <row r="147" spans="1:10">
      <c r="A147" s="21"/>
      <c r="B147" s="21"/>
      <c r="C147" s="21"/>
      <c r="D147" s="21"/>
      <c r="E147" s="21"/>
      <c r="F147" s="21"/>
      <c r="G147" s="21"/>
      <c r="H147" s="21"/>
      <c r="I147" s="21"/>
      <c r="J147" s="21"/>
    </row>
    <row r="148" spans="1:10">
      <c r="A148" s="21"/>
      <c r="B148" s="21"/>
      <c r="C148" s="21"/>
      <c r="D148" s="21"/>
      <c r="E148" s="21"/>
      <c r="F148" s="21"/>
      <c r="G148" s="21"/>
      <c r="H148" s="21"/>
      <c r="I148" s="21"/>
      <c r="J148" s="21"/>
    </row>
    <row r="149" spans="1:10">
      <c r="A149" s="21"/>
      <c r="B149" s="21"/>
      <c r="C149" s="21"/>
      <c r="D149" s="21"/>
      <c r="E149" s="21"/>
      <c r="F149" s="21"/>
      <c r="G149" s="21"/>
      <c r="H149" s="21"/>
      <c r="I149" s="21"/>
      <c r="J149" s="21"/>
    </row>
    <row r="150" spans="1:10">
      <c r="A150" s="21"/>
      <c r="B150" s="21"/>
      <c r="C150" s="21"/>
      <c r="D150" s="21"/>
      <c r="E150" s="21"/>
      <c r="F150" s="21"/>
      <c r="G150" s="21"/>
      <c r="H150" s="21"/>
      <c r="I150" s="21"/>
      <c r="J150" s="21"/>
    </row>
    <row r="151" spans="1:10">
      <c r="A151" s="21"/>
      <c r="B151" s="21"/>
      <c r="C151" s="21"/>
      <c r="D151" s="21"/>
      <c r="E151" s="21"/>
      <c r="F151" s="21"/>
      <c r="G151" s="21"/>
      <c r="H151" s="21"/>
      <c r="I151" s="21"/>
      <c r="J151" s="21"/>
    </row>
    <row r="152" spans="1:10">
      <c r="A152" s="21"/>
      <c r="B152" s="21"/>
      <c r="C152" s="21"/>
      <c r="D152" s="21"/>
      <c r="E152" s="21"/>
      <c r="F152" s="21"/>
      <c r="G152" s="21"/>
      <c r="H152" s="21"/>
      <c r="I152" s="21"/>
      <c r="J152" s="21"/>
    </row>
    <row r="153" spans="1:10">
      <c r="A153" s="21"/>
      <c r="B153" s="21"/>
      <c r="C153" s="21"/>
      <c r="D153" s="21"/>
      <c r="E153" s="21"/>
      <c r="F153" s="21"/>
      <c r="G153" s="21"/>
      <c r="H153" s="21"/>
      <c r="I153" s="21"/>
      <c r="J153" s="21"/>
    </row>
    <row r="154" spans="1:10">
      <c r="A154" s="21"/>
      <c r="B154" s="21"/>
      <c r="C154" s="21"/>
      <c r="D154" s="21"/>
      <c r="E154" s="21"/>
      <c r="F154" s="21"/>
      <c r="G154" s="21"/>
      <c r="H154" s="21"/>
      <c r="I154" s="21"/>
      <c r="J154" s="21"/>
    </row>
    <row r="155" spans="1:10">
      <c r="A155" s="21"/>
      <c r="B155" s="21"/>
      <c r="C155" s="21"/>
      <c r="D155" s="21"/>
      <c r="E155" s="21"/>
      <c r="F155" s="21"/>
      <c r="G155" s="21"/>
      <c r="H155" s="21"/>
      <c r="I155" s="21"/>
      <c r="J155" s="21"/>
    </row>
    <row r="156" spans="1:10">
      <c r="A156" s="21"/>
      <c r="B156" s="21"/>
      <c r="C156" s="21"/>
      <c r="D156" s="21"/>
      <c r="E156" s="21"/>
      <c r="F156" s="21"/>
      <c r="G156" s="21"/>
      <c r="H156" s="21"/>
      <c r="I156" s="21"/>
      <c r="J156" s="21"/>
    </row>
    <row r="157" spans="1:10">
      <c r="A157" s="21"/>
      <c r="B157" s="21"/>
      <c r="C157" s="21"/>
      <c r="D157" s="21"/>
      <c r="E157" s="21"/>
      <c r="F157" s="21"/>
      <c r="G157" s="21"/>
      <c r="H157" s="21"/>
      <c r="I157" s="21"/>
      <c r="J157" s="21"/>
    </row>
    <row r="158" spans="1:10">
      <c r="A158" s="21"/>
      <c r="B158" s="21"/>
      <c r="C158" s="21"/>
      <c r="D158" s="21"/>
      <c r="E158" s="21"/>
      <c r="F158" s="21"/>
      <c r="G158" s="21"/>
      <c r="H158" s="21"/>
      <c r="I158" s="21"/>
      <c r="J158" s="21"/>
    </row>
  </sheetData>
  <sheetProtection algorithmName="SHA-512" hashValue="1nlrxHZuBp2nmGTv8aburPZIfuwlqctgBUOPAK7vgeSOULS0jZ/gQ1xSasbdyVGPJvtgIX2dTbjtS1jZIATM3w==" saltValue="1/ztlGfKnhoaEVET9uHhDw==" spinCount="100000" sheet="1" formatCells="0" formatColumns="0" formatRows="0" insertColumns="0" insertRows="0" insertHyperlinks="0" deleteColumns="0" deleteRows="0" sort="0" autoFilter="0" pivotTables="0"/>
  <mergeCells count="38">
    <mergeCell ref="E2:I2"/>
    <mergeCell ref="E3:I3"/>
    <mergeCell ref="E4:I4"/>
    <mergeCell ref="K57:L57"/>
    <mergeCell ref="C28:E28"/>
    <mergeCell ref="E22:I22"/>
    <mergeCell ref="C29:E29"/>
    <mergeCell ref="B30:C30"/>
    <mergeCell ref="D30:E30"/>
    <mergeCell ref="K40:L40"/>
    <mergeCell ref="K44:L44"/>
    <mergeCell ref="K24:L24"/>
    <mergeCell ref="K28:L28"/>
    <mergeCell ref="K32:L32"/>
    <mergeCell ref="K36:L36"/>
    <mergeCell ref="F25:G25"/>
    <mergeCell ref="F26:G26"/>
    <mergeCell ref="G53:I53"/>
    <mergeCell ref="B25:D25"/>
    <mergeCell ref="B26:D26"/>
    <mergeCell ref="F24:G24"/>
    <mergeCell ref="C53:E53"/>
    <mergeCell ref="K53:L53"/>
    <mergeCell ref="B75:I81"/>
    <mergeCell ref="E5:I5"/>
    <mergeCell ref="B5:D5"/>
    <mergeCell ref="B74:I74"/>
    <mergeCell ref="E8:I8"/>
    <mergeCell ref="E9:I9"/>
    <mergeCell ref="B6:D6"/>
    <mergeCell ref="B7:D7"/>
    <mergeCell ref="B8:D8"/>
    <mergeCell ref="B9:D9"/>
    <mergeCell ref="E6:I6"/>
    <mergeCell ref="E7:I7"/>
    <mergeCell ref="C32:E32"/>
    <mergeCell ref="G32:I32"/>
    <mergeCell ref="B18:C18"/>
  </mergeCells>
  <conditionalFormatting sqref="C28">
    <cfRule type="cellIs" dxfId="2" priority="2" operator="equal">
      <formula>"REPROVADO"</formula>
    </cfRule>
    <cfRule type="cellIs" dxfId="1" priority="3" operator="equal">
      <formula>"APROVADO"</formula>
    </cfRule>
  </conditionalFormatting>
  <conditionalFormatting sqref="C28:E28">
    <cfRule type="cellIs" dxfId="0" priority="1" operator="equal">
      <formula>"FORA DO DOMÍNIO ANALISADO"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MS"&amp;9&amp;K008542 INTERNA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Lista!$B$3:$B$5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7"/>
  <sheetViews>
    <sheetView topLeftCell="A51" workbookViewId="0">
      <selection activeCell="M8" sqref="M8"/>
    </sheetView>
  </sheetViews>
  <sheetFormatPr defaultRowHeight="14.45"/>
  <cols>
    <col min="1" max="1" width="26.5703125" customWidth="1"/>
    <col min="2" max="2" width="26.42578125" customWidth="1"/>
    <col min="3" max="3" width="10" style="4" customWidth="1"/>
    <col min="4" max="4" width="31.140625" customWidth="1"/>
    <col min="6" max="11" width="9.140625" hidden="1" customWidth="1"/>
    <col min="12" max="12" width="9.140625" customWidth="1"/>
  </cols>
  <sheetData>
    <row r="1" spans="1:7" ht="15" thickBot="1"/>
    <row r="2" spans="1:7">
      <c r="A2" s="32"/>
      <c r="B2" s="33" t="s">
        <v>63</v>
      </c>
      <c r="C2" s="125"/>
      <c r="D2" s="126"/>
    </row>
    <row r="3" spans="1:7">
      <c r="A3" s="34"/>
      <c r="B3" s="35" t="s">
        <v>64</v>
      </c>
      <c r="C3" s="127"/>
      <c r="D3" s="128"/>
    </row>
    <row r="4" spans="1:7">
      <c r="A4" s="34"/>
      <c r="B4" s="35" t="s">
        <v>65</v>
      </c>
      <c r="C4" s="127"/>
      <c r="D4" s="128"/>
    </row>
    <row r="5" spans="1:7">
      <c r="A5" s="135" t="s">
        <v>13</v>
      </c>
      <c r="B5" s="136"/>
      <c r="C5" s="129"/>
      <c r="D5" s="130"/>
    </row>
    <row r="6" spans="1:7">
      <c r="A6" s="135" t="s">
        <v>66</v>
      </c>
      <c r="B6" s="136"/>
      <c r="C6" s="131"/>
      <c r="D6" s="132"/>
    </row>
    <row r="7" spans="1:7">
      <c r="A7" s="135" t="s">
        <v>8</v>
      </c>
      <c r="B7" s="136"/>
      <c r="C7" s="127"/>
      <c r="D7" s="128"/>
    </row>
    <row r="8" spans="1:7">
      <c r="A8" s="135" t="s">
        <v>10</v>
      </c>
      <c r="B8" s="136"/>
      <c r="C8" s="127"/>
      <c r="D8" s="128"/>
    </row>
    <row r="9" spans="1:7" ht="15" thickBot="1">
      <c r="A9" s="137" t="s">
        <v>12</v>
      </c>
      <c r="B9" s="138"/>
      <c r="C9" s="133"/>
      <c r="D9" s="134"/>
    </row>
    <row r="10" spans="1:7" ht="15" thickBot="1"/>
    <row r="11" spans="1:7" ht="15" thickBot="1">
      <c r="A11" s="25" t="s">
        <v>67</v>
      </c>
      <c r="B11" s="26" t="s">
        <v>68</v>
      </c>
      <c r="C11" s="43" t="s">
        <v>69</v>
      </c>
      <c r="D11" s="27" t="s">
        <v>70</v>
      </c>
    </row>
    <row r="12" spans="1:7" ht="15" thickBot="1">
      <c r="A12" s="36" t="s">
        <v>71</v>
      </c>
      <c r="B12" s="37" t="s">
        <v>72</v>
      </c>
      <c r="C12" s="39"/>
      <c r="D12" s="38" t="str">
        <f>IF(C12&lt;=F12,"APROVADO","REPROVADO")</f>
        <v>APROVADO</v>
      </c>
      <c r="F12" s="1">
        <f>385*9.80665</f>
        <v>3775.56025</v>
      </c>
    </row>
    <row r="13" spans="1:7">
      <c r="A13" s="124" t="s">
        <v>73</v>
      </c>
      <c r="B13" s="28" t="s">
        <v>74</v>
      </c>
      <c r="C13" s="40"/>
      <c r="D13" s="108" t="str">
        <f>IF(AND(C13&gt;=G72,C13&lt;=G73,C14&gt;=G76,C14&lt;=G77),IF(AND(C15&lt;=F15,C15&gt;=G15),"APROVADO","REPROVADO"),"FORA DO DOMÍNIO ANALISADO")</f>
        <v>APROVADO</v>
      </c>
    </row>
    <row r="14" spans="1:7">
      <c r="A14" s="122"/>
      <c r="B14" s="24" t="s">
        <v>75</v>
      </c>
      <c r="C14" s="41"/>
      <c r="D14" s="109"/>
    </row>
    <row r="15" spans="1:7">
      <c r="A15" s="122"/>
      <c r="B15" s="24" t="s">
        <v>76</v>
      </c>
      <c r="C15" s="41"/>
      <c r="D15" s="110"/>
      <c r="F15" s="1">
        <f>C13*G58+C14*G59+G60</f>
        <v>190.55537184009404</v>
      </c>
      <c r="G15" s="1">
        <f>C13*K58+C14*K59+K60</f>
        <v>-191.86884553203998</v>
      </c>
    </row>
    <row r="16" spans="1:7">
      <c r="A16" s="122" t="s">
        <v>77</v>
      </c>
      <c r="B16" s="24" t="s">
        <v>74</v>
      </c>
      <c r="C16" s="41"/>
      <c r="D16" s="120" t="str">
        <f>IF(AND(C16&gt;=G72,C16&lt;=G73,C17&gt;=G76,C17&lt;=G77),IF(AND(C18&lt;=F18,C18&gt;=G18),"APROVADO","REPROVADO"),"FORA DO DOMÍNIO ANALISADO")</f>
        <v>APROVADO</v>
      </c>
      <c r="F16" s="1"/>
      <c r="G16" s="1"/>
    </row>
    <row r="17" spans="1:7">
      <c r="A17" s="122"/>
      <c r="B17" s="24" t="s">
        <v>75</v>
      </c>
      <c r="C17" s="41"/>
      <c r="D17" s="109"/>
    </row>
    <row r="18" spans="1:7" ht="15" thickBot="1">
      <c r="A18" s="123"/>
      <c r="B18" s="29" t="s">
        <v>76</v>
      </c>
      <c r="C18" s="42"/>
      <c r="D18" s="121"/>
      <c r="F18" s="1">
        <f>C16*G58+C17*G59+G60</f>
        <v>190.55537184009404</v>
      </c>
      <c r="G18" s="1">
        <f>C16*K58+C17*K59+K60</f>
        <v>-191.86884553203998</v>
      </c>
    </row>
    <row r="19" spans="1:7">
      <c r="A19" s="124" t="s">
        <v>78</v>
      </c>
      <c r="B19" s="28" t="s">
        <v>74</v>
      </c>
      <c r="C19" s="40"/>
      <c r="D19" s="108" t="str">
        <f>IF(AND(C19&gt;=G72,C19&lt;=G73,C20&gt;=G76,C20&lt;=G77),IF(AND(C21&lt;=F21,C21&gt;=G21),"APROVADO","REPROVADO"),"FORA DO DOMÍNIO ANALISADO")</f>
        <v>APROVADO</v>
      </c>
    </row>
    <row r="20" spans="1:7">
      <c r="A20" s="122"/>
      <c r="B20" s="24" t="s">
        <v>75</v>
      </c>
      <c r="C20" s="41"/>
      <c r="D20" s="109"/>
    </row>
    <row r="21" spans="1:7">
      <c r="A21" s="122"/>
      <c r="B21" s="24" t="s">
        <v>76</v>
      </c>
      <c r="C21" s="41"/>
      <c r="D21" s="110"/>
      <c r="F21" s="1">
        <f>C19*G58+C20*G59+G60</f>
        <v>190.55537184009404</v>
      </c>
      <c r="G21" s="1">
        <f>C19*K58+C20*K59+K60</f>
        <v>-191.86884553203998</v>
      </c>
    </row>
    <row r="22" spans="1:7">
      <c r="A22" s="122" t="s">
        <v>79</v>
      </c>
      <c r="B22" s="24" t="s">
        <v>74</v>
      </c>
      <c r="C22" s="41"/>
      <c r="D22" s="120" t="str">
        <f>IF(AND(C22&gt;=G72,C22&lt;=G73,C23&gt;=G76,C23&lt;=G77),IF(AND(C24&lt;=F24,C24&gt;=G24),"APROVADO","REPROVADO"),"FORA DO DOMÍNIO ANALISADO")</f>
        <v>APROVADO</v>
      </c>
      <c r="F22" s="1"/>
      <c r="G22" s="1"/>
    </row>
    <row r="23" spans="1:7">
      <c r="A23" s="122"/>
      <c r="B23" s="24" t="s">
        <v>75</v>
      </c>
      <c r="C23" s="41"/>
      <c r="D23" s="109"/>
      <c r="F23" s="1"/>
      <c r="G23" s="1"/>
    </row>
    <row r="24" spans="1:7" ht="15" thickBot="1">
      <c r="A24" s="123"/>
      <c r="B24" s="29" t="s">
        <v>76</v>
      </c>
      <c r="C24" s="42"/>
      <c r="D24" s="121"/>
      <c r="F24" s="1">
        <f>C22*G58+C23*G59+G60</f>
        <v>190.55537184009404</v>
      </c>
      <c r="G24" s="1">
        <f>C22*K58+C23*K59+K60</f>
        <v>-191.86884553203998</v>
      </c>
    </row>
    <row r="25" spans="1:7">
      <c r="A25" s="124" t="s">
        <v>80</v>
      </c>
      <c r="B25" s="28" t="s">
        <v>74</v>
      </c>
      <c r="C25" s="40"/>
      <c r="D25" s="108" t="str">
        <f>IF(AND(C25&gt;=G72,C25&lt;=G73,C26&gt;=G76,C26&lt;=G77),IF(AND(C27&lt;=F24,C27&gt;=G24),"APROVADO","REPROVADO"),"FORA DO DOMÍNIO ANALISADO")</f>
        <v>APROVADO</v>
      </c>
      <c r="F25" s="1"/>
      <c r="G25" s="1"/>
    </row>
    <row r="26" spans="1:7">
      <c r="A26" s="122"/>
      <c r="B26" s="24" t="s">
        <v>75</v>
      </c>
      <c r="C26" s="41"/>
      <c r="D26" s="109"/>
      <c r="F26" s="1"/>
      <c r="G26" s="1"/>
    </row>
    <row r="27" spans="1:7">
      <c r="A27" s="122"/>
      <c r="B27" s="24" t="s">
        <v>76</v>
      </c>
      <c r="C27" s="41"/>
      <c r="D27" s="110"/>
      <c r="F27" s="1">
        <f>C25*G58+C26*G59+G60</f>
        <v>190.55537184009404</v>
      </c>
      <c r="G27" s="1">
        <f>C25*K58+C26*K59+K60</f>
        <v>-191.86884553203998</v>
      </c>
    </row>
    <row r="28" spans="1:7">
      <c r="A28" s="122" t="s">
        <v>81</v>
      </c>
      <c r="B28" s="24" t="s">
        <v>74</v>
      </c>
      <c r="C28" s="41"/>
      <c r="D28" s="120" t="str">
        <f>IF(AND(C28&gt;=G72,C28&lt;=G73,C29&gt;=G76,C29&lt;=G77),IF(AND(C30&lt;=F30,C30&gt;=G30),"APROVADO","REPROVADO"),"FORA DO DOMÍNIO ANALISADO")</f>
        <v>APROVADO</v>
      </c>
      <c r="F28" s="1"/>
      <c r="G28" s="1"/>
    </row>
    <row r="29" spans="1:7">
      <c r="A29" s="122"/>
      <c r="B29" s="24" t="s">
        <v>75</v>
      </c>
      <c r="C29" s="41"/>
      <c r="D29" s="109"/>
      <c r="F29" s="1"/>
      <c r="G29" s="1"/>
    </row>
    <row r="30" spans="1:7" ht="15" thickBot="1">
      <c r="A30" s="123"/>
      <c r="B30" s="29" t="s">
        <v>76</v>
      </c>
      <c r="C30" s="42"/>
      <c r="D30" s="121"/>
      <c r="F30" s="1">
        <f>C28*G58+C29*G59+G60</f>
        <v>190.55537184009404</v>
      </c>
      <c r="G30" s="1">
        <f>C28*K58+C29*K59+K60</f>
        <v>-191.86884553203998</v>
      </c>
    </row>
    <row r="31" spans="1:7">
      <c r="A31" s="124" t="s">
        <v>82</v>
      </c>
      <c r="B31" s="28" t="s">
        <v>74</v>
      </c>
      <c r="C31" s="40"/>
      <c r="D31" s="108" t="str">
        <f>IF(AND(C31&gt;=J72,C31&lt;=J73,C32&gt;=J76,C32&lt;=J77),IF(AND(C33&lt;=F33,C33&gt;=G33),"APROVADO","REPROVADO"),"FORA DO DOMÍNIO ANALISADO")</f>
        <v>APROVADO</v>
      </c>
      <c r="F31" s="1"/>
      <c r="G31" s="1"/>
    </row>
    <row r="32" spans="1:7">
      <c r="A32" s="122"/>
      <c r="B32" s="24" t="s">
        <v>75</v>
      </c>
      <c r="C32" s="41"/>
      <c r="D32" s="109"/>
      <c r="F32" s="1"/>
      <c r="G32" s="1"/>
    </row>
    <row r="33" spans="1:7">
      <c r="A33" s="122"/>
      <c r="B33" s="24" t="s">
        <v>76</v>
      </c>
      <c r="C33" s="41"/>
      <c r="D33" s="110"/>
      <c r="F33" s="1">
        <f>C31*G66+C32*G67+G68</f>
        <v>119.95206971677561</v>
      </c>
      <c r="G33" s="1">
        <f>C31*K66+C32*K67+K68</f>
        <v>-115.10239651416123</v>
      </c>
    </row>
    <row r="34" spans="1:7">
      <c r="A34" s="122" t="s">
        <v>83</v>
      </c>
      <c r="B34" s="24" t="s">
        <v>74</v>
      </c>
      <c r="C34" s="41"/>
      <c r="D34" s="120" t="str">
        <f>IF(AND(C34&gt;=J72,C34&lt;=J73,C35&gt;=J76,C35&lt;=J77),IF(AND(C36&lt;=F36,C36&gt;=G36),"APROVADO","REPROVADO"),"FORA DO DOMÍNIO ANALISADO")</f>
        <v>APROVADO</v>
      </c>
      <c r="F34" s="1"/>
      <c r="G34" s="1"/>
    </row>
    <row r="35" spans="1:7">
      <c r="A35" s="122"/>
      <c r="B35" s="24" t="s">
        <v>75</v>
      </c>
      <c r="C35" s="41"/>
      <c r="D35" s="109"/>
      <c r="F35" s="1"/>
      <c r="G35" s="1"/>
    </row>
    <row r="36" spans="1:7" ht="15" thickBot="1">
      <c r="A36" s="123"/>
      <c r="B36" s="29" t="s">
        <v>76</v>
      </c>
      <c r="C36" s="42"/>
      <c r="D36" s="121"/>
      <c r="F36" s="1">
        <f>C34*G66+C35*G67+G68</f>
        <v>119.95206971677561</v>
      </c>
      <c r="G36" s="1">
        <f>C34*K66+C35*K67+K68</f>
        <v>-115.10239651416123</v>
      </c>
    </row>
    <row r="37" spans="1:7">
      <c r="A37" s="124" t="s">
        <v>84</v>
      </c>
      <c r="B37" s="28" t="s">
        <v>74</v>
      </c>
      <c r="C37" s="40"/>
      <c r="D37" s="108" t="str">
        <f>IF(AND(C37&gt;=J72,C37&lt;=J73,C38&gt;=J76,C38&lt;=J77),IF(AND(C39&lt;=F39,C39&gt;=G39),"APROVADO","REPROVADO"),"FORA DO DOMÍNIO ANALISADO")</f>
        <v>APROVADO</v>
      </c>
      <c r="F37" s="1"/>
      <c r="G37" s="1"/>
    </row>
    <row r="38" spans="1:7">
      <c r="A38" s="122"/>
      <c r="B38" s="24" t="s">
        <v>75</v>
      </c>
      <c r="C38" s="41"/>
      <c r="D38" s="109"/>
      <c r="F38" s="1"/>
      <c r="G38" s="1"/>
    </row>
    <row r="39" spans="1:7">
      <c r="A39" s="122"/>
      <c r="B39" s="24" t="s">
        <v>76</v>
      </c>
      <c r="C39" s="41"/>
      <c r="D39" s="110"/>
      <c r="F39" s="53">
        <f>C37*G$66+C38*G$67+G$68</f>
        <v>119.95206971677561</v>
      </c>
      <c r="G39" s="53">
        <f>C37*K$66+C38*K$67+K$68</f>
        <v>-115.10239651416123</v>
      </c>
    </row>
    <row r="40" spans="1:7">
      <c r="A40" s="122" t="s">
        <v>85</v>
      </c>
      <c r="B40" s="24" t="s">
        <v>74</v>
      </c>
      <c r="C40" s="41"/>
      <c r="D40" s="120" t="str">
        <f>IF(AND(C40&gt;=$J$72,C40&lt;=$J$73,C41&gt;=$J$76,C41&lt;=$J$77),IF(AND(C42&lt;=F42,C42&gt;=G42),"APROVADO","REPROVADO"),"FORA DO DOMÍNIO ANALISADO")</f>
        <v>APROVADO</v>
      </c>
      <c r="F40" s="1"/>
      <c r="G40" s="1"/>
    </row>
    <row r="41" spans="1:7">
      <c r="A41" s="122"/>
      <c r="B41" s="24" t="s">
        <v>75</v>
      </c>
      <c r="C41" s="41"/>
      <c r="D41" s="109"/>
      <c r="F41" s="1"/>
      <c r="G41" s="1"/>
    </row>
    <row r="42" spans="1:7" ht="15" thickBot="1">
      <c r="A42" s="123"/>
      <c r="B42" s="29" t="s">
        <v>76</v>
      </c>
      <c r="C42" s="42"/>
      <c r="D42" s="121"/>
      <c r="F42" s="53">
        <f>C40*G$66+C41*G$67+G$68</f>
        <v>119.95206971677561</v>
      </c>
      <c r="G42" s="53">
        <f>C40*K$66+C41*K$67+K$68</f>
        <v>-115.10239651416123</v>
      </c>
    </row>
    <row r="43" spans="1:7" ht="15" customHeight="1">
      <c r="A43" s="105" t="s">
        <v>86</v>
      </c>
      <c r="B43" s="28" t="s">
        <v>72</v>
      </c>
      <c r="C43" s="40"/>
      <c r="D43" s="108" t="str">
        <f>IF(AND(C43&gt;=$J$72,C43&lt;=$J$73,C44&gt;=$J$76,C44&lt;=$J$77),IF(AND(C45&lt;=F45,C45&gt;=G45),"APROVADO","REPROVADO"),"FORA DO DOMÍNIO ANALISADO")</f>
        <v>APROVADO</v>
      </c>
      <c r="F43" s="1"/>
      <c r="G43" s="1"/>
    </row>
    <row r="44" spans="1:7">
      <c r="A44" s="106"/>
      <c r="B44" s="24" t="s">
        <v>87</v>
      </c>
      <c r="C44" s="41"/>
      <c r="D44" s="109"/>
      <c r="F44" s="1"/>
      <c r="G44" s="1"/>
    </row>
    <row r="45" spans="1:7">
      <c r="A45" s="107"/>
      <c r="B45" s="24" t="s">
        <v>88</v>
      </c>
      <c r="C45" s="41"/>
      <c r="D45" s="110"/>
      <c r="F45" s="1">
        <f>IF('Gooseneck MCV Global 10k MUX'!C22="11ksi",C43*$G$66+C44*$G$67+$G$68,C43*$G$62+C44*$G$63+$G$64)</f>
        <v>155.25372077843483</v>
      </c>
      <c r="G45" s="1">
        <f>IF('Gooseneck MCV Global 10k MUX'!C22="11ksi",C43*$K$66+C44*$K$67+$K$68,C43*$K$62+C44*$K$63+$K$64)</f>
        <v>-153.48562102310061</v>
      </c>
    </row>
    <row r="46" spans="1:7" ht="15" customHeight="1">
      <c r="A46" s="118" t="s">
        <v>89</v>
      </c>
      <c r="B46" s="24" t="s">
        <v>72</v>
      </c>
      <c r="C46" s="41"/>
      <c r="D46" s="120" t="str">
        <f>IF(AND(C46&gt;=$J$72,C46&lt;=$J$73,C47&gt;=$J$76,C47&lt;=$J$77),IF(AND(C48&lt;=F48,C48&gt;=G48),"APROVADO","REPROVADO"),"FORA DO DOMÍNIO ANALISADO")</f>
        <v>APROVADO</v>
      </c>
      <c r="F46" s="1"/>
      <c r="G46" s="1"/>
    </row>
    <row r="47" spans="1:7">
      <c r="A47" s="106"/>
      <c r="B47" s="24" t="s">
        <v>87</v>
      </c>
      <c r="C47" s="41"/>
      <c r="D47" s="109"/>
      <c r="F47" s="1"/>
      <c r="G47" s="1"/>
    </row>
    <row r="48" spans="1:7" ht="15" thickBot="1">
      <c r="A48" s="119"/>
      <c r="B48" s="29" t="s">
        <v>88</v>
      </c>
      <c r="C48" s="42"/>
      <c r="D48" s="121"/>
      <c r="F48" s="1">
        <f>IF('Gooseneck MCV Global 10k MUX'!C22="11ksi",C46*$G$66+C47*$G$67+$G$68,C46*$G$62+C47*$G$63+$G$64)</f>
        <v>155.25372077843483</v>
      </c>
      <c r="G48" s="1">
        <f>IF('Gooseneck MCV Global 10k MUX'!C22="11ksi",C46*$K$66+C47*$K$67+$K$68,C46*$K$62+C47*$K$63+$K$64)</f>
        <v>-153.48562102310061</v>
      </c>
    </row>
    <row r="49" spans="1:11" ht="15" customHeight="1">
      <c r="A49" s="105" t="s">
        <v>90</v>
      </c>
      <c r="B49" s="28" t="s">
        <v>72</v>
      </c>
      <c r="C49" s="40"/>
      <c r="D49" s="108" t="str">
        <f>IF(AND(C49&gt;=$J$72,C49&lt;=$J$73,C50&gt;=$J$76,C50&lt;=$J$77),IF(AND(C51&lt;=F51,C51&gt;=G51),"APROVADO","REPROVADO"),"FORA DO DOMÍNIO ANALISADO")</f>
        <v>APROVADO</v>
      </c>
      <c r="F49" s="1"/>
      <c r="G49" s="1"/>
    </row>
    <row r="50" spans="1:11">
      <c r="A50" s="106"/>
      <c r="B50" s="24" t="s">
        <v>87</v>
      </c>
      <c r="C50" s="41"/>
      <c r="D50" s="109"/>
      <c r="F50" s="1"/>
      <c r="G50" s="1"/>
    </row>
    <row r="51" spans="1:11">
      <c r="A51" s="107"/>
      <c r="B51" s="24" t="s">
        <v>88</v>
      </c>
      <c r="C51" s="41"/>
      <c r="D51" s="110"/>
      <c r="F51" s="53">
        <f>IF('Gooseneck MCV Global 10k MUX'!C22="11ksi",C49*$G$66+C50*$G$67+$G$68,C49*$G$62+C50*$G$63+$G$64)</f>
        <v>155.25372077843483</v>
      </c>
      <c r="G51" s="53">
        <f>IF('Gooseneck MCV Global 10k MUX'!C22="11ksi",C49*$K$66+C50*$K$67+$K$68,C49*$K$62+C50*$K$63+$K$64)</f>
        <v>-153.48562102310061</v>
      </c>
    </row>
    <row r="52" spans="1:11" ht="15" customHeight="1">
      <c r="A52" s="118" t="s">
        <v>91</v>
      </c>
      <c r="B52" s="24" t="s">
        <v>72</v>
      </c>
      <c r="C52" s="41"/>
      <c r="D52" s="120" t="str">
        <f>IF(AND(C52&gt;=$J$72,C52&lt;=$J$73,C53&gt;=$J$76,C53&lt;=$J$77),IF(AND(C54&lt;=F54,C54&gt;=G54),"APROVADO","REPROVADO"),"FORA DO DOMÍNIO ANALISADO")</f>
        <v>APROVADO</v>
      </c>
      <c r="F52" s="1"/>
      <c r="G52" s="1"/>
    </row>
    <row r="53" spans="1:11">
      <c r="A53" s="106"/>
      <c r="B53" s="24" t="s">
        <v>87</v>
      </c>
      <c r="C53" s="41"/>
      <c r="D53" s="109"/>
      <c r="F53" s="1"/>
      <c r="G53" s="1"/>
    </row>
    <row r="54" spans="1:11" ht="15" thickBot="1">
      <c r="A54" s="119"/>
      <c r="B54" s="29" t="s">
        <v>88</v>
      </c>
      <c r="C54" s="42"/>
      <c r="D54" s="121"/>
      <c r="F54" s="1">
        <f>IF('Gooseneck MCV Global 10k MUX'!C22="11ksi",C52*$G$66+C53*$G$67+$G$68,C52*$G$62+C53*$G$63+$G$64)</f>
        <v>155.25372077843483</v>
      </c>
      <c r="G54" s="1">
        <f>IF('Gooseneck MCV Global 10k MUX'!C22="11ksi",C52*$K$66+C53*$K$67+$K$68,C52*$K$62+C53*$K$63+$K$64)</f>
        <v>-153.48562102310061</v>
      </c>
    </row>
    <row r="55" spans="1:11" ht="15" thickBot="1"/>
    <row r="56" spans="1:11">
      <c r="A56" s="112" t="s">
        <v>92</v>
      </c>
      <c r="B56" s="113"/>
      <c r="C56" s="113"/>
      <c r="D56" s="114"/>
    </row>
    <row r="57" spans="1:11" ht="15" thickBot="1">
      <c r="A57" s="115"/>
      <c r="B57" s="116"/>
      <c r="C57" s="116"/>
      <c r="D57" s="117"/>
      <c r="F57" s="111" t="s">
        <v>93</v>
      </c>
      <c r="G57" s="111"/>
      <c r="H57" s="111"/>
      <c r="I57" s="111"/>
      <c r="J57" s="111"/>
      <c r="K57" s="111"/>
    </row>
    <row r="58" spans="1:11">
      <c r="F58" t="s">
        <v>52</v>
      </c>
      <c r="G58">
        <v>1.2933568489124048</v>
      </c>
      <c r="K58">
        <v>1.1169900058788951</v>
      </c>
    </row>
    <row r="59" spans="1:11">
      <c r="F59" t="s">
        <v>53</v>
      </c>
      <c r="G59">
        <v>-1.875</v>
      </c>
      <c r="K59">
        <v>-1.7708333333333335</v>
      </c>
    </row>
    <row r="60" spans="1:11">
      <c r="F60" t="s">
        <v>54</v>
      </c>
      <c r="G60">
        <v>190.55537184009404</v>
      </c>
      <c r="K60">
        <v>-191.86884553203998</v>
      </c>
    </row>
    <row r="61" spans="1:11">
      <c r="F61" s="111" t="s">
        <v>94</v>
      </c>
      <c r="G61" s="111"/>
      <c r="H61" s="111"/>
      <c r="I61" s="111"/>
      <c r="J61" s="111"/>
      <c r="K61" s="111"/>
    </row>
    <row r="62" spans="1:11">
      <c r="F62" t="s">
        <v>52</v>
      </c>
      <c r="G62">
        <f>(G58+G66)/2</f>
        <v>1.3656326728222155</v>
      </c>
      <c r="K62">
        <f>(K58+K66)/2</f>
        <v>1.1685167894318222</v>
      </c>
    </row>
    <row r="63" spans="1:11">
      <c r="F63" t="s">
        <v>53</v>
      </c>
      <c r="G63">
        <f t="shared" ref="G63:G64" si="0">(G59+G67)/2</f>
        <v>-1.9328703703703702</v>
      </c>
      <c r="K63">
        <f t="shared" ref="K63:K64" si="1">(K59+K67)/2</f>
        <v>-1.7650462962962963</v>
      </c>
    </row>
    <row r="64" spans="1:11">
      <c r="F64" t="s">
        <v>54</v>
      </c>
      <c r="G64">
        <f t="shared" si="0"/>
        <v>155.25372077843483</v>
      </c>
      <c r="K64">
        <f t="shared" si="1"/>
        <v>-153.48562102310061</v>
      </c>
    </row>
    <row r="65" spans="6:11">
      <c r="F65" s="111" t="s">
        <v>95</v>
      </c>
      <c r="G65" s="111"/>
      <c r="H65" s="111"/>
      <c r="I65" s="111"/>
      <c r="J65" s="111"/>
      <c r="K65" s="111"/>
    </row>
    <row r="66" spans="6:11">
      <c r="F66" t="s">
        <v>52</v>
      </c>
      <c r="G66">
        <v>1.4379084967320261</v>
      </c>
      <c r="K66">
        <v>1.2200435729847494</v>
      </c>
    </row>
    <row r="67" spans="6:11">
      <c r="F67" t="s">
        <v>53</v>
      </c>
      <c r="G67">
        <v>-1.9907407407407407</v>
      </c>
      <c r="K67">
        <v>-1.7592592592592593</v>
      </c>
    </row>
    <row r="68" spans="6:11">
      <c r="F68" t="s">
        <v>54</v>
      </c>
      <c r="G68">
        <v>119.95206971677561</v>
      </c>
      <c r="K68">
        <v>-115.10239651416123</v>
      </c>
    </row>
    <row r="70" spans="6:11">
      <c r="F70" s="111" t="s">
        <v>93</v>
      </c>
      <c r="G70" s="111"/>
      <c r="I70" s="111" t="s">
        <v>95</v>
      </c>
      <c r="J70" s="111"/>
    </row>
    <row r="71" spans="6:11">
      <c r="F71" t="s">
        <v>23</v>
      </c>
      <c r="I71" t="s">
        <v>23</v>
      </c>
    </row>
    <row r="72" spans="6:11">
      <c r="F72" t="s">
        <v>25</v>
      </c>
      <c r="G72">
        <v>-22.9</v>
      </c>
      <c r="I72" t="s">
        <v>25</v>
      </c>
      <c r="J72">
        <v>-40.200000000000003</v>
      </c>
    </row>
    <row r="73" spans="6:11">
      <c r="F73" t="s">
        <v>27</v>
      </c>
      <c r="G73">
        <v>49.7</v>
      </c>
      <c r="I73" t="s">
        <v>27</v>
      </c>
      <c r="J73">
        <v>54</v>
      </c>
    </row>
    <row r="75" spans="6:11">
      <c r="F75" t="s">
        <v>29</v>
      </c>
      <c r="I75" t="s">
        <v>29</v>
      </c>
    </row>
    <row r="76" spans="6:11">
      <c r="F76" t="s">
        <v>31</v>
      </c>
      <c r="G76">
        <v>-53.9</v>
      </c>
      <c r="I76" t="s">
        <v>31</v>
      </c>
      <c r="J76">
        <v>-59.2</v>
      </c>
    </row>
    <row r="77" spans="6:11">
      <c r="F77" t="s">
        <v>33</v>
      </c>
      <c r="G77">
        <v>20</v>
      </c>
      <c r="I77" t="s">
        <v>33</v>
      </c>
      <c r="J77">
        <v>20.9</v>
      </c>
    </row>
  </sheetData>
  <sheetProtection algorithmName="SHA-512" hashValue="6CIids3gQlEq52cHD/GoSlet/gCUrOkwRKPJscEALX0ZWVeJe3tb9h9tAiL61vPIVczA+FdVgkkAm2+H8eGAmQ==" saltValue="C1V4bw5UjT2FPZryQlcUlw==" spinCount="100000" sheet="1" objects="1" scenarios="1" formatCells="0" formatColumns="0" formatRows="0" insertColumns="0" insertRows="0" insertHyperlinks="0" deleteColumns="0" deleteRows="0" sort="0" autoFilter="0" pivotTables="0"/>
  <mergeCells count="47">
    <mergeCell ref="A19:A21"/>
    <mergeCell ref="A22:A24"/>
    <mergeCell ref="A25:A27"/>
    <mergeCell ref="C2:D2"/>
    <mergeCell ref="C3:D3"/>
    <mergeCell ref="C4:D4"/>
    <mergeCell ref="C5:D5"/>
    <mergeCell ref="C6:D6"/>
    <mergeCell ref="C9:D9"/>
    <mergeCell ref="A5:B5"/>
    <mergeCell ref="A6:B6"/>
    <mergeCell ref="A7:B7"/>
    <mergeCell ref="A8:B8"/>
    <mergeCell ref="A9:B9"/>
    <mergeCell ref="C7:D7"/>
    <mergeCell ref="C8:D8"/>
    <mergeCell ref="A43:A45"/>
    <mergeCell ref="D43:D45"/>
    <mergeCell ref="A46:A48"/>
    <mergeCell ref="D46:D48"/>
    <mergeCell ref="D13:D15"/>
    <mergeCell ref="D16:D18"/>
    <mergeCell ref="D19:D21"/>
    <mergeCell ref="D22:D24"/>
    <mergeCell ref="D25:D27"/>
    <mergeCell ref="A28:A30"/>
    <mergeCell ref="A31:A33"/>
    <mergeCell ref="A34:A36"/>
    <mergeCell ref="A37:A39"/>
    <mergeCell ref="A40:A42"/>
    <mergeCell ref="A13:A15"/>
    <mergeCell ref="A16:A18"/>
    <mergeCell ref="D28:D30"/>
    <mergeCell ref="D31:D33"/>
    <mergeCell ref="D34:D36"/>
    <mergeCell ref="D37:D39"/>
    <mergeCell ref="D40:D42"/>
    <mergeCell ref="A49:A51"/>
    <mergeCell ref="D49:D51"/>
    <mergeCell ref="F57:K57"/>
    <mergeCell ref="F65:K65"/>
    <mergeCell ref="F70:G70"/>
    <mergeCell ref="I70:J70"/>
    <mergeCell ref="A56:D57"/>
    <mergeCell ref="A52:A54"/>
    <mergeCell ref="D52:D54"/>
    <mergeCell ref="F61:K6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MS"&amp;9&amp;K008542 INTERNA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Lista!$C$3:$C$24</xm:f>
          </x14:formula1>
          <xm:sqref>C6:D6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3"/>
  <sheetViews>
    <sheetView workbookViewId="0">
      <selection activeCell="G8" sqref="G8"/>
    </sheetView>
  </sheetViews>
  <sheetFormatPr defaultRowHeight="14.45"/>
  <sheetData>
    <row r="2" spans="2:3">
      <c r="B2" s="5" t="s">
        <v>18</v>
      </c>
      <c r="C2" s="5" t="s">
        <v>66</v>
      </c>
    </row>
    <row r="3" spans="2:3">
      <c r="B3" s="4" t="s">
        <v>96</v>
      </c>
      <c r="C3" t="s">
        <v>97</v>
      </c>
    </row>
    <row r="4" spans="2:3">
      <c r="B4" s="4" t="s">
        <v>19</v>
      </c>
      <c r="C4" t="s">
        <v>98</v>
      </c>
    </row>
    <row r="5" spans="2:3">
      <c r="B5" s="4" t="s">
        <v>22</v>
      </c>
      <c r="C5" t="s">
        <v>99</v>
      </c>
    </row>
    <row r="6" spans="2:3">
      <c r="C6" t="s">
        <v>100</v>
      </c>
    </row>
    <row r="7" spans="2:3">
      <c r="C7" t="s">
        <v>101</v>
      </c>
    </row>
    <row r="8" spans="2:3">
      <c r="C8" t="s">
        <v>102</v>
      </c>
    </row>
    <row r="9" spans="2:3">
      <c r="C9" t="s">
        <v>103</v>
      </c>
    </row>
    <row r="10" spans="2:3">
      <c r="C10" t="s">
        <v>104</v>
      </c>
    </row>
    <row r="11" spans="2:3">
      <c r="C11" t="s">
        <v>105</v>
      </c>
    </row>
    <row r="12" spans="2:3">
      <c r="C12" t="s">
        <v>106</v>
      </c>
    </row>
    <row r="13" spans="2:3">
      <c r="C13" t="s">
        <v>107</v>
      </c>
    </row>
    <row r="14" spans="2:3">
      <c r="C14" t="s">
        <v>108</v>
      </c>
    </row>
    <row r="15" spans="2:3">
      <c r="C15" t="s">
        <v>109</v>
      </c>
    </row>
    <row r="16" spans="2:3">
      <c r="C16" t="s">
        <v>110</v>
      </c>
    </row>
    <row r="17" spans="3:3">
      <c r="C17" t="s">
        <v>111</v>
      </c>
    </row>
    <row r="18" spans="3:3">
      <c r="C18" t="s">
        <v>112</v>
      </c>
    </row>
    <row r="19" spans="3:3">
      <c r="C19" t="s">
        <v>113</v>
      </c>
    </row>
    <row r="20" spans="3:3">
      <c r="C20" t="s">
        <v>114</v>
      </c>
    </row>
    <row r="21" spans="3:3">
      <c r="C21" t="s">
        <v>115</v>
      </c>
    </row>
    <row r="22" spans="3:3">
      <c r="C22" t="s">
        <v>116</v>
      </c>
    </row>
    <row r="23" spans="3:3">
      <c r="C23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&amp;L_x000D_&amp;1#&amp;"Trebuchet MS"&amp;9&amp;K008542 INTERNA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2693a2-11d8-4e06-9932-42f8499655b9">
      <Terms xmlns="http://schemas.microsoft.com/office/infopath/2007/PartnerControls"/>
    </lcf76f155ced4ddcb4097134ff3c332f>
    <TaxCatchAll xmlns="7240fca1-d5d8-4b7d-af8f-d58b11c87bd0" xsi:nil="true"/>
    <_Flow_SignoffStatus xmlns="e22693a2-11d8-4e06-9932-42f8499655b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90C87AC8820043BFE71A5FB0DDB6EC" ma:contentTypeVersion="15" ma:contentTypeDescription="Crie um novo documento." ma:contentTypeScope="" ma:versionID="a2a8ce1f5bc7a9ae8b5abdcb00b6cafe">
  <xsd:schema xmlns:xsd="http://www.w3.org/2001/XMLSchema" xmlns:xs="http://www.w3.org/2001/XMLSchema" xmlns:p="http://schemas.microsoft.com/office/2006/metadata/properties" xmlns:ns2="e22693a2-11d8-4e06-9932-42f8499655b9" xmlns:ns3="7240fca1-d5d8-4b7d-af8f-d58b11c87bd0" targetNamespace="http://schemas.microsoft.com/office/2006/metadata/properties" ma:root="true" ma:fieldsID="b146a6bcd0f4c9724cf477ac809c65e8" ns2:_="" ns3:_="">
    <xsd:import namespace="e22693a2-11d8-4e06-9932-42f8499655b9"/>
    <xsd:import namespace="7240fca1-d5d8-4b7d-af8f-d58b11c87b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DateTaken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2693a2-11d8-4e06-9932-42f8499655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103c4ab-04ed-4a1f-bb47-9362306674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40fca1-d5d8-4b7d-af8f-d58b11c87bd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2529d39-6b3f-49f3-8254-0ddaa0523a13}" ma:internalName="TaxCatchAll" ma:showField="CatchAllData" ma:web="7240fca1-d5d8-4b7d-af8f-d58b11c87b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CF2275-3336-4274-B6DB-44DC4CEC775F}"/>
</file>

<file path=customXml/itemProps2.xml><?xml version="1.0" encoding="utf-8"?>
<ds:datastoreItem xmlns:ds="http://schemas.openxmlformats.org/officeDocument/2006/customXml" ds:itemID="{E67576F3-9083-46A8-A04E-4A215CD8F46A}"/>
</file>

<file path=customXml/itemProps3.xml><?xml version="1.0" encoding="utf-8"?>
<ds:datastoreItem xmlns:ds="http://schemas.openxmlformats.org/officeDocument/2006/customXml" ds:itemID="{32202815-5895-48AC-A81A-A5F909FAE3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Celso Noronha</dc:creator>
  <cp:keywords/>
  <dc:description/>
  <cp:lastModifiedBy/>
  <cp:revision/>
  <dcterms:created xsi:type="dcterms:W3CDTF">2017-01-12T17:21:59Z</dcterms:created>
  <dcterms:modified xsi:type="dcterms:W3CDTF">2024-01-22T11:11:08Z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0x0101003A650E7DC8F7C147940C41EFCF3527FA</vt:lpwstr>
  </property>
  <property fmtid="{D5CDD505-2E9C-101B-9397-08002B2CF9AE}" pid="3" name="MediaServiceImageTags">
    <vt:lpwstr/>
  </property>
  <property fmtid="{D5CDD505-2E9C-101B-9397-08002B2CF9AE}" pid="4" name="MSIP_Label_d5eb2d05-47c5-4b3e-9bd7-b47e03a10069_Enabled">
    <vt:lpwstr>true</vt:lpwstr>
  </property>
  <property fmtid="{D5CDD505-2E9C-101B-9397-08002B2CF9AE}" pid="5" name="MSIP_Label_d5eb2d05-47c5-4b3e-9bd7-b47e03a10069_SetDate">
    <vt:lpwstr>2023-10-31T16:34:45Z</vt:lpwstr>
  </property>
  <property fmtid="{D5CDD505-2E9C-101B-9397-08002B2CF9AE}" pid="6" name="MSIP_Label_d5eb2d05-47c5-4b3e-9bd7-b47e03a10069_Method">
    <vt:lpwstr>Privileged</vt:lpwstr>
  </property>
  <property fmtid="{D5CDD505-2E9C-101B-9397-08002B2CF9AE}" pid="7" name="MSIP_Label_d5eb2d05-47c5-4b3e-9bd7-b47e03a10069_Name">
    <vt:lpwstr>PETROBRAS Colaboradores</vt:lpwstr>
  </property>
  <property fmtid="{D5CDD505-2E9C-101B-9397-08002B2CF9AE}" pid="8" name="MSIP_Label_d5eb2d05-47c5-4b3e-9bd7-b47e03a10069_SiteId">
    <vt:lpwstr>5b6f6241-9a57-4be4-8e50-1dfa72e79a57</vt:lpwstr>
  </property>
  <property fmtid="{D5CDD505-2E9C-101B-9397-08002B2CF9AE}" pid="9" name="MSIP_Label_d5eb2d05-47c5-4b3e-9bd7-b47e03a10069_ActionId">
    <vt:lpwstr>bd9e6f66-94a6-463b-b772-364560005ee6</vt:lpwstr>
  </property>
  <property fmtid="{D5CDD505-2E9C-101B-9397-08002B2CF9AE}" pid="10" name="MSIP_Label_d5eb2d05-47c5-4b3e-9bd7-b47e03a10069_ContentBits">
    <vt:lpwstr>2</vt:lpwstr>
  </property>
</Properties>
</file>