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lva13\Digicorner\BVP Cloud - 2604\2-Análises\V1\"/>
    </mc:Choice>
  </mc:AlternateContent>
  <xr:revisionPtr revIDLastSave="0" documentId="13_ncr:1_{FAE76459-3EFB-4E13-A3E1-76410CD24302}" xr6:coauthVersionLast="47" xr6:coauthVersionMax="47" xr10:uidLastSave="{00000000-0000-0000-0000-000000000000}"/>
  <workbookProtection workbookAlgorithmName="SHA-512" workbookHashValue="H8AG1MfkWuwntojP41yCthTwzDUC2HyYICo7Ljc7+A9EhvXF8ZVCKBfnFl/Qd9gjrfJJrzPsgmxtl20mzW+C9g==" workbookSaltValue="vYKbJP7XkNP/o59zgThDTw==" workbookSpinCount="100000" lockStructure="1"/>
  <bookViews>
    <workbookView xWindow="-120" yWindow="-120" windowWidth="29040" windowHeight="15840" activeTab="1" xr2:uid="{00000000-000D-0000-FFFF-FFFF00000000}"/>
  </bookViews>
  <sheets>
    <sheet name="Gooseneck MCV Global 10k MUX" sheetId="1" r:id="rId1"/>
    <sheet name="Casos de Carregamento" sheetId="3" r:id="rId2"/>
    <sheet name="Lista" sheetId="2" state="hidden" r:id="rId3"/>
  </sheets>
  <definedNames>
    <definedName name="_xlnm.Print_Area" localSheetId="0">'Gooseneck MCV Global 10k MUX'!$A$1:$J$86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  <c r="F42" i="3"/>
  <c r="G39" i="3"/>
  <c r="F39" i="3"/>
  <c r="L46" i="1" l="1"/>
  <c r="L30" i="1" s="1"/>
  <c r="L45" i="1"/>
  <c r="L29" i="1" s="1"/>
  <c r="L42" i="1"/>
  <c r="L26" i="1" s="1"/>
  <c r="L41" i="1"/>
  <c r="L25" i="1" s="1"/>
  <c r="C39" i="1" l="1"/>
  <c r="G40" i="1"/>
  <c r="E40" i="1"/>
  <c r="H39" i="1"/>
  <c r="I40" i="1"/>
  <c r="H40" i="1"/>
  <c r="D40" i="1"/>
  <c r="G39" i="1"/>
  <c r="E39" i="1"/>
  <c r="I39" i="1"/>
  <c r="D39" i="1"/>
  <c r="H43" i="1" l="1"/>
  <c r="G46" i="1" s="1"/>
  <c r="C43" i="1"/>
  <c r="C45" i="1" s="1"/>
  <c r="C40" i="1"/>
  <c r="D43" i="1" s="1"/>
  <c r="C46" i="1" s="1"/>
  <c r="I43" i="1"/>
  <c r="G47" i="1" s="1"/>
  <c r="G43" i="1"/>
  <c r="G45" i="1" s="1"/>
  <c r="G51" i="1" l="1"/>
  <c r="E43" i="1"/>
  <c r="C47" i="1" s="1"/>
  <c r="C50" i="1" s="1"/>
  <c r="G50" i="1"/>
  <c r="G48" i="1"/>
  <c r="G52" i="1" s="1"/>
  <c r="E26" i="1" l="1"/>
  <c r="C48" i="1"/>
  <c r="C52" i="1" s="1"/>
  <c r="C51" i="1"/>
  <c r="E25" i="1" s="1"/>
  <c r="F12" i="3"/>
  <c r="D12" i="3" s="1"/>
  <c r="G30" i="3" l="1"/>
  <c r="F30" i="3"/>
  <c r="G27" i="3"/>
  <c r="F27" i="3"/>
  <c r="G24" i="3"/>
  <c r="F24" i="3"/>
  <c r="G21" i="3"/>
  <c r="F21" i="3"/>
  <c r="G18" i="3"/>
  <c r="F18" i="3"/>
  <c r="G15" i="3"/>
  <c r="F15" i="3"/>
  <c r="D19" i="3" l="1"/>
  <c r="D22" i="3"/>
  <c r="D25" i="3"/>
  <c r="D28" i="3"/>
  <c r="D13" i="3"/>
  <c r="D16" i="3"/>
  <c r="H60" i="1"/>
  <c r="I60" i="1"/>
  <c r="G60" i="1" l="1"/>
  <c r="I61" i="1"/>
  <c r="G61" i="1"/>
  <c r="H61" i="1"/>
  <c r="I64" i="1" l="1"/>
  <c r="G68" i="1" s="1"/>
  <c r="H64" i="1"/>
  <c r="G67" i="1" s="1"/>
  <c r="G64" i="1"/>
  <c r="G66" i="1" s="1"/>
  <c r="G72" i="1" l="1"/>
  <c r="G69" i="1"/>
  <c r="G73" i="1" s="1"/>
  <c r="G71" i="1"/>
  <c r="H26" i="1" s="1"/>
  <c r="E61" i="1"/>
  <c r="E60" i="1"/>
  <c r="D60" i="1"/>
  <c r="D61" i="1"/>
  <c r="C61" i="1"/>
  <c r="C60" i="1"/>
  <c r="F26" i="1" l="1"/>
  <c r="N26" i="1" s="1"/>
  <c r="C64" i="1"/>
  <c r="C66" i="1" s="1"/>
  <c r="E64" i="1"/>
  <c r="C68" i="1" s="1"/>
  <c r="D64" i="1"/>
  <c r="C67" i="1" s="1"/>
  <c r="C71" i="1" l="1"/>
  <c r="C72" i="1"/>
  <c r="C69" i="1"/>
  <c r="C73" i="1" s="1"/>
  <c r="H25" i="1" l="1"/>
  <c r="F25" i="1" s="1"/>
  <c r="N25" i="1" s="1"/>
  <c r="C28" i="1" s="1"/>
  <c r="C29" i="1" l="1"/>
  <c r="F36" i="3"/>
  <c r="F33" i="3"/>
  <c r="D31" i="3" s="1"/>
  <c r="G36" i="3"/>
  <c r="G33" i="3"/>
  <c r="K64" i="3"/>
  <c r="G64" i="3"/>
  <c r="K62" i="3"/>
  <c r="G45" i="3" s="1"/>
  <c r="K63" i="3"/>
  <c r="D37" i="3"/>
  <c r="G63" i="3"/>
  <c r="G62" i="3"/>
  <c r="F48" i="3" s="1"/>
  <c r="D34" i="3" l="1"/>
  <c r="D40" i="3"/>
  <c r="F45" i="3"/>
  <c r="D43" i="3" s="1"/>
  <c r="G48" i="3"/>
  <c r="D46" i="3" s="1"/>
  <c r="F51" i="3"/>
  <c r="F54" i="3"/>
  <c r="G51" i="3"/>
  <c r="G54" i="3"/>
  <c r="D49" i="3" l="1"/>
  <c r="D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2368021-03 de Global MUX é “CAP 385 tonf”.</t>
        </r>
      </text>
    </comment>
  </commentList>
</comments>
</file>

<file path=xl/sharedStrings.xml><?xml version="1.0" encoding="utf-8"?>
<sst xmlns="http://schemas.openxmlformats.org/spreadsheetml/2006/main" count="256" uniqueCount="123">
  <si>
    <t>MCV</t>
  </si>
  <si>
    <t>DUTO DE INJEÇÃO DE ÁGUA (MCVA)</t>
  </si>
  <si>
    <t>RL</t>
  </si>
  <si>
    <t>RL-3010.0J-1500-94G-PMU-002=0</t>
  </si>
  <si>
    <t>Carregamento</t>
  </si>
  <si>
    <t>XX</t>
  </si>
  <si>
    <t>Revisão</t>
  </si>
  <si>
    <t>Ver_0</t>
  </si>
  <si>
    <t>Execução</t>
  </si>
  <si>
    <t>Rawlison Nunes</t>
  </si>
  <si>
    <t>Verificação</t>
  </si>
  <si>
    <t>Otávio Henrique Magalhães</t>
  </si>
  <si>
    <t>Aprovação</t>
  </si>
  <si>
    <t>Data</t>
  </si>
  <si>
    <t>Carregamentos</t>
  </si>
  <si>
    <t>Tração [kN]</t>
  </si>
  <si>
    <t>Cortante [kN]</t>
  </si>
  <si>
    <t>Momento [kN.m]</t>
  </si>
  <si>
    <t>Pressão</t>
  </si>
  <si>
    <t>5.5ksi</t>
  </si>
  <si>
    <t>Sistema de Referência</t>
  </si>
  <si>
    <t>0ksi</t>
  </si>
  <si>
    <t>11ksi</t>
  </si>
  <si>
    <t>Limite de Tração</t>
  </si>
  <si>
    <t>Momento Positivo Máximo [kN.m]</t>
  </si>
  <si>
    <t>Tmin</t>
  </si>
  <si>
    <t>Momento Negativo Máximo [kN.m]</t>
  </si>
  <si>
    <t>Tmax</t>
  </si>
  <si>
    <t>STATUS</t>
  </si>
  <si>
    <t>Limite de Cortante</t>
  </si>
  <si>
    <t>Mecanismo de falha</t>
  </si>
  <si>
    <t>Vmin</t>
  </si>
  <si>
    <t>Fator de Segurança</t>
  </si>
  <si>
    <t>Vmax</t>
  </si>
  <si>
    <t>Plano Limite Superior</t>
  </si>
  <si>
    <t>Plano Limite Inferior</t>
  </si>
  <si>
    <t>T</t>
  </si>
  <si>
    <t>V</t>
  </si>
  <si>
    <t>M</t>
  </si>
  <si>
    <t>P1</t>
  </si>
  <si>
    <t>P2</t>
  </si>
  <si>
    <t>P3</t>
  </si>
  <si>
    <t>i</t>
  </si>
  <si>
    <t>j</t>
  </si>
  <si>
    <t>k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</si>
  <si>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</si>
  <si>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</si>
  <si>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</si>
  <si>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</si>
  <si>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</si>
  <si>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</si>
  <si>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</si>
  <si>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</si>
  <si>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</si>
  <si>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</si>
  <si>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</si>
  <si>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</si>
  <si>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10k MUX</t>
  </si>
  <si>
    <t>TAGs:</t>
  </si>
  <si>
    <t>CCB-381 a CCB-390 e CCB-423 a CCB-433</t>
  </si>
  <si>
    <t>MCVs:</t>
  </si>
  <si>
    <t>MCVP e MCVA</t>
  </si>
  <si>
    <t>Revião da Planilha:</t>
  </si>
  <si>
    <t>Poço</t>
  </si>
  <si>
    <t>Tipo de MCV</t>
  </si>
  <si>
    <t>RL de referência</t>
  </si>
  <si>
    <t>TAG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</si>
  <si>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</si>
  <si>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</si>
  <si>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</si>
  <si>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</si>
  <si>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</si>
  <si>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</si>
  <si>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</si>
  <si>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Tração (Fx)</t>
  </si>
  <si>
    <t>Força Cortante (Fz)</t>
  </si>
  <si>
    <t>Momento Fletor (My)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</si>
  <si>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</si>
  <si>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</si>
  <si>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</si>
  <si>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</si>
  <si>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</si>
  <si>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</si>
  <si>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</si>
  <si>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</si>
  <si>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</si>
  <si>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</si>
  <si>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Força Cortante (Fz)  [kN]</t>
  </si>
  <si>
    <t>Momento Fletor (My)  [kN.m]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</si>
  <si>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</si>
  <si>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</si>
  <si>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</si>
  <si>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>NOTA:</t>
    </r>
    <r>
      <rPr>
        <sz val="11"/>
        <color theme="1"/>
        <rFont val="Calibri"/>
        <family val="2"/>
        <scheme val="minor"/>
      </rPr>
      <t xml:space="preserve"> Para os casos de operação (Caso 5), de forma conservadora, assume-se a mesma envoltória do caso de teste offshore.</t>
    </r>
  </si>
  <si>
    <t>NULA</t>
  </si>
  <si>
    <t>MÉDIA</t>
  </si>
  <si>
    <t>TESTE</t>
  </si>
  <si>
    <t>Nula</t>
  </si>
  <si>
    <t>CCB-381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</si>
  <si>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</si>
  <si>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</si>
  <si>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</si>
  <si>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</si>
  <si>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</si>
  <si>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</si>
  <si>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</si>
  <si>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</si>
  <si>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</si>
  <si>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</si>
  <si>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</si>
  <si>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</si>
  <si>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</si>
  <si>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</si>
  <si>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</si>
  <si>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</si>
  <si>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</si>
  <si>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</si>
  <si>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</si>
  <si>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</si>
  <si>
    <t>3-RJS-688 (P-MOD5-4)</t>
  </si>
  <si>
    <t>MCVA</t>
  </si>
  <si>
    <t>RL-3A36.05-1500-94G-R1N-006</t>
  </si>
  <si>
    <t>PGS</t>
  </si>
  <si>
    <t>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</si>
</sst>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1" fillId="7" borderId="14" xfId="0" applyFont="1" applyFill="1" applyBorder="1" applyAlignment="1">
      <alignment horizontal="right"/>
    </xf>
    <xf numFmtId="0" fontId="1" fillId="7" borderId="3" xfId="0" applyFont="1" applyFill="1" applyBorder="1"/>
    <xf numFmtId="0" fontId="1" fillId="7" borderId="19" xfId="0" applyFont="1" applyFill="1" applyBorder="1" applyAlignment="1">
      <alignment horizontal="right"/>
    </xf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0" fillId="4" borderId="31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4" fillId="5" borderId="0" xfId="0" applyFont="1" applyFill="1"/>
    <xf numFmtId="1" fontId="4" fillId="5" borderId="0" xfId="0" applyNumberFormat="1" applyFont="1" applyFill="1"/>
    <xf numFmtId="1" fontId="0" fillId="4" borderId="0" xfId="0" applyNumberFormat="1" applyFill="1"/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5" fillId="5" borderId="0" xfId="0" applyFont="1" applyFill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center"/>
      <protection locked="0"/>
    </xf>
    <xf numFmtId="166" fontId="0" fillId="4" borderId="4" xfId="0" applyNumberFormat="1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7" borderId="38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  <xf numFmtId="0" fontId="0" fillId="0" borderId="40" xfId="0" applyBorder="1" applyAlignment="1">
      <alignment horizontal="center" vertical="top" wrapText="1"/>
    </xf>
    <xf numFmtId="0" fontId="0" fillId="0" borderId="4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2" xfId="0" applyBorder="1" applyAlignment="1">
      <alignment horizontal="center" vertical="top" wrapText="1"/>
    </xf>
    <xf numFmtId="0" fontId="0" fillId="0" borderId="43" xfId="0" applyBorder="1" applyAlignment="1">
      <alignment horizontal="center" vertical="top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justify" vertical="top"/>
    </xf>
    <xf numFmtId="0" fontId="0" fillId="0" borderId="18" xfId="0" applyBorder="1" applyAlignment="1">
      <alignment horizontal="justify" vertical="top"/>
    </xf>
    <xf numFmtId="0" fontId="0" fillId="0" borderId="25" xfId="0" applyBorder="1" applyAlignment="1">
      <alignment horizontal="justify" vertical="top"/>
    </xf>
    <xf numFmtId="0" fontId="0" fillId="0" borderId="22" xfId="0" applyBorder="1" applyAlignment="1">
      <alignment horizontal="justify" vertical="top"/>
    </xf>
    <xf numFmtId="0" fontId="0" fillId="0" borderId="23" xfId="0" applyBorder="1" applyAlignment="1">
      <alignment horizontal="justify" vertical="top"/>
    </xf>
    <xf numFmtId="0" fontId="0" fillId="0" borderId="27" xfId="0" applyBorder="1" applyAlignment="1">
      <alignment horizontal="justify" vertical="top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9</xdr:row>
      <xdr:rowOff>167640</xdr:rowOff>
    </xdr:from>
    <xdr:to>
      <xdr:col>9</xdr:col>
      <xdr:colOff>4488</xdr:colOff>
      <xdr:row>20</xdr:row>
      <xdr:rowOff>99060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55618" y="183642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632460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3810</xdr:colOff>
      <xdr:row>3</xdr:row>
      <xdr:rowOff>171443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8"/>
  <sheetViews>
    <sheetView showGridLines="0" zoomScaleNormal="100" workbookViewId="0">
      <selection activeCell="C21" sqref="C21"/>
    </sheetView>
  </sheetViews>
  <sheetFormatPr defaultRowHeight="15" x14ac:dyDescent="0.25"/>
  <cols>
    <col min="1" max="1" width="3.85546875" customWidth="1"/>
    <col min="2" max="2" width="17.7109375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hidden="1" customWidth="1"/>
    <col min="12" max="15" width="0" style="21" hidden="1" customWidth="1"/>
    <col min="16" max="28" width="8.85546875" style="21"/>
  </cols>
  <sheetData>
    <row r="1" spans="2:9" ht="15.75" thickBot="1" x14ac:dyDescent="0.3"/>
    <row r="2" spans="2:9" x14ac:dyDescent="0.25">
      <c r="B2" s="11"/>
      <c r="C2" s="13"/>
      <c r="D2" s="17" t="s">
        <v>0</v>
      </c>
      <c r="E2" s="54" t="s">
        <v>1</v>
      </c>
      <c r="F2" s="55"/>
      <c r="G2" s="55"/>
      <c r="H2" s="55"/>
      <c r="I2" s="56"/>
    </row>
    <row r="3" spans="2:9" x14ac:dyDescent="0.25">
      <c r="B3" s="12"/>
      <c r="C3" s="14"/>
      <c r="D3" s="18" t="s">
        <v>2</v>
      </c>
      <c r="E3" s="57" t="s">
        <v>3</v>
      </c>
      <c r="F3" s="58"/>
      <c r="G3" s="58"/>
      <c r="H3" s="58"/>
      <c r="I3" s="59"/>
    </row>
    <row r="4" spans="2:9" ht="15.75" thickBot="1" x14ac:dyDescent="0.3">
      <c r="B4" s="15"/>
      <c r="C4" s="16"/>
      <c r="D4" s="18" t="s">
        <v>4</v>
      </c>
      <c r="E4" s="57" t="s">
        <v>5</v>
      </c>
      <c r="F4" s="58"/>
      <c r="G4" s="58"/>
      <c r="H4" s="58"/>
      <c r="I4" s="59"/>
    </row>
    <row r="5" spans="2:9" x14ac:dyDescent="0.25">
      <c r="B5" s="89" t="s">
        <v>6</v>
      </c>
      <c r="C5" s="90"/>
      <c r="D5" s="91"/>
      <c r="E5" s="57" t="s">
        <v>7</v>
      </c>
      <c r="F5" s="58"/>
      <c r="G5" s="58"/>
      <c r="H5" s="58"/>
      <c r="I5" s="59"/>
    </row>
    <row r="6" spans="2:9" x14ac:dyDescent="0.25">
      <c r="B6" s="98" t="s">
        <v>8</v>
      </c>
      <c r="C6" s="99"/>
      <c r="D6" s="91"/>
      <c r="E6" s="57" t="s">
        <v>9</v>
      </c>
      <c r="F6" s="58"/>
      <c r="G6" s="58"/>
      <c r="H6" s="58"/>
      <c r="I6" s="59"/>
    </row>
    <row r="7" spans="2:9" x14ac:dyDescent="0.25">
      <c r="B7" s="98" t="s">
        <v>10</v>
      </c>
      <c r="C7" s="99"/>
      <c r="D7" s="91"/>
      <c r="E7" s="57" t="s">
        <v>11</v>
      </c>
      <c r="F7" s="58"/>
      <c r="G7" s="58"/>
      <c r="H7" s="58"/>
      <c r="I7" s="59"/>
    </row>
    <row r="8" spans="2:9" x14ac:dyDescent="0.25">
      <c r="B8" s="98" t="s">
        <v>12</v>
      </c>
      <c r="C8" s="99"/>
      <c r="D8" s="91"/>
      <c r="E8" s="57" t="s">
        <v>11</v>
      </c>
      <c r="F8" s="58"/>
      <c r="G8" s="58"/>
      <c r="H8" s="58"/>
      <c r="I8" s="59"/>
    </row>
    <row r="9" spans="2:9" ht="15.75" thickBot="1" x14ac:dyDescent="0.3">
      <c r="B9" s="100" t="s">
        <v>13</v>
      </c>
      <c r="C9" s="101"/>
      <c r="D9" s="102"/>
      <c r="E9" s="95">
        <v>43522</v>
      </c>
      <c r="F9" s="96"/>
      <c r="G9" s="96"/>
      <c r="H9" s="96"/>
      <c r="I9" s="97"/>
    </row>
    <row r="17" spans="2:14" ht="15.75" thickBot="1" x14ac:dyDescent="0.3"/>
    <row r="18" spans="2:14" ht="15.75" thickBot="1" x14ac:dyDescent="0.3">
      <c r="B18" s="103" t="s">
        <v>14</v>
      </c>
      <c r="C18" s="104"/>
    </row>
    <row r="19" spans="2:14" x14ac:dyDescent="0.25">
      <c r="B19" s="8" t="s">
        <v>15</v>
      </c>
      <c r="C19" s="19">
        <v>-15</v>
      </c>
    </row>
    <row r="20" spans="2:14" x14ac:dyDescent="0.25">
      <c r="B20" s="6" t="s">
        <v>16</v>
      </c>
      <c r="C20" s="20">
        <v>15</v>
      </c>
    </row>
    <row r="21" spans="2:14" ht="15.75" thickBot="1" x14ac:dyDescent="0.3">
      <c r="B21" s="6" t="s">
        <v>17</v>
      </c>
      <c r="C21" s="20">
        <v>0</v>
      </c>
    </row>
    <row r="22" spans="2:14" ht="15.75" thickBot="1" x14ac:dyDescent="0.3">
      <c r="B22" s="7" t="s">
        <v>18</v>
      </c>
      <c r="C22" s="23" t="s">
        <v>96</v>
      </c>
      <c r="E22" s="63" t="s">
        <v>20</v>
      </c>
      <c r="F22" s="64"/>
      <c r="G22" s="64"/>
      <c r="H22" s="64"/>
      <c r="I22" s="65"/>
    </row>
    <row r="23" spans="2:14" ht="15.75" thickBot="1" x14ac:dyDescent="0.3">
      <c r="E23" s="44"/>
      <c r="F23" s="44"/>
      <c r="G23" s="44"/>
      <c r="H23" s="44"/>
      <c r="I23" s="44"/>
    </row>
    <row r="24" spans="2:14" ht="15.75" thickBot="1" x14ac:dyDescent="0.3">
      <c r="E24" s="45" t="s">
        <v>21</v>
      </c>
      <c r="F24" s="79" t="s">
        <v>19</v>
      </c>
      <c r="G24" s="79"/>
      <c r="H24" s="46" t="s">
        <v>22</v>
      </c>
      <c r="K24" s="69" t="s">
        <v>23</v>
      </c>
      <c r="L24" s="69"/>
    </row>
    <row r="25" spans="2:14" x14ac:dyDescent="0.25">
      <c r="B25" s="73" t="s">
        <v>24</v>
      </c>
      <c r="C25" s="74"/>
      <c r="D25" s="75"/>
      <c r="E25" s="47">
        <f>C19*C50+C20*C51+C52</f>
        <v>143.03001910640796</v>
      </c>
      <c r="F25" s="70">
        <f>(E25+H25)/2</f>
        <v>105.77617513054604</v>
      </c>
      <c r="G25" s="70"/>
      <c r="H25" s="48">
        <f>C19*C71+C20*C72+C73</f>
        <v>68.52233115468411</v>
      </c>
      <c r="K25" s="51" t="s">
        <v>25</v>
      </c>
      <c r="L25" s="51">
        <f>IF(C$22="Nula",L33,IF(C$22="5.5ksi",L41,L54))</f>
        <v>-22.9</v>
      </c>
      <c r="N25" s="52">
        <f>IF(C$22="Nula",E25,IF(C$22="5.5ksi", F25,H25))</f>
        <v>143.03001910640796</v>
      </c>
    </row>
    <row r="26" spans="2:14" ht="15.75" thickBot="1" x14ac:dyDescent="0.3">
      <c r="B26" s="76" t="s">
        <v>26</v>
      </c>
      <c r="C26" s="77"/>
      <c r="D26" s="78"/>
      <c r="E26" s="49">
        <f>C19*G50+C20*G51+G52</f>
        <v>-235.18619562022343</v>
      </c>
      <c r="F26" s="71">
        <f>(E26+H26)/2</f>
        <v>-197.4890673090224</v>
      </c>
      <c r="G26" s="71"/>
      <c r="H26" s="50">
        <f>C19*G71+C20*G72+G73</f>
        <v>-159.79193899782138</v>
      </c>
      <c r="K26" s="51" t="s">
        <v>27</v>
      </c>
      <c r="L26" s="51">
        <f>IF(C$22="Nula",L34,IF(C$22="5.5ksi",L42,L55))</f>
        <v>49.7</v>
      </c>
      <c r="N26" s="52">
        <f>IF(C$22="Nula",E26,IF(C$22="5.5ksi", F26,H26))</f>
        <v>-235.18619562022343</v>
      </c>
    </row>
    <row r="27" spans="2:14" ht="15.75" thickBot="1" x14ac:dyDescent="0.3">
      <c r="K27" s="51"/>
      <c r="L27" s="51"/>
    </row>
    <row r="28" spans="2:14" ht="15.75" thickBot="1" x14ac:dyDescent="0.3">
      <c r="B28" s="10" t="s">
        <v>28</v>
      </c>
      <c r="C28" s="61" t="str">
        <f>IF(AND(C19&gt;=L25,C19&lt;=L26,C20&gt;=L29,C20&lt;=L30),IF(AND(C21&lt;=N25,C21&gt;=N26),"APROVADO","REPROVADO"),"FORA DO DOMÍNIO ANALISADO")</f>
        <v>APROVADO</v>
      </c>
      <c r="D28" s="61"/>
      <c r="E28" s="62"/>
      <c r="K28" s="69" t="s">
        <v>29</v>
      </c>
      <c r="L28" s="69"/>
    </row>
    <row r="29" spans="2:14" ht="15.75" thickBot="1" x14ac:dyDescent="0.3">
      <c r="B29" s="9" t="s">
        <v>30</v>
      </c>
      <c r="C29" s="66" t="str">
        <f>IF(C28="REPROVADO","Ruptura no Ponto de Quebra", "N/A")</f>
        <v>N/A</v>
      </c>
      <c r="D29" s="61"/>
      <c r="E29" s="62"/>
      <c r="K29" s="51" t="s">
        <v>31</v>
      </c>
      <c r="L29" s="51">
        <f>IF(C$22="Nula",L37,IF(C$22="5.5ksi",L45,L58))</f>
        <v>-53.9</v>
      </c>
    </row>
    <row r="30" spans="2:14" ht="15.75" thickBot="1" x14ac:dyDescent="0.3">
      <c r="B30" s="67" t="s">
        <v>32</v>
      </c>
      <c r="C30" s="68"/>
      <c r="D30" s="66">
        <v>1.1000000000000001</v>
      </c>
      <c r="E30" s="62"/>
      <c r="K30" s="51" t="s">
        <v>33</v>
      </c>
      <c r="L30" s="51">
        <f>IF(C$22="Nula",L38,IF(C$22="5.5ksi",L46,L59))</f>
        <v>20</v>
      </c>
    </row>
    <row r="31" spans="2:14" ht="15.75" thickBot="1" x14ac:dyDescent="0.3">
      <c r="G31" s="5"/>
      <c r="H31" s="5"/>
      <c r="I31" s="5"/>
      <c r="J31" s="5"/>
      <c r="K31" s="22"/>
    </row>
    <row r="32" spans="2:14" hidden="1" x14ac:dyDescent="0.25">
      <c r="C32" s="72" t="s">
        <v>34</v>
      </c>
      <c r="D32" s="72"/>
      <c r="E32" s="72"/>
      <c r="G32" s="72" t="s">
        <v>35</v>
      </c>
      <c r="H32" s="72"/>
      <c r="I32" s="72"/>
      <c r="K32" s="60" t="s">
        <v>23</v>
      </c>
      <c r="L32" s="60"/>
      <c r="M32" s="22"/>
    </row>
    <row r="33" spans="2:12" hidden="1" x14ac:dyDescent="0.25">
      <c r="C33" t="s">
        <v>36</v>
      </c>
      <c r="D33" t="s">
        <v>37</v>
      </c>
      <c r="E33" t="s">
        <v>38</v>
      </c>
      <c r="G33" t="s">
        <v>36</v>
      </c>
      <c r="H33" t="s">
        <v>37</v>
      </c>
      <c r="I33" t="s">
        <v>38</v>
      </c>
      <c r="K33" s="21" t="s">
        <v>25</v>
      </c>
      <c r="L33" s="21">
        <v>-22.9</v>
      </c>
    </row>
    <row r="34" spans="2:12" hidden="1" x14ac:dyDescent="0.25">
      <c r="B34" t="s">
        <v>39</v>
      </c>
      <c r="C34">
        <v>11.12</v>
      </c>
      <c r="D34">
        <v>-15.5</v>
      </c>
      <c r="E34">
        <v>234</v>
      </c>
      <c r="G34">
        <v>11.12</v>
      </c>
      <c r="H34">
        <v>-15.5</v>
      </c>
      <c r="I34">
        <v>-152</v>
      </c>
      <c r="K34" s="21" t="s">
        <v>27</v>
      </c>
      <c r="L34" s="21">
        <v>49.7</v>
      </c>
    </row>
    <row r="35" spans="2:12" hidden="1" x14ac:dyDescent="0.25">
      <c r="B35" t="s">
        <v>40</v>
      </c>
      <c r="C35">
        <v>-22.9</v>
      </c>
      <c r="D35">
        <v>-15.5</v>
      </c>
      <c r="E35">
        <v>190</v>
      </c>
      <c r="G35">
        <v>-22.9</v>
      </c>
      <c r="H35">
        <v>-15.5</v>
      </c>
      <c r="I35">
        <v>-190</v>
      </c>
    </row>
    <row r="36" spans="2:12" hidden="1" x14ac:dyDescent="0.25">
      <c r="B36" t="s">
        <v>41</v>
      </c>
      <c r="C36">
        <v>11.12</v>
      </c>
      <c r="D36">
        <v>-53.9</v>
      </c>
      <c r="E36">
        <v>306</v>
      </c>
      <c r="G36">
        <v>11.12</v>
      </c>
      <c r="H36">
        <v>-53.9</v>
      </c>
      <c r="I36">
        <v>-84</v>
      </c>
      <c r="K36" s="60" t="s">
        <v>29</v>
      </c>
      <c r="L36" s="60"/>
    </row>
    <row r="37" spans="2:12" hidden="1" x14ac:dyDescent="0.25">
      <c r="K37" s="21" t="s">
        <v>31</v>
      </c>
      <c r="L37" s="21">
        <v>-53.9</v>
      </c>
    </row>
    <row r="38" spans="2:12" hidden="1" x14ac:dyDescent="0.25">
      <c r="C38" t="s">
        <v>42</v>
      </c>
      <c r="D38" t="s">
        <v>43</v>
      </c>
      <c r="E38" t="s">
        <v>44</v>
      </c>
      <c r="G38" t="s">
        <v>42</v>
      </c>
      <c r="H38" t="s">
        <v>43</v>
      </c>
      <c r="I38" t="s">
        <v>44</v>
      </c>
      <c r="K38" s="21" t="s">
        <v>33</v>
      </c>
      <c r="L38" s="21">
        <v>20</v>
      </c>
    </row>
    <row r="39" spans="2:12" hidden="1" x14ac:dyDescent="0.25">
      <c r="B39" t="s">
        <v>45</v>
      </c>
      <c r="C39">
        <f>C35-C34</f>
        <v>-34.019999999999996</v>
      </c>
      <c r="D39">
        <f t="shared" ref="D39:E39" si="0">D35-D34</f>
        <v>0</v>
      </c>
      <c r="E39">
        <f t="shared" si="0"/>
        <v>-44</v>
      </c>
      <c r="G39">
        <f>G35-G34</f>
        <v>-34.019999999999996</v>
      </c>
      <c r="H39">
        <f t="shared" ref="H39:I39" si="1">H35-H34</f>
        <v>0</v>
      </c>
      <c r="I39">
        <f t="shared" si="1"/>
        <v>-38</v>
      </c>
    </row>
    <row r="40" spans="2:12" hidden="1" x14ac:dyDescent="0.25">
      <c r="B40" t="s">
        <v>46</v>
      </c>
      <c r="C40">
        <f>C36-C34</f>
        <v>0</v>
      </c>
      <c r="D40">
        <f t="shared" ref="D40:E40" si="2">D36-D34</f>
        <v>-38.4</v>
      </c>
      <c r="E40">
        <f t="shared" si="2"/>
        <v>72</v>
      </c>
      <c r="G40">
        <f>G36-G34</f>
        <v>0</v>
      </c>
      <c r="H40">
        <f t="shared" ref="H40:I40" si="3">H36-H34</f>
        <v>-38.4</v>
      </c>
      <c r="I40">
        <f t="shared" si="3"/>
        <v>68</v>
      </c>
      <c r="K40" s="60" t="s">
        <v>23</v>
      </c>
      <c r="L40" s="60"/>
    </row>
    <row r="41" spans="2:12" hidden="1" x14ac:dyDescent="0.25">
      <c r="K41" s="21" t="s">
        <v>25</v>
      </c>
      <c r="L41" s="21">
        <f>(L33+L54)/2</f>
        <v>-31.55</v>
      </c>
    </row>
    <row r="42" spans="2:12" hidden="1" x14ac:dyDescent="0.25">
      <c r="C42" t="s">
        <v>42</v>
      </c>
      <c r="D42" t="s">
        <v>43</v>
      </c>
      <c r="E42" t="s">
        <v>44</v>
      </c>
      <c r="G42" t="s">
        <v>42</v>
      </c>
      <c r="H42" t="s">
        <v>43</v>
      </c>
      <c r="I42" t="s">
        <v>44</v>
      </c>
      <c r="K42" s="21" t="s">
        <v>27</v>
      </c>
      <c r="L42" s="21">
        <f>(L34+L55)/2</f>
        <v>51.85</v>
      </c>
    </row>
    <row r="43" spans="2:12" hidden="1" x14ac:dyDescent="0.25">
      <c r="B43" t="s">
        <v>47</v>
      </c>
      <c r="C43" s="1">
        <f>D39*E40-E39*D40</f>
        <v>-1689.6</v>
      </c>
      <c r="D43" s="1">
        <f>E39*C40-C39*E40</f>
        <v>2449.4399999999996</v>
      </c>
      <c r="E43" s="1">
        <f>C39*D40-D39*C40</f>
        <v>1306.3679999999997</v>
      </c>
      <c r="G43" s="1">
        <f>H39*I40-I39*H40</f>
        <v>-1459.2</v>
      </c>
      <c r="H43" s="1">
        <f>I39*G40-G39*I40</f>
        <v>2313.3599999999997</v>
      </c>
      <c r="I43" s="1">
        <f>G39*H40-H39*G40</f>
        <v>1306.3679999999997</v>
      </c>
    </row>
    <row r="44" spans="2:12" hidden="1" x14ac:dyDescent="0.25">
      <c r="K44" s="60" t="s">
        <v>29</v>
      </c>
      <c r="L44" s="60"/>
    </row>
    <row r="45" spans="2:12" hidden="1" x14ac:dyDescent="0.25">
      <c r="B45" t="s">
        <v>48</v>
      </c>
      <c r="C45" s="1">
        <f>C43</f>
        <v>-1689.6</v>
      </c>
      <c r="G45" s="1">
        <f>G43</f>
        <v>-1459.2</v>
      </c>
      <c r="K45" s="21" t="s">
        <v>31</v>
      </c>
      <c r="L45" s="21">
        <f>(L37+L58)/2</f>
        <v>-56.55</v>
      </c>
    </row>
    <row r="46" spans="2:12" hidden="1" x14ac:dyDescent="0.25">
      <c r="B46" t="s">
        <v>49</v>
      </c>
      <c r="C46" s="1">
        <f>D43</f>
        <v>2449.4399999999996</v>
      </c>
      <c r="G46" s="1">
        <f>H43</f>
        <v>2313.3599999999997</v>
      </c>
      <c r="K46" s="21" t="s">
        <v>33</v>
      </c>
      <c r="L46" s="21">
        <f>(L38+L59)/2</f>
        <v>20.45</v>
      </c>
    </row>
    <row r="47" spans="2:12" hidden="1" x14ac:dyDescent="0.25">
      <c r="B47" t="s">
        <v>50</v>
      </c>
      <c r="C47" s="1">
        <f>E43</f>
        <v>1306.3679999999997</v>
      </c>
      <c r="G47" s="1">
        <f>I43</f>
        <v>1306.3679999999997</v>
      </c>
    </row>
    <row r="48" spans="2:12" hidden="1" x14ac:dyDescent="0.25">
      <c r="B48" t="s">
        <v>51</v>
      </c>
      <c r="C48">
        <f>-C45*C34-C46*D34-C47*E34</f>
        <v>-248935.43999999992</v>
      </c>
      <c r="G48">
        <f>-G45*G34-G46*H34-G47*I34</f>
        <v>250651.31999999995</v>
      </c>
    </row>
    <row r="49" spans="2:13" hidden="1" x14ac:dyDescent="0.25"/>
    <row r="50" spans="2:13" hidden="1" x14ac:dyDescent="0.25">
      <c r="B50" t="s">
        <v>52</v>
      </c>
      <c r="C50" s="2">
        <f>-C45/C47</f>
        <v>1.2933568489124048</v>
      </c>
      <c r="G50" s="2">
        <f>-G45/G47</f>
        <v>1.1169900058788951</v>
      </c>
    </row>
    <row r="51" spans="2:13" hidden="1" x14ac:dyDescent="0.25">
      <c r="B51" t="s">
        <v>53</v>
      </c>
      <c r="C51" s="2">
        <f>-C46/C47</f>
        <v>-1.875</v>
      </c>
      <c r="G51" s="2">
        <f>-G46/G47</f>
        <v>-1.7708333333333335</v>
      </c>
    </row>
    <row r="52" spans="2:13" hidden="1" x14ac:dyDescent="0.25">
      <c r="B52" t="s">
        <v>54</v>
      </c>
      <c r="C52" s="3">
        <f>-C48/C47</f>
        <v>190.55537184009404</v>
      </c>
      <c r="G52" s="3">
        <f>-G48/G47</f>
        <v>-191.86884553203998</v>
      </c>
    </row>
    <row r="53" spans="2:13" hidden="1" x14ac:dyDescent="0.25">
      <c r="C53" s="72" t="s">
        <v>34</v>
      </c>
      <c r="D53" s="72"/>
      <c r="E53" s="72"/>
      <c r="G53" s="72" t="s">
        <v>35</v>
      </c>
      <c r="H53" s="72"/>
      <c r="I53" s="72"/>
      <c r="K53" s="60" t="s">
        <v>23</v>
      </c>
      <c r="L53" s="60"/>
      <c r="M53" s="22"/>
    </row>
    <row r="54" spans="2:13" hidden="1" x14ac:dyDescent="0.25">
      <c r="C54" t="s">
        <v>36</v>
      </c>
      <c r="D54" t="s">
        <v>37</v>
      </c>
      <c r="E54" t="s">
        <v>38</v>
      </c>
      <c r="G54" t="s">
        <v>36</v>
      </c>
      <c r="H54" t="s">
        <v>37</v>
      </c>
      <c r="I54" t="s">
        <v>38</v>
      </c>
      <c r="K54" s="21" t="s">
        <v>25</v>
      </c>
      <c r="L54" s="21">
        <v>-40.200000000000003</v>
      </c>
    </row>
    <row r="55" spans="2:13" hidden="1" x14ac:dyDescent="0.25">
      <c r="B55" t="s">
        <v>39</v>
      </c>
      <c r="C55">
        <v>5.7</v>
      </c>
      <c r="D55">
        <v>-16</v>
      </c>
      <c r="E55">
        <v>160</v>
      </c>
      <c r="G55">
        <v>5.7</v>
      </c>
      <c r="H55">
        <v>-16</v>
      </c>
      <c r="I55">
        <v>-80</v>
      </c>
      <c r="K55" s="21" t="s">
        <v>27</v>
      </c>
      <c r="L55" s="21">
        <v>54</v>
      </c>
    </row>
    <row r="56" spans="2:13" hidden="1" x14ac:dyDescent="0.25">
      <c r="B56" t="s">
        <v>40</v>
      </c>
      <c r="C56">
        <v>-40.200000000000003</v>
      </c>
      <c r="D56">
        <v>-16</v>
      </c>
      <c r="E56">
        <v>94</v>
      </c>
      <c r="G56">
        <v>-40.200000000000003</v>
      </c>
      <c r="H56">
        <v>-16</v>
      </c>
      <c r="I56">
        <v>-136</v>
      </c>
    </row>
    <row r="57" spans="2:13" hidden="1" x14ac:dyDescent="0.25">
      <c r="B57" t="s">
        <v>41</v>
      </c>
      <c r="C57">
        <v>5.7</v>
      </c>
      <c r="D57">
        <v>-59.2</v>
      </c>
      <c r="E57">
        <v>246</v>
      </c>
      <c r="G57">
        <v>5.7</v>
      </c>
      <c r="H57">
        <v>-59.2</v>
      </c>
      <c r="I57">
        <v>-4</v>
      </c>
      <c r="K57" s="60" t="s">
        <v>29</v>
      </c>
      <c r="L57" s="60"/>
    </row>
    <row r="58" spans="2:13" hidden="1" x14ac:dyDescent="0.25">
      <c r="K58" s="21" t="s">
        <v>31</v>
      </c>
      <c r="L58" s="21">
        <v>-59.2</v>
      </c>
    </row>
    <row r="59" spans="2:13" hidden="1" x14ac:dyDescent="0.25">
      <c r="C59" t="s">
        <v>42</v>
      </c>
      <c r="D59" t="s">
        <v>43</v>
      </c>
      <c r="E59" t="s">
        <v>44</v>
      </c>
      <c r="G59" t="s">
        <v>42</v>
      </c>
      <c r="H59" t="s">
        <v>43</v>
      </c>
      <c r="I59" t="s">
        <v>44</v>
      </c>
      <c r="K59" s="21" t="s">
        <v>33</v>
      </c>
      <c r="L59" s="21">
        <v>20.9</v>
      </c>
    </row>
    <row r="60" spans="2:13" hidden="1" x14ac:dyDescent="0.25">
      <c r="B60" t="s">
        <v>45</v>
      </c>
      <c r="C60">
        <f>C56-C55</f>
        <v>-45.900000000000006</v>
      </c>
      <c r="D60">
        <f t="shared" ref="D60:E60" si="4">D56-D55</f>
        <v>0</v>
      </c>
      <c r="E60">
        <f t="shared" si="4"/>
        <v>-66</v>
      </c>
      <c r="G60">
        <f>G56-G55</f>
        <v>-45.900000000000006</v>
      </c>
      <c r="H60">
        <f t="shared" ref="H60:I60" si="5">H56-H55</f>
        <v>0</v>
      </c>
      <c r="I60">
        <f t="shared" si="5"/>
        <v>-56</v>
      </c>
    </row>
    <row r="61" spans="2:13" hidden="1" x14ac:dyDescent="0.25">
      <c r="B61" t="s">
        <v>46</v>
      </c>
      <c r="C61">
        <f>C57-C55</f>
        <v>0</v>
      </c>
      <c r="D61">
        <f t="shared" ref="D61:E61" si="6">D57-D55</f>
        <v>-43.2</v>
      </c>
      <c r="E61">
        <f t="shared" si="6"/>
        <v>86</v>
      </c>
      <c r="G61">
        <f>G57-G55</f>
        <v>0</v>
      </c>
      <c r="H61">
        <f t="shared" ref="H61:I61" si="7">H57-H55</f>
        <v>-43.2</v>
      </c>
      <c r="I61">
        <f t="shared" si="7"/>
        <v>76</v>
      </c>
    </row>
    <row r="62" spans="2:13" hidden="1" x14ac:dyDescent="0.25"/>
    <row r="63" spans="2:13" hidden="1" x14ac:dyDescent="0.25">
      <c r="C63" t="s">
        <v>42</v>
      </c>
      <c r="D63" t="s">
        <v>43</v>
      </c>
      <c r="E63" t="s">
        <v>44</v>
      </c>
      <c r="G63" t="s">
        <v>42</v>
      </c>
      <c r="H63" t="s">
        <v>43</v>
      </c>
      <c r="I63" t="s">
        <v>44</v>
      </c>
    </row>
    <row r="64" spans="2:13" hidden="1" x14ac:dyDescent="0.25">
      <c r="B64" t="s">
        <v>47</v>
      </c>
      <c r="C64" s="1">
        <f>D60*E61-E60*D61</f>
        <v>-2851.2000000000003</v>
      </c>
      <c r="D64" s="1">
        <f>E60*C61-C60*E61</f>
        <v>3947.4000000000005</v>
      </c>
      <c r="E64" s="1">
        <f>C60*D61-D60*C61</f>
        <v>1982.8800000000003</v>
      </c>
      <c r="G64" s="1">
        <f>H60*I61-I60*H61</f>
        <v>-2419.2000000000003</v>
      </c>
      <c r="H64" s="1">
        <f>I60*G61-G60*I61</f>
        <v>3488.4000000000005</v>
      </c>
      <c r="I64" s="1">
        <f>G60*H61-H60*G61</f>
        <v>1982.8800000000003</v>
      </c>
    </row>
    <row r="65" spans="2:9" hidden="1" x14ac:dyDescent="0.25"/>
    <row r="66" spans="2:9" hidden="1" x14ac:dyDescent="0.25">
      <c r="B66" t="s">
        <v>48</v>
      </c>
      <c r="C66" s="1">
        <f>C64</f>
        <v>-2851.2000000000003</v>
      </c>
      <c r="G66" s="1">
        <f>G64</f>
        <v>-2419.2000000000003</v>
      </c>
    </row>
    <row r="67" spans="2:9" hidden="1" x14ac:dyDescent="0.25">
      <c r="B67" t="s">
        <v>49</v>
      </c>
      <c r="C67" s="1">
        <f>D64</f>
        <v>3947.4000000000005</v>
      </c>
      <c r="G67" s="1">
        <f>H64</f>
        <v>3488.4000000000005</v>
      </c>
    </row>
    <row r="68" spans="2:9" hidden="1" x14ac:dyDescent="0.25">
      <c r="B68" t="s">
        <v>50</v>
      </c>
      <c r="C68" s="1">
        <f>E64</f>
        <v>1982.8800000000003</v>
      </c>
      <c r="G68" s="1">
        <f>I64</f>
        <v>1982.8800000000003</v>
      </c>
    </row>
    <row r="69" spans="2:9" hidden="1" x14ac:dyDescent="0.25">
      <c r="B69" t="s">
        <v>51</v>
      </c>
      <c r="C69">
        <f>-C66*C55-C67*D55-C68*E55</f>
        <v>-237850.56000000006</v>
      </c>
      <c r="G69">
        <f>-G66*G55-G67*H55-G68*I55</f>
        <v>228234.24000000005</v>
      </c>
    </row>
    <row r="70" spans="2:9" hidden="1" x14ac:dyDescent="0.25"/>
    <row r="71" spans="2:9" hidden="1" x14ac:dyDescent="0.25">
      <c r="B71" t="s">
        <v>52</v>
      </c>
      <c r="C71" s="2">
        <f>-C66/C68</f>
        <v>1.4379084967320261</v>
      </c>
      <c r="G71" s="2">
        <f>-G66/G68</f>
        <v>1.2200435729847494</v>
      </c>
    </row>
    <row r="72" spans="2:9" hidden="1" x14ac:dyDescent="0.25">
      <c r="B72" t="s">
        <v>53</v>
      </c>
      <c r="C72" s="2">
        <f>-C67/C68</f>
        <v>-1.9907407407407407</v>
      </c>
      <c r="G72" s="2">
        <f>-G67/G68</f>
        <v>-1.7592592592592593</v>
      </c>
    </row>
    <row r="73" spans="2:9" ht="15.75" hidden="1" thickBot="1" x14ac:dyDescent="0.3">
      <c r="B73" t="s">
        <v>54</v>
      </c>
      <c r="C73" s="3">
        <f>-C69/C68</f>
        <v>119.95206971677561</v>
      </c>
      <c r="G73" s="3">
        <f>-G69/G68</f>
        <v>-115.10239651416123</v>
      </c>
    </row>
    <row r="74" spans="2:9" ht="15.75" thickBot="1" x14ac:dyDescent="0.3">
      <c r="B74" s="92" t="s">
        <v>55</v>
      </c>
      <c r="C74" s="93"/>
      <c r="D74" s="93"/>
      <c r="E74" s="93"/>
      <c r="F74" s="93"/>
      <c r="G74" s="93"/>
      <c r="H74" s="93"/>
      <c r="I74" s="94"/>
    </row>
    <row r="75" spans="2:9" x14ac:dyDescent="0.25">
      <c r="B75" s="80"/>
      <c r="C75" s="81"/>
      <c r="D75" s="81"/>
      <c r="E75" s="81"/>
      <c r="F75" s="81"/>
      <c r="G75" s="81"/>
      <c r="H75" s="81"/>
      <c r="I75" s="82"/>
    </row>
    <row r="76" spans="2:9" x14ac:dyDescent="0.25">
      <c r="B76" s="83"/>
      <c r="C76" s="84"/>
      <c r="D76" s="84"/>
      <c r="E76" s="84"/>
      <c r="F76" s="84"/>
      <c r="G76" s="84"/>
      <c r="H76" s="84"/>
      <c r="I76" s="85"/>
    </row>
    <row r="77" spans="2:9" x14ac:dyDescent="0.25">
      <c r="B77" s="83"/>
      <c r="C77" s="84"/>
      <c r="D77" s="84"/>
      <c r="E77" s="84"/>
      <c r="F77" s="84"/>
      <c r="G77" s="84"/>
      <c r="H77" s="84"/>
      <c r="I77" s="85"/>
    </row>
    <row r="78" spans="2:9" x14ac:dyDescent="0.25">
      <c r="B78" s="83"/>
      <c r="C78" s="84"/>
      <c r="D78" s="84"/>
      <c r="E78" s="84"/>
      <c r="F78" s="84"/>
      <c r="G78" s="84"/>
      <c r="H78" s="84"/>
      <c r="I78" s="85"/>
    </row>
    <row r="79" spans="2:9" x14ac:dyDescent="0.25">
      <c r="B79" s="83"/>
      <c r="C79" s="84"/>
      <c r="D79" s="84"/>
      <c r="E79" s="84"/>
      <c r="F79" s="84"/>
      <c r="G79" s="84"/>
      <c r="H79" s="84"/>
      <c r="I79" s="85"/>
    </row>
    <row r="80" spans="2:9" x14ac:dyDescent="0.25">
      <c r="B80" s="83"/>
      <c r="C80" s="84"/>
      <c r="D80" s="84"/>
      <c r="E80" s="84"/>
      <c r="F80" s="84"/>
      <c r="G80" s="84"/>
      <c r="H80" s="84"/>
      <c r="I80" s="85"/>
    </row>
    <row r="81" spans="1:10" ht="15.75" thickBot="1" x14ac:dyDescent="0.3">
      <c r="B81" s="86"/>
      <c r="C81" s="87"/>
      <c r="D81" s="87"/>
      <c r="E81" s="87"/>
      <c r="F81" s="87"/>
      <c r="G81" s="87"/>
      <c r="H81" s="87"/>
      <c r="I81" s="88"/>
    </row>
    <row r="82" spans="1:10" x14ac:dyDescent="0.25">
      <c r="B82" s="30"/>
      <c r="C82" s="30"/>
      <c r="D82" s="30"/>
      <c r="E82" s="30"/>
      <c r="F82" s="30"/>
      <c r="G82" s="30"/>
      <c r="H82" s="30"/>
      <c r="I82" s="30"/>
    </row>
    <row r="83" spans="1:10" x14ac:dyDescent="0.25">
      <c r="B83" t="s">
        <v>56</v>
      </c>
      <c r="C83" t="s">
        <v>57</v>
      </c>
      <c r="H83" s="30"/>
      <c r="I83" s="30"/>
    </row>
    <row r="84" spans="1:10" x14ac:dyDescent="0.25">
      <c r="B84" t="s">
        <v>58</v>
      </c>
      <c r="C84" t="s">
        <v>59</v>
      </c>
      <c r="H84" s="30"/>
      <c r="I84" s="30"/>
    </row>
    <row r="85" spans="1:10" x14ac:dyDescent="0.25">
      <c r="B85" t="s">
        <v>60</v>
      </c>
      <c r="C85" t="s">
        <v>61</v>
      </c>
      <c r="H85" s="30"/>
      <c r="I85" s="30"/>
    </row>
    <row r="86" spans="1:10" x14ac:dyDescent="0.25">
      <c r="B86" t="s">
        <v>62</v>
      </c>
      <c r="C86" s="31">
        <v>7</v>
      </c>
    </row>
    <row r="87" spans="1:10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1:10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1:10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1:10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1:10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</row>
  </sheetData>
  <sheetProtection algorithmName="SHA-512" hashValue="1nlrxHZuBp2nmGTv8aburPZIfuwlqctgBUOPAK7vgeSOULS0jZ/gQ1xSasbdyVGPJvtgIX2dTbjtS1jZIATM3w==" saltValue="1/ztlGfKnhoaEVET9uHhDw==" spinCount="100000" sheet="1" formatCells="0" formatColumns="0" formatRows="0" insertColumns="0" insertRows="0" insertHyperlinks="0" deleteColumns="0" deleteRows="0" sort="0" autoFilter="0" pivotTables="0"/>
  <mergeCells count="38">
    <mergeCell ref="K53:L53"/>
    <mergeCell ref="B75:I81"/>
    <mergeCell ref="E5:I5"/>
    <mergeCell ref="B5:D5"/>
    <mergeCell ref="B74:I74"/>
    <mergeCell ref="E8:I8"/>
    <mergeCell ref="E9:I9"/>
    <mergeCell ref="B6:D6"/>
    <mergeCell ref="B7:D7"/>
    <mergeCell ref="B8:D8"/>
    <mergeCell ref="B9:D9"/>
    <mergeCell ref="E6:I6"/>
    <mergeCell ref="E7:I7"/>
    <mergeCell ref="C32:E32"/>
    <mergeCell ref="G32:I32"/>
    <mergeCell ref="B18:C18"/>
    <mergeCell ref="F26:G26"/>
    <mergeCell ref="G53:I53"/>
    <mergeCell ref="B25:D25"/>
    <mergeCell ref="B26:D26"/>
    <mergeCell ref="F24:G24"/>
    <mergeCell ref="C53:E53"/>
    <mergeCell ref="E2:I2"/>
    <mergeCell ref="E3:I3"/>
    <mergeCell ref="E4:I4"/>
    <mergeCell ref="K57:L57"/>
    <mergeCell ref="C28:E28"/>
    <mergeCell ref="E22:I22"/>
    <mergeCell ref="C29:E29"/>
    <mergeCell ref="B30:C30"/>
    <mergeCell ref="D30:E30"/>
    <mergeCell ref="K40:L40"/>
    <mergeCell ref="K44:L44"/>
    <mergeCell ref="K24:L24"/>
    <mergeCell ref="K28:L28"/>
    <mergeCell ref="K32:L32"/>
    <mergeCell ref="K36:L36"/>
    <mergeCell ref="F25:G25"/>
  </mergeCells>
  <conditionalFormatting sqref="C28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8:E28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Lista!$B$3:$B$5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"/>
  <sheetViews>
    <sheetView tabSelected="1" workbookViewId="0">
      <selection activeCell="M16" sqref="M16"/>
    </sheetView>
  </sheetViews>
  <sheetFormatPr defaultRowHeight="15" x14ac:dyDescent="0.25"/>
  <cols>
    <col min="1" max="1" width="26.5703125" customWidth="1"/>
    <col min="2" max="2" width="26.42578125" customWidth="1"/>
    <col min="3" max="3" width="10" style="4" customWidth="1"/>
    <col min="4" max="4" width="31.140625" customWidth="1"/>
    <col min="6" max="11" width="9.140625" hidden="1" customWidth="1"/>
    <col min="12" max="12" width="9.140625" customWidth="1"/>
  </cols>
  <sheetData>
    <row r="1" spans="1:7" ht="15.75" thickBot="1" x14ac:dyDescent="0.3"/>
    <row r="2" spans="1:7" x14ac:dyDescent="0.25">
      <c r="A2" s="32"/>
      <c r="B2" s="33" t="s">
        <v>63</v>
      </c>
      <c r="C2" s="108" t="s">
        <v>118</v>
      </c>
      <c r="D2" s="109"/>
    </row>
    <row r="3" spans="1:7" x14ac:dyDescent="0.25">
      <c r="A3" s="34"/>
      <c r="B3" s="35" t="s">
        <v>64</v>
      </c>
      <c r="C3" s="110" t="s">
        <v>119</v>
      </c>
      <c r="D3" s="111"/>
    </row>
    <row r="4" spans="1:7" x14ac:dyDescent="0.25">
      <c r="A4" s="34"/>
      <c r="B4" s="35" t="s">
        <v>65</v>
      </c>
      <c r="C4" s="110" t="s">
        <v>120</v>
      </c>
      <c r="D4" s="111"/>
    </row>
    <row r="5" spans="1:7" x14ac:dyDescent="0.25">
      <c r="A5" s="118" t="s">
        <v>13</v>
      </c>
      <c r="B5" s="119"/>
      <c r="C5" s="112">
        <v>45313</v>
      </c>
      <c r="D5" s="113"/>
    </row>
    <row r="6" spans="1:7" x14ac:dyDescent="0.25">
      <c r="A6" s="118" t="s">
        <v>66</v>
      </c>
      <c r="B6" s="119"/>
      <c r="C6" s="114"/>
      <c r="D6" s="115"/>
    </row>
    <row r="7" spans="1:7" x14ac:dyDescent="0.25">
      <c r="A7" s="118" t="s">
        <v>8</v>
      </c>
      <c r="B7" s="119"/>
      <c r="C7" s="110" t="s">
        <v>121</v>
      </c>
      <c r="D7" s="111"/>
    </row>
    <row r="8" spans="1:7" x14ac:dyDescent="0.25">
      <c r="A8" s="118" t="s">
        <v>10</v>
      </c>
      <c r="B8" s="119"/>
      <c r="C8" s="110" t="s">
        <v>122</v>
      </c>
      <c r="D8" s="111"/>
    </row>
    <row r="9" spans="1:7" ht="15.75" thickBot="1" x14ac:dyDescent="0.3">
      <c r="A9" s="120" t="s">
        <v>12</v>
      </c>
      <c r="B9" s="121"/>
      <c r="C9" s="116"/>
      <c r="D9" s="117"/>
    </row>
    <row r="10" spans="1:7" ht="15.75" thickBot="1" x14ac:dyDescent="0.3"/>
    <row r="11" spans="1:7" ht="15.75" thickBot="1" x14ac:dyDescent="0.3">
      <c r="A11" s="25" t="s">
        <v>67</v>
      </c>
      <c r="B11" s="26" t="s">
        <v>68</v>
      </c>
      <c r="C11" s="43" t="s">
        <v>69</v>
      </c>
      <c r="D11" s="27" t="s">
        <v>70</v>
      </c>
    </row>
    <row r="12" spans="1:7" ht="15.75" thickBot="1" x14ac:dyDescent="0.3">
      <c r="A12" s="36" t="s">
        <v>71</v>
      </c>
      <c r="B12" s="37" t="s">
        <v>72</v>
      </c>
      <c r="C12" s="39"/>
      <c r="D12" s="38" t="str">
        <f>IF(C12&lt;=F12,"APROVADO","REPROVADO")</f>
        <v>APROVADO</v>
      </c>
      <c r="F12" s="1">
        <f>385*9.80665</f>
        <v>3775.56025</v>
      </c>
    </row>
    <row r="13" spans="1:7" x14ac:dyDescent="0.25">
      <c r="A13" s="105" t="s">
        <v>73</v>
      </c>
      <c r="B13" s="28" t="s">
        <v>74</v>
      </c>
      <c r="C13" s="40">
        <v>1.74</v>
      </c>
      <c r="D13" s="125" t="str">
        <f>IF(AND(C13&gt;=G72,C13&lt;=G73,C14&gt;=G76,C14&lt;=G77),IF(AND(C15&lt;=F15,C15&gt;=G15),"APROVADO","REPROVADO"),"FORA DO DOMÍNIO ANALISADO")</f>
        <v>APROVADO</v>
      </c>
    </row>
    <row r="14" spans="1:7" x14ac:dyDescent="0.25">
      <c r="A14" s="106"/>
      <c r="B14" s="24" t="s">
        <v>75</v>
      </c>
      <c r="C14" s="41">
        <v>0.24</v>
      </c>
      <c r="D14" s="126"/>
    </row>
    <row r="15" spans="1:7" x14ac:dyDescent="0.25">
      <c r="A15" s="106"/>
      <c r="B15" s="24" t="s">
        <v>76</v>
      </c>
      <c r="C15" s="41">
        <v>20.99</v>
      </c>
      <c r="D15" s="127"/>
      <c r="F15" s="1">
        <f>C13*G58+C14*G59+G60</f>
        <v>192.35581275720162</v>
      </c>
      <c r="G15" s="1">
        <f>C13*K58+C14*K59+K60</f>
        <v>-190.3502829218107</v>
      </c>
    </row>
    <row r="16" spans="1:7" x14ac:dyDescent="0.25">
      <c r="A16" s="106" t="s">
        <v>77</v>
      </c>
      <c r="B16" s="24" t="s">
        <v>74</v>
      </c>
      <c r="C16" s="41">
        <v>-2.41</v>
      </c>
      <c r="D16" s="130" t="str">
        <f>IF(AND(C16&gt;=G72,C16&lt;=G73,C17&gt;=G76,C17&lt;=G77),IF(AND(C18&lt;=F18,C18&gt;=G18),"APROVADO","REPROVADO"),"FORA DO DOMÍNIO ANALISADO")</f>
        <v>APROVADO</v>
      </c>
      <c r="F16" s="1"/>
      <c r="G16" s="1"/>
    </row>
    <row r="17" spans="1:7" x14ac:dyDescent="0.25">
      <c r="A17" s="106"/>
      <c r="B17" s="24" t="s">
        <v>75</v>
      </c>
      <c r="C17" s="41">
        <v>-4.8099999999999996</v>
      </c>
      <c r="D17" s="126"/>
    </row>
    <row r="18" spans="1:7" ht="15.75" thickBot="1" x14ac:dyDescent="0.3">
      <c r="A18" s="107"/>
      <c r="B18" s="29" t="s">
        <v>76</v>
      </c>
      <c r="C18" s="42">
        <v>7.81</v>
      </c>
      <c r="D18" s="131"/>
      <c r="F18" s="1">
        <f>C16*G58+C17*G59+G60</f>
        <v>196.45713183421515</v>
      </c>
      <c r="G18" s="1">
        <f>C16*K58+C17*K59+K60</f>
        <v>-186.0430831128748</v>
      </c>
    </row>
    <row r="19" spans="1:7" x14ac:dyDescent="0.25">
      <c r="A19" s="105" t="s">
        <v>78</v>
      </c>
      <c r="B19" s="28" t="s">
        <v>74</v>
      </c>
      <c r="C19" s="40">
        <v>0.95</v>
      </c>
      <c r="D19" s="125" t="str">
        <f>IF(AND(C19&gt;=G72,C19&lt;=G73,C20&gt;=G76,C20&lt;=G77),IF(AND(C21&lt;=F21,C21&gt;=G21),"APROVADO","REPROVADO"),"FORA DO DOMÍNIO ANALISADO")</f>
        <v>APROVADO</v>
      </c>
    </row>
    <row r="20" spans="1:7" x14ac:dyDescent="0.25">
      <c r="A20" s="106"/>
      <c r="B20" s="24" t="s">
        <v>75</v>
      </c>
      <c r="C20" s="41">
        <v>-1.56</v>
      </c>
      <c r="D20" s="126"/>
    </row>
    <row r="21" spans="1:7" x14ac:dyDescent="0.25">
      <c r="A21" s="106"/>
      <c r="B21" s="24" t="s">
        <v>76</v>
      </c>
      <c r="C21" s="41">
        <v>15.53</v>
      </c>
      <c r="D21" s="127"/>
      <c r="F21" s="1">
        <f>C19*G58+C20*G59+G60</f>
        <v>194.70906084656082</v>
      </c>
      <c r="G21" s="1">
        <f>C19*K58+C20*K59+K60</f>
        <v>-188.04520502645502</v>
      </c>
    </row>
    <row r="22" spans="1:7" x14ac:dyDescent="0.25">
      <c r="A22" s="106" t="s">
        <v>79</v>
      </c>
      <c r="B22" s="24" t="s">
        <v>74</v>
      </c>
      <c r="C22" s="41"/>
      <c r="D22" s="130" t="str">
        <f>IF(AND(C22&gt;=G72,C22&lt;=G73,C23&gt;=G76,C23&lt;=G77),IF(AND(C24&lt;=F24,C24&gt;=G24),"APROVADO","REPROVADO"),"FORA DO DOMÍNIO ANALISADO")</f>
        <v>APROVADO</v>
      </c>
      <c r="F22" s="1"/>
      <c r="G22" s="1"/>
    </row>
    <row r="23" spans="1:7" x14ac:dyDescent="0.25">
      <c r="A23" s="106"/>
      <c r="B23" s="24" t="s">
        <v>75</v>
      </c>
      <c r="C23" s="41"/>
      <c r="D23" s="126"/>
      <c r="F23" s="1"/>
      <c r="G23" s="1"/>
    </row>
    <row r="24" spans="1:7" ht="15.75" thickBot="1" x14ac:dyDescent="0.3">
      <c r="A24" s="107"/>
      <c r="B24" s="29" t="s">
        <v>76</v>
      </c>
      <c r="C24" s="42"/>
      <c r="D24" s="131"/>
      <c r="F24" s="1">
        <f>C22*G58+C23*G59+G60</f>
        <v>190.55537184009404</v>
      </c>
      <c r="G24" s="1">
        <f>C22*K58+C23*K59+K60</f>
        <v>-191.86884553203998</v>
      </c>
    </row>
    <row r="25" spans="1:7" x14ac:dyDescent="0.25">
      <c r="A25" s="105" t="s">
        <v>80</v>
      </c>
      <c r="B25" s="28" t="s">
        <v>74</v>
      </c>
      <c r="C25" s="40"/>
      <c r="D25" s="125" t="str">
        <f>IF(AND(C25&gt;=G72,C25&lt;=G73,C26&gt;=G76,C26&lt;=G77),IF(AND(C27&lt;=F24,C27&gt;=G24),"APROVADO","REPROVADO"),"FORA DO DOMÍNIO ANALISADO")</f>
        <v>APROVADO</v>
      </c>
      <c r="F25" s="1"/>
      <c r="G25" s="1"/>
    </row>
    <row r="26" spans="1:7" x14ac:dyDescent="0.25">
      <c r="A26" s="106"/>
      <c r="B26" s="24" t="s">
        <v>75</v>
      </c>
      <c r="C26" s="41"/>
      <c r="D26" s="126"/>
      <c r="F26" s="1"/>
      <c r="G26" s="1"/>
    </row>
    <row r="27" spans="1:7" x14ac:dyDescent="0.25">
      <c r="A27" s="106"/>
      <c r="B27" s="24" t="s">
        <v>76</v>
      </c>
      <c r="C27" s="41"/>
      <c r="D27" s="127"/>
      <c r="F27" s="1">
        <f>C25*G58+C26*G59+G60</f>
        <v>190.55537184009404</v>
      </c>
      <c r="G27" s="1">
        <f>C25*K58+C26*K59+K60</f>
        <v>-191.86884553203998</v>
      </c>
    </row>
    <row r="28" spans="1:7" x14ac:dyDescent="0.25">
      <c r="A28" s="106" t="s">
        <v>81</v>
      </c>
      <c r="B28" s="24" t="s">
        <v>74</v>
      </c>
      <c r="C28" s="41"/>
      <c r="D28" s="130" t="str">
        <f>IF(AND(C28&gt;=G72,C28&lt;=G73,C29&gt;=G76,C29&lt;=G77),IF(AND(C30&lt;=F30,C30&gt;=G30),"APROVADO","REPROVADO"),"FORA DO DOMÍNIO ANALISADO")</f>
        <v>APROVADO</v>
      </c>
      <c r="F28" s="1"/>
      <c r="G28" s="1"/>
    </row>
    <row r="29" spans="1:7" x14ac:dyDescent="0.25">
      <c r="A29" s="106"/>
      <c r="B29" s="24" t="s">
        <v>75</v>
      </c>
      <c r="C29" s="41"/>
      <c r="D29" s="126"/>
      <c r="F29" s="1"/>
      <c r="G29" s="1"/>
    </row>
    <row r="30" spans="1:7" ht="15.75" thickBot="1" x14ac:dyDescent="0.3">
      <c r="A30" s="107"/>
      <c r="B30" s="29" t="s">
        <v>76</v>
      </c>
      <c r="C30" s="42"/>
      <c r="D30" s="131"/>
      <c r="F30" s="1">
        <f>C28*G58+C29*G59+G60</f>
        <v>190.55537184009404</v>
      </c>
      <c r="G30" s="1">
        <f>C28*K58+C29*K59+K60</f>
        <v>-191.86884553203998</v>
      </c>
    </row>
    <row r="31" spans="1:7" x14ac:dyDescent="0.25">
      <c r="A31" s="105" t="s">
        <v>82</v>
      </c>
      <c r="B31" s="28" t="s">
        <v>74</v>
      </c>
      <c r="C31" s="40"/>
      <c r="D31" s="125" t="str">
        <f>IF(AND(C31&gt;=J72,C31&lt;=J73,C32&gt;=J76,C32&lt;=J77),IF(AND(C33&lt;=F33,C33&gt;=G33),"APROVADO","REPROVADO"),"FORA DO DOMÍNIO ANALISADO")</f>
        <v>APROVADO</v>
      </c>
      <c r="F31" s="1"/>
      <c r="G31" s="1"/>
    </row>
    <row r="32" spans="1:7" x14ac:dyDescent="0.25">
      <c r="A32" s="106"/>
      <c r="B32" s="24" t="s">
        <v>75</v>
      </c>
      <c r="C32" s="41"/>
      <c r="D32" s="126"/>
      <c r="F32" s="1"/>
      <c r="G32" s="1"/>
    </row>
    <row r="33" spans="1:7" x14ac:dyDescent="0.25">
      <c r="A33" s="106"/>
      <c r="B33" s="24" t="s">
        <v>76</v>
      </c>
      <c r="C33" s="41"/>
      <c r="D33" s="127"/>
      <c r="F33" s="1">
        <f>C31*G66+C32*G67+G68</f>
        <v>119.95206971677561</v>
      </c>
      <c r="G33" s="1">
        <f>C31*K66+C32*K67+K68</f>
        <v>-115.10239651416123</v>
      </c>
    </row>
    <row r="34" spans="1:7" x14ac:dyDescent="0.25">
      <c r="A34" s="106" t="s">
        <v>83</v>
      </c>
      <c r="B34" s="24" t="s">
        <v>74</v>
      </c>
      <c r="C34" s="41"/>
      <c r="D34" s="130" t="str">
        <f>IF(AND(C34&gt;=J72,C34&lt;=J73,C35&gt;=J76,C35&lt;=J77),IF(AND(C36&lt;=F36,C36&gt;=G36),"APROVADO","REPROVADO"),"FORA DO DOMÍNIO ANALISADO")</f>
        <v>APROVADO</v>
      </c>
      <c r="F34" s="1"/>
      <c r="G34" s="1"/>
    </row>
    <row r="35" spans="1:7" x14ac:dyDescent="0.25">
      <c r="A35" s="106"/>
      <c r="B35" s="24" t="s">
        <v>75</v>
      </c>
      <c r="C35" s="41"/>
      <c r="D35" s="126"/>
      <c r="F35" s="1"/>
      <c r="G35" s="1"/>
    </row>
    <row r="36" spans="1:7" ht="15.75" thickBot="1" x14ac:dyDescent="0.3">
      <c r="A36" s="107"/>
      <c r="B36" s="29" t="s">
        <v>76</v>
      </c>
      <c r="C36" s="42"/>
      <c r="D36" s="131"/>
      <c r="F36" s="1">
        <f>C34*G66+C35*G67+G68</f>
        <v>119.95206971677561</v>
      </c>
      <c r="G36" s="1">
        <f>C34*K66+C35*K67+K68</f>
        <v>-115.10239651416123</v>
      </c>
    </row>
    <row r="37" spans="1:7" x14ac:dyDescent="0.25">
      <c r="A37" s="105" t="s">
        <v>84</v>
      </c>
      <c r="B37" s="28" t="s">
        <v>74</v>
      </c>
      <c r="C37" s="40"/>
      <c r="D37" s="125" t="str">
        <f>IF(AND(C37&gt;=J72,C37&lt;=J73,C38&gt;=J76,C38&lt;=J77),IF(AND(C39&lt;=F39,C39&gt;=G39),"APROVADO","REPROVADO"),"FORA DO DOMÍNIO ANALISADO")</f>
        <v>APROVADO</v>
      </c>
      <c r="F37" s="1"/>
      <c r="G37" s="1"/>
    </row>
    <row r="38" spans="1:7" x14ac:dyDescent="0.25">
      <c r="A38" s="106"/>
      <c r="B38" s="24" t="s">
        <v>75</v>
      </c>
      <c r="C38" s="41"/>
      <c r="D38" s="126"/>
      <c r="F38" s="1"/>
      <c r="G38" s="1"/>
    </row>
    <row r="39" spans="1:7" x14ac:dyDescent="0.25">
      <c r="A39" s="106"/>
      <c r="B39" s="24" t="s">
        <v>76</v>
      </c>
      <c r="C39" s="41"/>
      <c r="D39" s="127"/>
      <c r="F39" s="53">
        <f>C37*G$66+C38*G$67+G$68</f>
        <v>119.95206971677561</v>
      </c>
      <c r="G39" s="53">
        <f>C37*K$66+C38*K$67+K$68</f>
        <v>-115.10239651416123</v>
      </c>
    </row>
    <row r="40" spans="1:7" x14ac:dyDescent="0.25">
      <c r="A40" s="106" t="s">
        <v>85</v>
      </c>
      <c r="B40" s="24" t="s">
        <v>74</v>
      </c>
      <c r="C40" s="41"/>
      <c r="D40" s="130" t="str">
        <f>IF(AND(C40&gt;=$J$72,C40&lt;=$J$73,C41&gt;=$J$76,C41&lt;=$J$77),IF(AND(C42&lt;=F42,C42&gt;=G42),"APROVADO","REPROVADO"),"FORA DO DOMÍNIO ANALISADO")</f>
        <v>APROVADO</v>
      </c>
      <c r="F40" s="1"/>
      <c r="G40" s="1"/>
    </row>
    <row r="41" spans="1:7" x14ac:dyDescent="0.25">
      <c r="A41" s="106"/>
      <c r="B41" s="24" t="s">
        <v>75</v>
      </c>
      <c r="C41" s="41"/>
      <c r="D41" s="126"/>
      <c r="F41" s="1"/>
      <c r="G41" s="1"/>
    </row>
    <row r="42" spans="1:7" ht="15.75" thickBot="1" x14ac:dyDescent="0.3">
      <c r="A42" s="107"/>
      <c r="B42" s="29" t="s">
        <v>76</v>
      </c>
      <c r="C42" s="42"/>
      <c r="D42" s="131"/>
      <c r="F42" s="53">
        <f>C40*G$66+C41*G$67+G$68</f>
        <v>119.95206971677561</v>
      </c>
      <c r="G42" s="53">
        <f>C40*K$66+C41*K$67+K$68</f>
        <v>-115.10239651416123</v>
      </c>
    </row>
    <row r="43" spans="1:7" ht="15" customHeight="1" x14ac:dyDescent="0.25">
      <c r="A43" s="122" t="s">
        <v>86</v>
      </c>
      <c r="B43" s="28" t="s">
        <v>72</v>
      </c>
      <c r="C43" s="40"/>
      <c r="D43" s="125" t="str">
        <f>IF(AND(C43&gt;=$J$72,C43&lt;=$J$73,C44&gt;=$J$76,C44&lt;=$J$77),IF(AND(C45&lt;=F45,C45&gt;=G45),"APROVADO","REPROVADO"),"FORA DO DOMÍNIO ANALISADO")</f>
        <v>APROVADO</v>
      </c>
      <c r="F43" s="1"/>
      <c r="G43" s="1"/>
    </row>
    <row r="44" spans="1:7" x14ac:dyDescent="0.25">
      <c r="A44" s="123"/>
      <c r="B44" s="24" t="s">
        <v>87</v>
      </c>
      <c r="C44" s="41"/>
      <c r="D44" s="126"/>
      <c r="F44" s="1"/>
      <c r="G44" s="1"/>
    </row>
    <row r="45" spans="1:7" x14ac:dyDescent="0.25">
      <c r="A45" s="124"/>
      <c r="B45" s="24" t="s">
        <v>88</v>
      </c>
      <c r="C45" s="41"/>
      <c r="D45" s="127"/>
      <c r="F45" s="1">
        <f>IF('Gooseneck MCV Global 10k MUX'!C22="11ksi",C43*$G$66+C44*$G$67+$G$68,C43*$G$62+C44*$G$63+$G$64)</f>
        <v>155.25372077843483</v>
      </c>
      <c r="G45" s="1">
        <f>IF('Gooseneck MCV Global 10k MUX'!C22="11ksi",C43*$K$66+C44*$K$67+$K$68,C43*$K$62+C44*$K$63+$K$64)</f>
        <v>-153.48562102310061</v>
      </c>
    </row>
    <row r="46" spans="1:7" ht="15" customHeight="1" x14ac:dyDescent="0.25">
      <c r="A46" s="128" t="s">
        <v>89</v>
      </c>
      <c r="B46" s="24" t="s">
        <v>72</v>
      </c>
      <c r="C46" s="41"/>
      <c r="D46" s="130" t="str">
        <f>IF(AND(C46&gt;=$J$72,C46&lt;=$J$73,C47&gt;=$J$76,C47&lt;=$J$77),IF(AND(C48&lt;=F48,C48&gt;=G48),"APROVADO","REPROVADO"),"FORA DO DOMÍNIO ANALISADO")</f>
        <v>APROVADO</v>
      </c>
      <c r="F46" s="1"/>
      <c r="G46" s="1"/>
    </row>
    <row r="47" spans="1:7" x14ac:dyDescent="0.25">
      <c r="A47" s="123"/>
      <c r="B47" s="24" t="s">
        <v>87</v>
      </c>
      <c r="C47" s="41"/>
      <c r="D47" s="126"/>
      <c r="F47" s="1"/>
      <c r="G47" s="1"/>
    </row>
    <row r="48" spans="1:7" ht="15.75" thickBot="1" x14ac:dyDescent="0.3">
      <c r="A48" s="129"/>
      <c r="B48" s="29" t="s">
        <v>88</v>
      </c>
      <c r="C48" s="42"/>
      <c r="D48" s="131"/>
      <c r="F48" s="1">
        <f>IF('Gooseneck MCV Global 10k MUX'!C22="11ksi",C46*$G$66+C47*$G$67+$G$68,C46*$G$62+C47*$G$63+$G$64)</f>
        <v>155.25372077843483</v>
      </c>
      <c r="G48" s="1">
        <f>IF('Gooseneck MCV Global 10k MUX'!C22="11ksi",C46*$K$66+C47*$K$67+$K$68,C46*$K$62+C47*$K$63+$K$64)</f>
        <v>-153.48562102310061</v>
      </c>
    </row>
    <row r="49" spans="1:11" ht="15" customHeight="1" x14ac:dyDescent="0.25">
      <c r="A49" s="122" t="s">
        <v>90</v>
      </c>
      <c r="B49" s="28" t="s">
        <v>72</v>
      </c>
      <c r="C49" s="40"/>
      <c r="D49" s="125" t="str">
        <f>IF(AND(C49&gt;=$J$72,C49&lt;=$J$73,C50&gt;=$J$76,C50&lt;=$J$77),IF(AND(C51&lt;=F51,C51&gt;=G51),"APROVADO","REPROVADO"),"FORA DO DOMÍNIO ANALISADO")</f>
        <v>APROVADO</v>
      </c>
      <c r="F49" s="1"/>
      <c r="G49" s="1"/>
    </row>
    <row r="50" spans="1:11" x14ac:dyDescent="0.25">
      <c r="A50" s="123"/>
      <c r="B50" s="24" t="s">
        <v>87</v>
      </c>
      <c r="C50" s="41"/>
      <c r="D50" s="126"/>
      <c r="F50" s="1"/>
      <c r="G50" s="1"/>
    </row>
    <row r="51" spans="1:11" x14ac:dyDescent="0.25">
      <c r="A51" s="124"/>
      <c r="B51" s="24" t="s">
        <v>88</v>
      </c>
      <c r="C51" s="41"/>
      <c r="D51" s="127"/>
      <c r="F51" s="53">
        <f>IF('Gooseneck MCV Global 10k MUX'!C22="11ksi",C49*$G$66+C50*$G$67+$G$68,C49*$G$62+C50*$G$63+$G$64)</f>
        <v>155.25372077843483</v>
      </c>
      <c r="G51" s="53">
        <f>IF('Gooseneck MCV Global 10k MUX'!C22="11ksi",C49*$K$66+C50*$K$67+$K$68,C49*$K$62+C50*$K$63+$K$64)</f>
        <v>-153.48562102310061</v>
      </c>
    </row>
    <row r="52" spans="1:11" ht="15" customHeight="1" x14ac:dyDescent="0.25">
      <c r="A52" s="128" t="s">
        <v>91</v>
      </c>
      <c r="B52" s="24" t="s">
        <v>72</v>
      </c>
      <c r="C52" s="41"/>
      <c r="D52" s="130" t="str">
        <f>IF(AND(C52&gt;=$J$72,C52&lt;=$J$73,C53&gt;=$J$76,C53&lt;=$J$77),IF(AND(C54&lt;=F54,C54&gt;=G54),"APROVADO","REPROVADO"),"FORA DO DOMÍNIO ANALISADO")</f>
        <v>APROVADO</v>
      </c>
      <c r="F52" s="1"/>
      <c r="G52" s="1"/>
    </row>
    <row r="53" spans="1:11" x14ac:dyDescent="0.25">
      <c r="A53" s="123"/>
      <c r="B53" s="24" t="s">
        <v>87</v>
      </c>
      <c r="C53" s="41"/>
      <c r="D53" s="126"/>
      <c r="F53" s="1"/>
      <c r="G53" s="1"/>
    </row>
    <row r="54" spans="1:11" ht="15.75" thickBot="1" x14ac:dyDescent="0.3">
      <c r="A54" s="129"/>
      <c r="B54" s="29" t="s">
        <v>88</v>
      </c>
      <c r="C54" s="42"/>
      <c r="D54" s="131"/>
      <c r="F54" s="1">
        <f>IF('Gooseneck MCV Global 10k MUX'!C22="11ksi",C52*$G$66+C53*$G$67+$G$68,C52*$G$62+C53*$G$63+$G$64)</f>
        <v>155.25372077843483</v>
      </c>
      <c r="G54" s="1">
        <f>IF('Gooseneck MCV Global 10k MUX'!C22="11ksi",C52*$K$66+C53*$K$67+$K$68,C52*$K$62+C53*$K$63+$K$64)</f>
        <v>-153.48562102310061</v>
      </c>
    </row>
    <row r="55" spans="1:11" ht="15.75" thickBot="1" x14ac:dyDescent="0.3"/>
    <row r="56" spans="1:11" x14ac:dyDescent="0.25">
      <c r="A56" s="133" t="s">
        <v>92</v>
      </c>
      <c r="B56" s="134"/>
      <c r="C56" s="134"/>
      <c r="D56" s="135"/>
    </row>
    <row r="57" spans="1:11" ht="15.75" thickBot="1" x14ac:dyDescent="0.3">
      <c r="A57" s="136"/>
      <c r="B57" s="137"/>
      <c r="C57" s="137"/>
      <c r="D57" s="138"/>
      <c r="F57" s="132" t="s">
        <v>93</v>
      </c>
      <c r="G57" s="132"/>
      <c r="H57" s="132"/>
      <c r="I57" s="132"/>
      <c r="J57" s="132"/>
      <c r="K57" s="132"/>
    </row>
    <row r="58" spans="1:11" x14ac:dyDescent="0.25">
      <c r="F58" t="s">
        <v>52</v>
      </c>
      <c r="G58">
        <v>1.2933568489124048</v>
      </c>
      <c r="K58">
        <v>1.1169900058788951</v>
      </c>
    </row>
    <row r="59" spans="1:11" x14ac:dyDescent="0.25">
      <c r="F59" t="s">
        <v>53</v>
      </c>
      <c r="G59">
        <v>-1.875</v>
      </c>
      <c r="K59">
        <v>-1.7708333333333335</v>
      </c>
    </row>
    <row r="60" spans="1:11" x14ac:dyDescent="0.25">
      <c r="F60" t="s">
        <v>54</v>
      </c>
      <c r="G60">
        <v>190.55537184009404</v>
      </c>
      <c r="K60">
        <v>-191.86884553203998</v>
      </c>
    </row>
    <row r="61" spans="1:11" x14ac:dyDescent="0.25">
      <c r="F61" s="132" t="s">
        <v>94</v>
      </c>
      <c r="G61" s="132"/>
      <c r="H61" s="132"/>
      <c r="I61" s="132"/>
      <c r="J61" s="132"/>
      <c r="K61" s="132"/>
    </row>
    <row r="62" spans="1:11" x14ac:dyDescent="0.25">
      <c r="F62" t="s">
        <v>52</v>
      </c>
      <c r="G62">
        <f>(G58+G66)/2</f>
        <v>1.3656326728222155</v>
      </c>
      <c r="K62">
        <f>(K58+K66)/2</f>
        <v>1.1685167894318222</v>
      </c>
    </row>
    <row r="63" spans="1:11" x14ac:dyDescent="0.25">
      <c r="F63" t="s">
        <v>53</v>
      </c>
      <c r="G63">
        <f t="shared" ref="G63:G64" si="0">(G59+G67)/2</f>
        <v>-1.9328703703703702</v>
      </c>
      <c r="K63">
        <f t="shared" ref="K63:K64" si="1">(K59+K67)/2</f>
        <v>-1.7650462962962963</v>
      </c>
    </row>
    <row r="64" spans="1:11" x14ac:dyDescent="0.25">
      <c r="F64" t="s">
        <v>54</v>
      </c>
      <c r="G64">
        <f t="shared" si="0"/>
        <v>155.25372077843483</v>
      </c>
      <c r="K64">
        <f t="shared" si="1"/>
        <v>-153.48562102310061</v>
      </c>
    </row>
    <row r="65" spans="6:11" x14ac:dyDescent="0.25">
      <c r="F65" s="132" t="s">
        <v>95</v>
      </c>
      <c r="G65" s="132"/>
      <c r="H65" s="132"/>
      <c r="I65" s="132"/>
      <c r="J65" s="132"/>
      <c r="K65" s="132"/>
    </row>
    <row r="66" spans="6:11" x14ac:dyDescent="0.25">
      <c r="F66" t="s">
        <v>52</v>
      </c>
      <c r="G66">
        <v>1.4379084967320261</v>
      </c>
      <c r="K66">
        <v>1.2200435729847494</v>
      </c>
    </row>
    <row r="67" spans="6:11" x14ac:dyDescent="0.25">
      <c r="F67" t="s">
        <v>53</v>
      </c>
      <c r="G67">
        <v>-1.9907407407407407</v>
      </c>
      <c r="K67">
        <v>-1.7592592592592593</v>
      </c>
    </row>
    <row r="68" spans="6:11" x14ac:dyDescent="0.25">
      <c r="F68" t="s">
        <v>54</v>
      </c>
      <c r="G68">
        <v>119.95206971677561</v>
      </c>
      <c r="K68">
        <v>-115.10239651416123</v>
      </c>
    </row>
    <row r="70" spans="6:11" x14ac:dyDescent="0.25">
      <c r="F70" s="132" t="s">
        <v>93</v>
      </c>
      <c r="G70" s="132"/>
      <c r="I70" s="132" t="s">
        <v>95</v>
      </c>
      <c r="J70" s="132"/>
    </row>
    <row r="71" spans="6:11" x14ac:dyDescent="0.25">
      <c r="F71" t="s">
        <v>23</v>
      </c>
      <c r="I71" t="s">
        <v>23</v>
      </c>
    </row>
    <row r="72" spans="6:11" x14ac:dyDescent="0.25">
      <c r="F72" t="s">
        <v>25</v>
      </c>
      <c r="G72">
        <v>-22.9</v>
      </c>
      <c r="I72" t="s">
        <v>25</v>
      </c>
      <c r="J72">
        <v>-40.200000000000003</v>
      </c>
    </row>
    <row r="73" spans="6:11" x14ac:dyDescent="0.25">
      <c r="F73" t="s">
        <v>27</v>
      </c>
      <c r="G73">
        <v>49.7</v>
      </c>
      <c r="I73" t="s">
        <v>27</v>
      </c>
      <c r="J73">
        <v>54</v>
      </c>
    </row>
    <row r="75" spans="6:11" x14ac:dyDescent="0.25">
      <c r="F75" t="s">
        <v>29</v>
      </c>
      <c r="I75" t="s">
        <v>29</v>
      </c>
    </row>
    <row r="76" spans="6:11" x14ac:dyDescent="0.25">
      <c r="F76" t="s">
        <v>31</v>
      </c>
      <c r="G76">
        <v>-53.9</v>
      </c>
      <c r="I76" t="s">
        <v>31</v>
      </c>
      <c r="J76">
        <v>-59.2</v>
      </c>
    </row>
    <row r="77" spans="6:11" x14ac:dyDescent="0.25">
      <c r="F77" t="s">
        <v>33</v>
      </c>
      <c r="G77">
        <v>20</v>
      </c>
      <c r="I77" t="s">
        <v>33</v>
      </c>
      <c r="J77">
        <v>20.9</v>
      </c>
    </row>
  </sheetData>
  <sheetProtection algorithmName="SHA-512" hashValue="6CIids3gQlEq52cHD/GoSlet/gCUrOkwRKPJscEALX0ZWVeJe3tb9h9tAiL61vPIVczA+FdVgkkAm2+H8eGAmQ==" saltValue="C1V4bw5UjT2FPZryQlcUlw==" spinCount="100000" sheet="1" objects="1" scenarios="1" formatCells="0" formatColumns="0" formatRows="0" insertColumns="0" insertRows="0" insertHyperlinks="0" deleteColumns="0" deleteRows="0" sort="0" autoFilter="0" pivotTables="0"/>
  <mergeCells count="47">
    <mergeCell ref="A49:A51"/>
    <mergeCell ref="D49:D51"/>
    <mergeCell ref="F57:K57"/>
    <mergeCell ref="F65:K65"/>
    <mergeCell ref="F70:G70"/>
    <mergeCell ref="I70:J70"/>
    <mergeCell ref="A56:D57"/>
    <mergeCell ref="A52:A54"/>
    <mergeCell ref="D52:D54"/>
    <mergeCell ref="F61:K61"/>
    <mergeCell ref="D28:D30"/>
    <mergeCell ref="D31:D33"/>
    <mergeCell ref="D34:D36"/>
    <mergeCell ref="D37:D39"/>
    <mergeCell ref="D40:D42"/>
    <mergeCell ref="A43:A45"/>
    <mergeCell ref="D43:D45"/>
    <mergeCell ref="A46:A48"/>
    <mergeCell ref="D46:D48"/>
    <mergeCell ref="D13:D15"/>
    <mergeCell ref="D16:D18"/>
    <mergeCell ref="D19:D21"/>
    <mergeCell ref="D22:D24"/>
    <mergeCell ref="D25:D27"/>
    <mergeCell ref="A28:A30"/>
    <mergeCell ref="A31:A33"/>
    <mergeCell ref="A34:A36"/>
    <mergeCell ref="A37:A39"/>
    <mergeCell ref="A40:A42"/>
    <mergeCell ref="A13:A15"/>
    <mergeCell ref="A16:A18"/>
    <mergeCell ref="A19:A21"/>
    <mergeCell ref="A22:A24"/>
    <mergeCell ref="A25:A27"/>
    <mergeCell ref="C2:D2"/>
    <mergeCell ref="C3:D3"/>
    <mergeCell ref="C4:D4"/>
    <mergeCell ref="C5:D5"/>
    <mergeCell ref="C6:D6"/>
    <mergeCell ref="C9:D9"/>
    <mergeCell ref="A5:B5"/>
    <mergeCell ref="A6:B6"/>
    <mergeCell ref="A7:B7"/>
    <mergeCell ref="A8:B8"/>
    <mergeCell ref="A9:B9"/>
    <mergeCell ref="C7:D7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Lista!$C$3:$C$24</xm:f>
          </x14:formula1>
          <xm:sqref>C6:D6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3"/>
  <sheetViews>
    <sheetView workbookViewId="0">
      <selection activeCell="G8" sqref="G8"/>
    </sheetView>
  </sheetViews>
  <sheetFormatPr defaultRowHeight="15" x14ac:dyDescent="0.25"/>
  <sheetData>
    <row r="2" spans="2:3" x14ac:dyDescent="0.25">
      <c r="B2" s="5" t="s">
        <v>18</v>
      </c>
      <c r="C2" s="5" t="s">
        <v>66</v>
      </c>
    </row>
    <row r="3" spans="2:3" x14ac:dyDescent="0.25">
      <c r="B3" s="4" t="s">
        <v>96</v>
      </c>
      <c r="C3" t="s">
        <v>97</v>
      </c>
    </row>
    <row r="4" spans="2:3" x14ac:dyDescent="0.25">
      <c r="B4" s="4" t="s">
        <v>19</v>
      </c>
      <c r="C4" t="s">
        <v>98</v>
      </c>
    </row>
    <row r="5" spans="2:3" x14ac:dyDescent="0.25">
      <c r="B5" s="4" t="s">
        <v>22</v>
      </c>
      <c r="C5" t="s">
        <v>99</v>
      </c>
    </row>
    <row r="6" spans="2:3" x14ac:dyDescent="0.25">
      <c r="C6" t="s">
        <v>100</v>
      </c>
    </row>
    <row r="7" spans="2:3" x14ac:dyDescent="0.25">
      <c r="C7" t="s">
        <v>101</v>
      </c>
    </row>
    <row r="8" spans="2:3" x14ac:dyDescent="0.25">
      <c r="C8" t="s">
        <v>102</v>
      </c>
    </row>
    <row r="9" spans="2:3" x14ac:dyDescent="0.25">
      <c r="C9" t="s">
        <v>103</v>
      </c>
    </row>
    <row r="10" spans="2:3" x14ac:dyDescent="0.25">
      <c r="C10" t="s">
        <v>104</v>
      </c>
    </row>
    <row r="11" spans="2:3" x14ac:dyDescent="0.25">
      <c r="C11" t="s">
        <v>105</v>
      </c>
    </row>
    <row r="12" spans="2:3" x14ac:dyDescent="0.25">
      <c r="C12" t="s">
        <v>106</v>
      </c>
    </row>
    <row r="13" spans="2:3" x14ac:dyDescent="0.25">
      <c r="C13" t="s">
        <v>107</v>
      </c>
    </row>
    <row r="14" spans="2:3" x14ac:dyDescent="0.25">
      <c r="C14" t="s">
        <v>108</v>
      </c>
    </row>
    <row r="15" spans="2:3" x14ac:dyDescent="0.25">
      <c r="C15" t="s">
        <v>109</v>
      </c>
    </row>
    <row r="16" spans="2:3" x14ac:dyDescent="0.25">
      <c r="C16" t="s">
        <v>110</v>
      </c>
    </row>
    <row r="17" spans="3:3" x14ac:dyDescent="0.25">
      <c r="C17" t="s">
        <v>111</v>
      </c>
    </row>
    <row r="18" spans="3:3" x14ac:dyDescent="0.25">
      <c r="C18" t="s">
        <v>112</v>
      </c>
    </row>
    <row r="19" spans="3:3" x14ac:dyDescent="0.25">
      <c r="C19" t="s">
        <v>113</v>
      </c>
    </row>
    <row r="20" spans="3:3" x14ac:dyDescent="0.25">
      <c r="C20" t="s">
        <v>114</v>
      </c>
    </row>
    <row r="21" spans="3:3" x14ac:dyDescent="0.25">
      <c r="C21" t="s">
        <v>115</v>
      </c>
    </row>
    <row r="22" spans="3:3" x14ac:dyDescent="0.25">
      <c r="C22" t="s">
        <v>116</v>
      </c>
    </row>
    <row r="23" spans="3:3" x14ac:dyDescent="0.25">
      <c r="C23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Props1.xml><?xml version="1.0" encoding="utf-8"?>
<ds:datastoreItem xmlns:ds="http://schemas.openxmlformats.org/officeDocument/2006/customXml" ds:itemID="{C16339D3-36BA-4E49-9C87-1FA1F250E7A6}"/>
</file>

<file path=customXml/itemProps2.xml><?xml version="1.0" encoding="utf-8"?>
<ds:datastoreItem xmlns:ds="http://schemas.openxmlformats.org/officeDocument/2006/customXml" ds:itemID="{E67576F3-9083-46A8-A04E-4A215CD8F4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F2275-3336-4274-B6DB-44DC4CEC775F}">
  <ds:schemaRefs>
    <ds:schemaRef ds:uri="http://schemas.microsoft.com/office/2006/metadata/properties"/>
    <ds:schemaRef ds:uri="http://schemas.microsoft.com/office/infopath/2007/PartnerControls"/>
    <ds:schemaRef ds:uri="e22693a2-11d8-4e06-9932-42f8499655b9"/>
    <ds:schemaRef ds:uri="7240fca1-d5d8-4b7d-af8f-d58b11c87b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Gooseneck MCV Global 10k MUX</vt:lpstr>
      <vt:lpstr>Casos de Carregamento</vt:lpstr>
      <vt:lpstr>Lista</vt:lpstr>
      <vt:lpstr>'Gooseneck MCV Global 10k MUX'!Print_Area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>Pedro Silva</cp:lastModifiedBy>
  <cp:revision/>
  <dcterms:created xsi:type="dcterms:W3CDTF">2017-01-12T17:21:59Z</dcterms:created>
  <dcterms:modified xsi:type="dcterms:W3CDTF">2024-01-22T18:00:36Z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0x0101003A650E7DC8F7C147940C41EFCF3527FA</vt:lpwstr>
  </property>
  <property fmtid="{D5CDD505-2E9C-101B-9397-08002B2CF9AE}" pid="3" name="MediaServiceImageTags">
    <vt:lpwstr/>
  </property>
  <property fmtid="{D5CDD505-2E9C-101B-9397-08002B2CF9AE}" pid="4" name="MSIP_Label_d5eb2d05-47c5-4b3e-9bd7-b47e03a10069_Enabled">
    <vt:lpwstr>true</vt:lpwstr>
  </property>
  <property fmtid="{D5CDD505-2E9C-101B-9397-08002B2CF9AE}" pid="5" name="MSIP_Label_d5eb2d05-47c5-4b3e-9bd7-b47e03a10069_SetDate">
    <vt:lpwstr>2023-10-31T16:34:45Z</vt:lpwstr>
  </property>
  <property fmtid="{D5CDD505-2E9C-101B-9397-08002B2CF9AE}" pid="6" name="MSIP_Label_d5eb2d05-47c5-4b3e-9bd7-b47e03a10069_Method">
    <vt:lpwstr>Privileged</vt:lpwstr>
  </property>
  <property fmtid="{D5CDD505-2E9C-101B-9397-08002B2CF9AE}" pid="7" name="MSIP_Label_d5eb2d05-47c5-4b3e-9bd7-b47e03a10069_Name">
    <vt:lpwstr>PETROBRAS Colaboradores</vt:lpwstr>
  </property>
  <property fmtid="{D5CDD505-2E9C-101B-9397-08002B2CF9AE}" pid="8" name="MSIP_Label_d5eb2d05-47c5-4b3e-9bd7-b47e03a10069_SiteId">
    <vt:lpwstr>5b6f6241-9a57-4be4-8e50-1dfa72e79a57</vt:lpwstr>
  </property>
  <property fmtid="{D5CDD505-2E9C-101B-9397-08002B2CF9AE}" pid="9" name="MSIP_Label_d5eb2d05-47c5-4b3e-9bd7-b47e03a10069_ActionId">
    <vt:lpwstr>bd9e6f66-94a6-463b-b772-364560005ee6</vt:lpwstr>
  </property>
  <property fmtid="{D5CDD505-2E9C-101B-9397-08002B2CF9AE}" pid="10" name="MSIP_Label_d5eb2d05-47c5-4b3e-9bd7-b47e03a10069_ContentBits">
    <vt:lpwstr>2</vt:lpwstr>
  </property>
  <property fmtid="{D5CDD505-2E9C-101B-9397-08002B2CF9AE}" pid="11" name="MSIP_Label_8caabacf-b917-4a45-9a5f-ed3a53d2eeb7_Enabled">
    <vt:lpwstr>true</vt:lpwstr>
  </property>
  <property fmtid="{D5CDD505-2E9C-101B-9397-08002B2CF9AE}" pid="12" name="MSIP_Label_8caabacf-b917-4a45-9a5f-ed3a53d2eeb7_SetDate">
    <vt:lpwstr>2024-01-22T12:02:56Z</vt:lpwstr>
  </property>
  <property fmtid="{D5CDD505-2E9C-101B-9397-08002B2CF9AE}" pid="13" name="MSIP_Label_8caabacf-b917-4a45-9a5f-ed3a53d2eeb7_Method">
    <vt:lpwstr>Standard</vt:lpwstr>
  </property>
  <property fmtid="{D5CDD505-2E9C-101B-9397-08002B2CF9AE}" pid="14" name="MSIP_Label_8caabacf-b917-4a45-9a5f-ed3a53d2eeb7_Name">
    <vt:lpwstr>Anyone - No Protection</vt:lpwstr>
  </property>
  <property fmtid="{D5CDD505-2E9C-101B-9397-08002B2CF9AE}" pid="15" name="MSIP_Label_8caabacf-b917-4a45-9a5f-ed3a53d2eeb7_SiteId">
    <vt:lpwstr>0804c951-93a0-405d-80e4-fa87c7551d6a</vt:lpwstr>
  </property>
  <property fmtid="{D5CDD505-2E9C-101B-9397-08002B2CF9AE}" pid="16" name="MSIP_Label_8caabacf-b917-4a45-9a5f-ed3a53d2eeb7_ActionId">
    <vt:lpwstr>5432b9be-7006-42ea-89ba-4844aaaf498c</vt:lpwstr>
  </property>
  <property fmtid="{D5CDD505-2E9C-101B-9397-08002B2CF9AE}" pid="17" name="MSIP_Label_8caabacf-b917-4a45-9a5f-ed3a53d2eeb7_ContentBits">
    <vt:lpwstr>0</vt:lpwstr>
  </property>
</Properties>
</file>