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BVP Cloud - 2639\2-Análises\V2\"/>
    </mc:Choice>
  </mc:AlternateContent>
  <xr:revisionPtr revIDLastSave="0" documentId="13_ncr:1_{84337C7E-1CD7-44BF-B69B-4685ACEFBCD2}" xr6:coauthVersionLast="47" xr6:coauthVersionMax="47" xr10:uidLastSave="{00000000-0000-0000-0000-000000000000}"/>
  <bookViews>
    <workbookView xWindow="-120" yWindow="-120" windowWidth="29040" windowHeight="15840" firstSheet="2" activeTab="15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24" l="1"/>
  <c r="C38" i="24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50" i="23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E22" i="23" s="1"/>
  <c r="C41" i="24"/>
  <c r="C30" i="24"/>
  <c r="C36" i="24" s="1"/>
  <c r="G7" i="19" s="1"/>
  <c r="E131" i="23" s="1"/>
  <c r="C33" i="24"/>
  <c r="C35" i="24"/>
  <c r="C21" i="24"/>
  <c r="C22" i="24"/>
  <c r="C23" i="24"/>
  <c r="C9" i="24"/>
  <c r="C8" i="24"/>
  <c r="O17" i="17"/>
  <c r="C27" i="17" s="1"/>
  <c r="E54" i="23" s="1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AI5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L11" i="39"/>
  <c r="M11" i="39" s="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C47" i="24"/>
  <c r="E17" i="23"/>
  <c r="E12" i="23"/>
  <c r="E11" i="23"/>
  <c r="Q22" i="27" s="1"/>
  <c r="E10" i="23"/>
  <c r="E79" i="21" s="1"/>
  <c r="O21" i="17"/>
  <c r="E52" i="23"/>
  <c r="E18" i="23"/>
  <c r="E81" i="21" s="1"/>
  <c r="O18" i="17"/>
  <c r="P21" i="17"/>
  <c r="C122" i="35"/>
  <c r="P22" i="17"/>
  <c r="P23" i="17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30" i="23"/>
  <c r="E38" i="23"/>
  <c r="E36" i="23"/>
  <c r="E29" i="23"/>
  <c r="E28" i="23"/>
  <c r="E27" i="23"/>
  <c r="E26" i="23"/>
  <c r="E24" i="23"/>
  <c r="E23" i="23"/>
  <c r="E16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26" i="23"/>
  <c r="E122" i="23"/>
  <c r="E124" i="23"/>
  <c r="C57" i="21"/>
  <c r="C56" i="21"/>
  <c r="C49" i="21"/>
  <c r="C48" i="21"/>
  <c r="C29" i="2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E4" i="27"/>
  <c r="AF4" i="27" s="1"/>
  <c r="AE5" i="27"/>
  <c r="AE6" i="27"/>
  <c r="AE7" i="27"/>
  <c r="AF7" i="27" s="1"/>
  <c r="AE8" i="27"/>
  <c r="AF8" i="27" s="1"/>
  <c r="AG8" i="27" s="1"/>
  <c r="AE9" i="27"/>
  <c r="AF9" i="27" s="1"/>
  <c r="AE10" i="27"/>
  <c r="AF10" i="27" s="1"/>
  <c r="AG10" i="27" s="1"/>
  <c r="AI10" i="27" s="1"/>
  <c r="AE11" i="27"/>
  <c r="AE12" i="27"/>
  <c r="AF12" i="27" s="1"/>
  <c r="AG12" i="27" s="1"/>
  <c r="AI12" i="27" s="1"/>
  <c r="AE13" i="27"/>
  <c r="AF13" i="27" s="1"/>
  <c r="AG13" i="27" s="1"/>
  <c r="AI13" i="27" s="1"/>
  <c r="AE14" i="27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E18" i="27"/>
  <c r="AF18" i="27" s="1"/>
  <c r="AG18" i="27" s="1"/>
  <c r="AI18" i="27" s="1"/>
  <c r="AE19" i="27"/>
  <c r="AF19" i="27" s="1"/>
  <c r="AG19" i="27" s="1"/>
  <c r="AI19" i="27" s="1"/>
  <c r="AE20" i="27"/>
  <c r="AF20" i="27" s="1"/>
  <c r="AG20" i="27" s="1"/>
  <c r="AI20" i="27" s="1"/>
  <c r="AE21" i="27"/>
  <c r="AF21" i="27" s="1"/>
  <c r="AE22" i="27"/>
  <c r="AF22" i="27" s="1"/>
  <c r="AE23" i="27"/>
  <c r="AF23" i="27" s="1"/>
  <c r="AG23" i="27" s="1"/>
  <c r="AI23" i="27" s="1"/>
  <c r="AE24" i="27"/>
  <c r="AF24" i="27" s="1"/>
  <c r="AE25" i="27"/>
  <c r="AF25" i="27" s="1"/>
  <c r="AE26" i="27"/>
  <c r="AF26" i="27" s="1"/>
  <c r="AG26" i="27" s="1"/>
  <c r="AI26" i="27" s="1"/>
  <c r="AE27" i="27"/>
  <c r="AE28" i="27"/>
  <c r="AF28" i="27" s="1"/>
  <c r="AG28" i="27" s="1"/>
  <c r="AI28" i="27" s="1"/>
  <c r="AE29" i="27"/>
  <c r="AE30" i="27"/>
  <c r="AE31" i="27"/>
  <c r="AF31" i="27" s="1"/>
  <c r="AG31" i="27" s="1"/>
  <c r="AI31" i="27" s="1"/>
  <c r="AE32" i="27"/>
  <c r="AF32" i="27" s="1"/>
  <c r="AE33" i="27"/>
  <c r="AF33" i="27" s="1"/>
  <c r="AE34" i="27"/>
  <c r="AF34" i="27" s="1"/>
  <c r="AG34" i="27" s="1"/>
  <c r="AI34" i="27" s="1"/>
  <c r="AE35" i="27"/>
  <c r="AF35" i="27" s="1"/>
  <c r="AE36" i="27"/>
  <c r="AF36" i="27" s="1"/>
  <c r="AG36" i="27" s="1"/>
  <c r="AI36" i="27" s="1"/>
  <c r="AE37" i="27"/>
  <c r="AE38" i="27"/>
  <c r="AE39" i="27"/>
  <c r="AF39" i="27" s="1"/>
  <c r="AG39" i="27" s="1"/>
  <c r="AI39" i="27" s="1"/>
  <c r="AE40" i="27"/>
  <c r="AF40" i="27" s="1"/>
  <c r="AE41" i="27"/>
  <c r="AE42" i="27"/>
  <c r="AF42" i="27" s="1"/>
  <c r="AG42" i="27" s="1"/>
  <c r="AI42" i="27" s="1"/>
  <c r="AE43" i="27"/>
  <c r="AF43" i="27" s="1"/>
  <c r="AE44" i="27"/>
  <c r="AF44" i="27" s="1"/>
  <c r="AE45" i="27"/>
  <c r="AE46" i="27"/>
  <c r="AE47" i="27"/>
  <c r="AF47" i="27" s="1"/>
  <c r="AG47" i="27" s="1"/>
  <c r="AI47" i="27" s="1"/>
  <c r="AE48" i="27"/>
  <c r="AF48" i="27" s="1"/>
  <c r="AG48" i="27" s="1"/>
  <c r="AI48" i="27" s="1"/>
  <c r="AE49" i="27"/>
  <c r="AE50" i="27"/>
  <c r="AF50" i="27" s="1"/>
  <c r="AG50" i="27" s="1"/>
  <c r="AI50" i="27" s="1"/>
  <c r="AE51" i="27"/>
  <c r="AF51" i="27" s="1"/>
  <c r="J59" i="20"/>
  <c r="J46" i="20"/>
  <c r="J27" i="20"/>
  <c r="J63" i="20" s="1"/>
  <c r="F62" i="20"/>
  <c r="I62" i="20"/>
  <c r="C62" i="20" s="1"/>
  <c r="B58" i="21"/>
  <c r="B50" i="21"/>
  <c r="P6" i="28"/>
  <c r="S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20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Q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E128" i="23" s="1"/>
  <c r="F7" i="19"/>
  <c r="E129" i="23" s="1"/>
  <c r="E123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E132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65" i="23"/>
  <c r="D28" i="21" l="1"/>
  <c r="AG4" i="27"/>
  <c r="D16" i="21"/>
  <c r="AH44" i="27"/>
  <c r="P31" i="28"/>
  <c r="B51" i="21" s="1"/>
  <c r="L14" i="39"/>
  <c r="M14" i="39" s="1"/>
  <c r="R6" i="30"/>
  <c r="R18" i="30" s="1"/>
  <c r="S6" i="30"/>
  <c r="AF5" i="21"/>
  <c r="C14" i="39"/>
  <c r="D14" i="39" s="1"/>
  <c r="E4" i="33"/>
  <c r="J31" i="33" s="1"/>
  <c r="K31" i="33" s="1"/>
  <c r="F14" i="39"/>
  <c r="G14" i="39" s="1"/>
  <c r="AG5" i="21"/>
  <c r="C8" i="39"/>
  <c r="D8" i="39" s="1"/>
  <c r="D4" i="33"/>
  <c r="I32" i="33" s="1"/>
  <c r="K32" i="33" s="1"/>
  <c r="AJ5" i="21"/>
  <c r="F8" i="39"/>
  <c r="G8" i="39" s="1"/>
  <c r="AK5" i="21"/>
  <c r="F11" i="39"/>
  <c r="G11" i="39" s="1"/>
  <c r="AH5" i="21"/>
  <c r="C11" i="39"/>
  <c r="D11" i="39" s="1"/>
  <c r="C4" i="33"/>
  <c r="H33" i="33" s="1"/>
  <c r="K33" i="33" s="1"/>
  <c r="D14" i="21"/>
  <c r="P31" i="30"/>
  <c r="B59" i="21" s="1"/>
  <c r="K63" i="20"/>
  <c r="L63" i="20" s="1"/>
  <c r="M63" i="20" s="1"/>
  <c r="N63" i="20" s="1"/>
  <c r="J64" i="20"/>
  <c r="Q24" i="27"/>
  <c r="M3" i="21" s="1"/>
  <c r="P10" i="27"/>
  <c r="T10" i="27" s="1"/>
  <c r="R6" i="28"/>
  <c r="R18" i="28" s="1"/>
  <c r="Q6" i="28"/>
  <c r="AG33" i="27"/>
  <c r="AI33" i="27" s="1"/>
  <c r="AH33" i="27"/>
  <c r="AH21" i="27"/>
  <c r="AG21" i="27"/>
  <c r="AI21" i="27" s="1"/>
  <c r="AH32" i="27"/>
  <c r="AG32" i="27"/>
  <c r="AI32" i="27" s="1"/>
  <c r="AG9" i="27"/>
  <c r="AH10" i="27"/>
  <c r="AH9" i="27"/>
  <c r="AG43" i="27"/>
  <c r="AI43" i="27" s="1"/>
  <c r="AH43" i="27"/>
  <c r="AH8" i="27"/>
  <c r="AH40" i="27"/>
  <c r="AG40" i="27"/>
  <c r="AI40" i="27" s="1"/>
  <c r="AG17" i="27"/>
  <c r="AI17" i="27" s="1"/>
  <c r="AH18" i="27"/>
  <c r="AG51" i="27"/>
  <c r="AI51" i="27" s="1"/>
  <c r="AK50" i="27" s="1"/>
  <c r="A117" i="21" s="1"/>
  <c r="AH51" i="27"/>
  <c r="AH16" i="27"/>
  <c r="AH3" i="27"/>
  <c r="AG3" i="27"/>
  <c r="AI3" i="27" s="1"/>
  <c r="AG2" i="27"/>
  <c r="AL2" i="27" s="1"/>
  <c r="B69" i="21" s="1"/>
  <c r="AH2" i="27"/>
  <c r="AK2" i="27" s="1"/>
  <c r="A69" i="21" s="1"/>
  <c r="AG25" i="27"/>
  <c r="AI25" i="27" s="1"/>
  <c r="AH26" i="27"/>
  <c r="AG24" i="27"/>
  <c r="AI24" i="27" s="1"/>
  <c r="AH24" i="27"/>
  <c r="AH48" i="27"/>
  <c r="AH36" i="27"/>
  <c r="AG35" i="27"/>
  <c r="AI35" i="27" s="1"/>
  <c r="AH34" i="27"/>
  <c r="AH23" i="27"/>
  <c r="AH22" i="27"/>
  <c r="AG22" i="27"/>
  <c r="AI22" i="27" s="1"/>
  <c r="AH13" i="27"/>
  <c r="AF46" i="27"/>
  <c r="AG46" i="27" s="1"/>
  <c r="AI46" i="27" s="1"/>
  <c r="AF38" i="27"/>
  <c r="AG38" i="27" s="1"/>
  <c r="AI38" i="27" s="1"/>
  <c r="AF30" i="27"/>
  <c r="AG30" i="27" s="1"/>
  <c r="AI30" i="27" s="1"/>
  <c r="AF14" i="27"/>
  <c r="AH15" i="27" s="1"/>
  <c r="AF6" i="27"/>
  <c r="AG7" i="27" s="1"/>
  <c r="AH19" i="27"/>
  <c r="AF45" i="27"/>
  <c r="AG45" i="27" s="1"/>
  <c r="AI45" i="27" s="1"/>
  <c r="AF37" i="27"/>
  <c r="AG37" i="27" s="1"/>
  <c r="AI37" i="27" s="1"/>
  <c r="AF29" i="27"/>
  <c r="AG29" i="27" s="1"/>
  <c r="AI29" i="27" s="1"/>
  <c r="AF5" i="27"/>
  <c r="AG5" i="27" s="1"/>
  <c r="AH25" i="27"/>
  <c r="AH20" i="27"/>
  <c r="AH17" i="27"/>
  <c r="AH4" i="27"/>
  <c r="AH35" i="27"/>
  <c r="AF27" i="27"/>
  <c r="AG27" i="27" s="1"/>
  <c r="AI27" i="27" s="1"/>
  <c r="AF11" i="27"/>
  <c r="AH12" i="27" s="1"/>
  <c r="AG44" i="27"/>
  <c r="AI44" i="27" s="1"/>
  <c r="AF49" i="27"/>
  <c r="AG49" i="27" s="1"/>
  <c r="AI49" i="27" s="1"/>
  <c r="AF41" i="27"/>
  <c r="AH42" i="27" s="1"/>
  <c r="R6" i="27"/>
  <c r="R14" i="27" s="1"/>
  <c r="S6" i="27"/>
  <c r="T6" i="27"/>
  <c r="G19" i="26"/>
  <c r="H32" i="20" s="1"/>
  <c r="C32" i="20" s="1"/>
  <c r="V7" i="30"/>
  <c r="X7" i="30" s="1"/>
  <c r="V7" i="28"/>
  <c r="X7" i="28" s="1"/>
  <c r="E84" i="21"/>
  <c r="C123" i="35"/>
  <c r="E14" i="23"/>
  <c r="C42" i="24"/>
  <c r="E20" i="23" s="1"/>
  <c r="P24" i="17"/>
  <c r="C124" i="35"/>
  <c r="E125" i="23"/>
  <c r="Q31" i="27"/>
  <c r="M10" i="21" s="1"/>
  <c r="S10" i="27"/>
  <c r="T10" i="28"/>
  <c r="T14" i="27"/>
  <c r="T10" i="30"/>
  <c r="Q10" i="27"/>
  <c r="R10" i="27"/>
  <c r="AI4" i="27" l="1"/>
  <c r="AI5" i="27" s="1"/>
  <c r="J28" i="33"/>
  <c r="K28" i="33" s="1"/>
  <c r="J34" i="33"/>
  <c r="K34" i="33" s="1"/>
  <c r="J17" i="33"/>
  <c r="K17" i="33" s="1"/>
  <c r="J20" i="33"/>
  <c r="K20" i="33" s="1"/>
  <c r="J12" i="33"/>
  <c r="K12" i="33" s="1"/>
  <c r="J52" i="33"/>
  <c r="K52" i="33" s="1"/>
  <c r="I29" i="33"/>
  <c r="K29" i="33" s="1"/>
  <c r="I18" i="33"/>
  <c r="K18" i="33" s="1"/>
  <c r="I10" i="33"/>
  <c r="K10" i="33" s="1"/>
  <c r="J49" i="33"/>
  <c r="K49" i="33" s="1"/>
  <c r="AH47" i="27"/>
  <c r="AK45" i="27"/>
  <c r="A112" i="21" s="1"/>
  <c r="AH39" i="27"/>
  <c r="AL43" i="27"/>
  <c r="B110" i="21" s="1"/>
  <c r="AL50" i="27"/>
  <c r="B117" i="21" s="1"/>
  <c r="AK43" i="27"/>
  <c r="A110" i="21" s="1"/>
  <c r="AK42" i="27"/>
  <c r="A109" i="21" s="1"/>
  <c r="AH29" i="27"/>
  <c r="AK46" i="27"/>
  <c r="A113" i="21" s="1"/>
  <c r="AH31" i="27"/>
  <c r="AL45" i="27"/>
  <c r="B112" i="21" s="1"/>
  <c r="AH37" i="27"/>
  <c r="AL42" i="27"/>
  <c r="B109" i="21" s="1"/>
  <c r="AL44" i="27"/>
  <c r="B111" i="21" s="1"/>
  <c r="AK51" i="27"/>
  <c r="A118" i="21" s="1"/>
  <c r="AL51" i="27"/>
  <c r="B118" i="21" s="1"/>
  <c r="AH45" i="27"/>
  <c r="AK49" i="27"/>
  <c r="A116" i="21" s="1"/>
  <c r="AH38" i="27"/>
  <c r="J37" i="33"/>
  <c r="K37" i="33" s="1"/>
  <c r="H42" i="33"/>
  <c r="K42" i="33" s="1"/>
  <c r="J40" i="33"/>
  <c r="K40" i="33" s="1"/>
  <c r="J43" i="33"/>
  <c r="K43" i="33" s="1"/>
  <c r="J46" i="33"/>
  <c r="K46" i="33" s="1"/>
  <c r="J25" i="33"/>
  <c r="K25" i="33" s="1"/>
  <c r="I41" i="33"/>
  <c r="K41" i="33" s="1"/>
  <c r="I50" i="33"/>
  <c r="K50" i="33" s="1"/>
  <c r="I44" i="33"/>
  <c r="K44" i="33" s="1"/>
  <c r="I47" i="33"/>
  <c r="K47" i="33" s="1"/>
  <c r="I38" i="33"/>
  <c r="K38" i="33" s="1"/>
  <c r="I26" i="33"/>
  <c r="K26" i="33" s="1"/>
  <c r="I23" i="33"/>
  <c r="K23" i="33" s="1"/>
  <c r="I15" i="33"/>
  <c r="K15" i="33" s="1"/>
  <c r="I35" i="33"/>
  <c r="K35" i="33" s="1"/>
  <c r="H27" i="33"/>
  <c r="K27" i="33" s="1"/>
  <c r="H19" i="33"/>
  <c r="K19" i="33" s="1"/>
  <c r="H24" i="33"/>
  <c r="K24" i="33" s="1"/>
  <c r="H39" i="33"/>
  <c r="K39" i="33" s="1"/>
  <c r="H48" i="33"/>
  <c r="K48" i="33" s="1"/>
  <c r="H36" i="33"/>
  <c r="K36" i="33" s="1"/>
  <c r="H16" i="33"/>
  <c r="K16" i="33" s="1"/>
  <c r="H11" i="33"/>
  <c r="K11" i="33" s="1"/>
  <c r="H45" i="33"/>
  <c r="K45" i="33" s="1"/>
  <c r="H51" i="33"/>
  <c r="K51" i="33" s="1"/>
  <c r="H30" i="33"/>
  <c r="K30" i="33" s="1"/>
  <c r="J65" i="20"/>
  <c r="K64" i="20"/>
  <c r="L64" i="20" s="1"/>
  <c r="M64" i="20" s="1"/>
  <c r="N64" i="20" s="1"/>
  <c r="I63" i="20"/>
  <c r="F63" i="20"/>
  <c r="D63" i="20"/>
  <c r="E63" i="20"/>
  <c r="A63" i="20"/>
  <c r="Q26" i="27"/>
  <c r="M5" i="21" s="1"/>
  <c r="AK48" i="27"/>
  <c r="A115" i="21" s="1"/>
  <c r="AH50" i="27"/>
  <c r="AH30" i="27"/>
  <c r="AK44" i="27"/>
  <c r="A111" i="21" s="1"/>
  <c r="AH27" i="27"/>
  <c r="AL48" i="27"/>
  <c r="B115" i="21" s="1"/>
  <c r="AH6" i="27"/>
  <c r="AG6" i="27"/>
  <c r="AI6" i="27" s="1"/>
  <c r="AG11" i="27"/>
  <c r="AI11" i="27" s="1"/>
  <c r="AH11" i="27"/>
  <c r="AG41" i="27"/>
  <c r="AI41" i="27" s="1"/>
  <c r="AL28" i="27" s="1"/>
  <c r="B95" i="21" s="1"/>
  <c r="AH41" i="27"/>
  <c r="AH14" i="27"/>
  <c r="AG14" i="27"/>
  <c r="AI14" i="27" s="1"/>
  <c r="AH46" i="27"/>
  <c r="AH5" i="27"/>
  <c r="AH49" i="27"/>
  <c r="AL46" i="27"/>
  <c r="B113" i="21" s="1"/>
  <c r="AL49" i="27"/>
  <c r="B116" i="21" s="1"/>
  <c r="E92" i="21"/>
  <c r="AC5" i="21" s="1"/>
  <c r="AK47" i="27"/>
  <c r="A114" i="21" s="1"/>
  <c r="AL47" i="27"/>
  <c r="B114" i="21" s="1"/>
  <c r="AH28" i="27"/>
  <c r="AH7" i="27"/>
  <c r="S10" i="30"/>
  <c r="S10" i="28"/>
  <c r="Q25" i="27"/>
  <c r="M4" i="21" s="1"/>
  <c r="C125" i="35"/>
  <c r="E127" i="23"/>
  <c r="S14" i="28"/>
  <c r="Q14" i="27"/>
  <c r="S18" i="30"/>
  <c r="P14" i="27"/>
  <c r="AI7" i="27" l="1"/>
  <c r="AI8" i="27" s="1"/>
  <c r="AK18" i="27"/>
  <c r="A85" i="21" s="1"/>
  <c r="AK4" i="27"/>
  <c r="A71" i="21" s="1"/>
  <c r="AK26" i="27"/>
  <c r="A93" i="21" s="1"/>
  <c r="AK19" i="27"/>
  <c r="A86" i="21" s="1"/>
  <c r="AL16" i="27"/>
  <c r="B83" i="21" s="1"/>
  <c r="AK17" i="27"/>
  <c r="A84" i="21" s="1"/>
  <c r="I64" i="20"/>
  <c r="A64" i="20"/>
  <c r="D64" i="20"/>
  <c r="F64" i="20"/>
  <c r="E64" i="20"/>
  <c r="J66" i="20"/>
  <c r="K65" i="20"/>
  <c r="L65" i="20" s="1"/>
  <c r="M65" i="20" s="1"/>
  <c r="N65" i="20" s="1"/>
  <c r="AL14" i="27"/>
  <c r="B81" i="21" s="1"/>
  <c r="AK13" i="27"/>
  <c r="A80" i="21" s="1"/>
  <c r="AL13" i="27"/>
  <c r="B80" i="21" s="1"/>
  <c r="AL12" i="27"/>
  <c r="B79" i="21" s="1"/>
  <c r="AK14" i="27"/>
  <c r="A81" i="21" s="1"/>
  <c r="AK12" i="27"/>
  <c r="A79" i="21" s="1"/>
  <c r="AL41" i="27"/>
  <c r="B108" i="21" s="1"/>
  <c r="AL38" i="27"/>
  <c r="B105" i="21" s="1"/>
  <c r="AL17" i="27"/>
  <c r="B84" i="21" s="1"/>
  <c r="AL40" i="27"/>
  <c r="B107" i="21" s="1"/>
  <c r="AL33" i="27"/>
  <c r="B100" i="21" s="1"/>
  <c r="AK37" i="27"/>
  <c r="A104" i="21" s="1"/>
  <c r="AK36" i="27"/>
  <c r="A103" i="21" s="1"/>
  <c r="AK20" i="27"/>
  <c r="A87" i="21" s="1"/>
  <c r="AL37" i="27"/>
  <c r="B104" i="21" s="1"/>
  <c r="AK23" i="27"/>
  <c r="A90" i="21" s="1"/>
  <c r="AK33" i="27"/>
  <c r="A100" i="21" s="1"/>
  <c r="AK40" i="27"/>
  <c r="A107" i="21" s="1"/>
  <c r="AK38" i="27"/>
  <c r="A105" i="21" s="1"/>
  <c r="AK31" i="27"/>
  <c r="A98" i="21" s="1"/>
  <c r="AK35" i="27"/>
  <c r="A102" i="21" s="1"/>
  <c r="AK28" i="27"/>
  <c r="A95" i="21" s="1"/>
  <c r="AK41" i="27"/>
  <c r="A108" i="21" s="1"/>
  <c r="AL36" i="27"/>
  <c r="B103" i="21" s="1"/>
  <c r="AL39" i="27"/>
  <c r="B106" i="21" s="1"/>
  <c r="AK29" i="27"/>
  <c r="A96" i="21" s="1"/>
  <c r="AK22" i="27"/>
  <c r="A89" i="21" s="1"/>
  <c r="AL23" i="27"/>
  <c r="B90" i="21" s="1"/>
  <c r="AK34" i="27"/>
  <c r="A101" i="21" s="1"/>
  <c r="AK15" i="27"/>
  <c r="A82" i="21" s="1"/>
  <c r="AK30" i="27"/>
  <c r="A97" i="21" s="1"/>
  <c r="AL31" i="27"/>
  <c r="B98" i="21" s="1"/>
  <c r="AK39" i="27"/>
  <c r="A106" i="21" s="1"/>
  <c r="AL32" i="27"/>
  <c r="B99" i="21" s="1"/>
  <c r="AL10" i="27"/>
  <c r="B77" i="21" s="1"/>
  <c r="AL11" i="27"/>
  <c r="B78" i="21" s="1"/>
  <c r="AK10" i="27"/>
  <c r="A77" i="21" s="1"/>
  <c r="AK11" i="27"/>
  <c r="A78" i="21" s="1"/>
  <c r="AK24" i="27"/>
  <c r="A91" i="21" s="1"/>
  <c r="AL5" i="27"/>
  <c r="B72" i="21" s="1"/>
  <c r="AL21" i="27"/>
  <c r="B88" i="21" s="1"/>
  <c r="AL20" i="27"/>
  <c r="B87" i="21" s="1"/>
  <c r="AL30" i="27"/>
  <c r="B97" i="21" s="1"/>
  <c r="AL29" i="27"/>
  <c r="B96" i="21" s="1"/>
  <c r="AL15" i="27"/>
  <c r="B82" i="21" s="1"/>
  <c r="AL35" i="27"/>
  <c r="B102" i="21" s="1"/>
  <c r="AL24" i="27"/>
  <c r="B91" i="21" s="1"/>
  <c r="AK16" i="27"/>
  <c r="A83" i="21" s="1"/>
  <c r="AL26" i="27"/>
  <c r="B93" i="21" s="1"/>
  <c r="AK32" i="27"/>
  <c r="A99" i="21" s="1"/>
  <c r="AK6" i="27"/>
  <c r="A73" i="21" s="1"/>
  <c r="AK5" i="27"/>
  <c r="A72" i="21" s="1"/>
  <c r="AL6" i="27"/>
  <c r="B73" i="21" s="1"/>
  <c r="AL4" i="27"/>
  <c r="B71" i="21" s="1"/>
  <c r="AL22" i="27"/>
  <c r="B89" i="21" s="1"/>
  <c r="AK27" i="27"/>
  <c r="A94" i="21" s="1"/>
  <c r="AL34" i="27"/>
  <c r="B101" i="21" s="1"/>
  <c r="AL19" i="27"/>
  <c r="B86" i="21" s="1"/>
  <c r="AK3" i="27"/>
  <c r="A70" i="21" s="1"/>
  <c r="AK21" i="27"/>
  <c r="A88" i="21" s="1"/>
  <c r="AL25" i="27"/>
  <c r="B92" i="21" s="1"/>
  <c r="AL27" i="27"/>
  <c r="B94" i="21" s="1"/>
  <c r="AK25" i="27"/>
  <c r="A92" i="21" s="1"/>
  <c r="AL18" i="27"/>
  <c r="B85" i="21" s="1"/>
  <c r="AL3" i="27"/>
  <c r="B70" i="21" s="1"/>
  <c r="Q27" i="27"/>
  <c r="M6" i="21" s="1"/>
  <c r="R30" i="27"/>
  <c r="Q30" i="27" s="1"/>
  <c r="M9" i="21" s="1"/>
  <c r="R18" i="27"/>
  <c r="S14" i="30"/>
  <c r="R10" i="30"/>
  <c r="P10" i="30"/>
  <c r="Q10" i="30"/>
  <c r="R14" i="28"/>
  <c r="Q10" i="28"/>
  <c r="P10" i="28"/>
  <c r="R10" i="28"/>
  <c r="Q18" i="30"/>
  <c r="S18" i="28"/>
  <c r="P14" i="28"/>
  <c r="P18" i="30"/>
  <c r="S14" i="27"/>
  <c r="Q14" i="28"/>
  <c r="T18" i="27"/>
  <c r="AI9" i="27" l="1"/>
  <c r="AL8" i="27"/>
  <c r="B75" i="21" s="1"/>
  <c r="AK7" i="27"/>
  <c r="A74" i="21" s="1"/>
  <c r="AK8" i="27"/>
  <c r="A75" i="21" s="1"/>
  <c r="AL7" i="27"/>
  <c r="B74" i="21" s="1"/>
  <c r="W10" i="28"/>
  <c r="M12" i="21" s="1"/>
  <c r="A65" i="20"/>
  <c r="I65" i="20"/>
  <c r="F65" i="20"/>
  <c r="D65" i="20"/>
  <c r="E65" i="20"/>
  <c r="K66" i="20"/>
  <c r="L66" i="20" s="1"/>
  <c r="M66" i="20" s="1"/>
  <c r="N66" i="20" s="1"/>
  <c r="J67" i="20"/>
  <c r="X9" i="30"/>
  <c r="W9" i="30" s="1"/>
  <c r="M13" i="21" s="1"/>
  <c r="R14" i="30"/>
  <c r="Q14" i="30"/>
  <c r="P18" i="28"/>
  <c r="Q18" i="27"/>
  <c r="P18" i="27"/>
  <c r="P14" i="30"/>
  <c r="Q18" i="28"/>
  <c r="AL9" i="27" l="1"/>
  <c r="B76" i="21" s="1"/>
  <c r="E91" i="21" s="1"/>
  <c r="AB5" i="21" s="1"/>
  <c r="AK9" i="27"/>
  <c r="A76" i="21" s="1"/>
  <c r="E90" i="21" s="1"/>
  <c r="AA5" i="21" s="1"/>
  <c r="X9" i="28"/>
  <c r="W9" i="28" s="1"/>
  <c r="M11" i="21" s="1"/>
  <c r="W10" i="30"/>
  <c r="M14" i="21" s="1"/>
  <c r="J68" i="20"/>
  <c r="K67" i="20"/>
  <c r="L67" i="20" s="1"/>
  <c r="M67" i="20" s="1"/>
  <c r="N67" i="20" s="1"/>
  <c r="F66" i="20"/>
  <c r="I66" i="20"/>
  <c r="A66" i="20"/>
  <c r="D66" i="20"/>
  <c r="E66" i="20"/>
  <c r="R29" i="27"/>
  <c r="Q29" i="27" s="1"/>
  <c r="M8" i="21" s="1"/>
  <c r="Q28" i="27"/>
  <c r="M7" i="21" s="1"/>
  <c r="S18" i="27"/>
  <c r="I67" i="20" l="1"/>
  <c r="A67" i="20"/>
  <c r="F67" i="20"/>
  <c r="D67" i="20"/>
  <c r="E67" i="20"/>
  <c r="K68" i="20"/>
  <c r="L68" i="20" s="1"/>
  <c r="M68" i="20" s="1"/>
  <c r="N68" i="20" s="1"/>
  <c r="J69" i="20"/>
  <c r="D68" i="20" l="1"/>
  <c r="I68" i="20"/>
  <c r="A68" i="20"/>
  <c r="F68" i="20"/>
  <c r="E68" i="20"/>
  <c r="K69" i="20"/>
  <c r="L69" i="20" s="1"/>
  <c r="M69" i="20" s="1"/>
  <c r="N69" i="20" s="1"/>
  <c r="J70" i="20"/>
  <c r="K70" i="20" l="1"/>
  <c r="L70" i="20" s="1"/>
  <c r="M70" i="20" s="1"/>
  <c r="N70" i="20" s="1"/>
  <c r="J71" i="20"/>
  <c r="E69" i="20"/>
  <c r="I69" i="20"/>
  <c r="A69" i="20"/>
  <c r="F69" i="20"/>
  <c r="D69" i="20"/>
  <c r="J72" i="20" l="1"/>
  <c r="K71" i="20"/>
  <c r="L71" i="20" s="1"/>
  <c r="M71" i="20" s="1"/>
  <c r="N71" i="20" s="1"/>
  <c r="E70" i="20"/>
  <c r="I70" i="20"/>
  <c r="A70" i="20"/>
  <c r="F70" i="20"/>
  <c r="D70" i="20"/>
  <c r="I71" i="20" l="1"/>
  <c r="A71" i="20"/>
  <c r="F71" i="20"/>
  <c r="E71" i="20"/>
  <c r="D71" i="20"/>
  <c r="K72" i="20"/>
  <c r="L72" i="20" s="1"/>
  <c r="M72" i="20" s="1"/>
  <c r="N72" i="20" s="1"/>
  <c r="J73" i="20"/>
  <c r="F72" i="20" l="1"/>
  <c r="D72" i="20"/>
  <c r="A72" i="20"/>
  <c r="E72" i="20"/>
  <c r="I72" i="20"/>
  <c r="K73" i="20"/>
  <c r="L73" i="20" s="1"/>
  <c r="M73" i="20" s="1"/>
  <c r="N73" i="20" s="1"/>
  <c r="J74" i="20"/>
  <c r="F73" i="20" l="1"/>
  <c r="A73" i="20"/>
  <c r="E73" i="20"/>
  <c r="I73" i="20"/>
  <c r="D73" i="20"/>
  <c r="K74" i="20"/>
  <c r="L74" i="20" s="1"/>
  <c r="M74" i="20" s="1"/>
  <c r="N74" i="20" s="1"/>
  <c r="J75" i="20"/>
  <c r="D74" i="20" l="1"/>
  <c r="F74" i="20"/>
  <c r="A74" i="20"/>
  <c r="I74" i="20"/>
  <c r="E74" i="20"/>
  <c r="K75" i="20"/>
  <c r="L75" i="20" s="1"/>
  <c r="M75" i="20" s="1"/>
  <c r="N75" i="20" s="1"/>
  <c r="J76" i="20"/>
  <c r="E75" i="20" l="1"/>
  <c r="F75" i="20"/>
  <c r="I75" i="20"/>
  <c r="A75" i="20"/>
  <c r="D75" i="20"/>
  <c r="K76" i="20"/>
  <c r="L76" i="20" s="1"/>
  <c r="M76" i="20" s="1"/>
  <c r="N76" i="20" s="1"/>
  <c r="J77" i="20"/>
  <c r="E76" i="20" l="1"/>
  <c r="D76" i="20"/>
  <c r="I76" i="20"/>
  <c r="F76" i="20"/>
  <c r="A76" i="20"/>
  <c r="J78" i="20"/>
  <c r="K77" i="20"/>
  <c r="L77" i="20" s="1"/>
  <c r="M77" i="20" s="1"/>
  <c r="N77" i="20" s="1"/>
  <c r="K78" i="20" l="1"/>
  <c r="L78" i="20" s="1"/>
  <c r="M78" i="20" s="1"/>
  <c r="N78" i="20" s="1"/>
  <c r="J79" i="20"/>
  <c r="E77" i="20"/>
  <c r="F77" i="20"/>
  <c r="A77" i="20"/>
  <c r="I77" i="20"/>
  <c r="D77" i="20"/>
  <c r="K79" i="20" l="1"/>
  <c r="L79" i="20" s="1"/>
  <c r="M79" i="20" s="1"/>
  <c r="N79" i="20" s="1"/>
  <c r="J80" i="20"/>
  <c r="I78" i="20"/>
  <c r="A78" i="20"/>
  <c r="F78" i="20"/>
  <c r="D78" i="20"/>
  <c r="E78" i="20"/>
  <c r="K80" i="20" l="1"/>
  <c r="L80" i="20" s="1"/>
  <c r="M80" i="20" s="1"/>
  <c r="N80" i="20" s="1"/>
  <c r="J81" i="20"/>
  <c r="E79" i="20"/>
  <c r="I79" i="20"/>
  <c r="A79" i="20"/>
  <c r="F79" i="20"/>
  <c r="D79" i="20"/>
  <c r="K81" i="20" l="1"/>
  <c r="L81" i="20" s="1"/>
  <c r="M81" i="20" s="1"/>
  <c r="N81" i="20" s="1"/>
  <c r="J82" i="20"/>
  <c r="A80" i="20"/>
  <c r="E80" i="20"/>
  <c r="I80" i="20"/>
  <c r="F80" i="20"/>
  <c r="D80" i="20"/>
  <c r="K82" i="20" l="1"/>
  <c r="L82" i="20" s="1"/>
  <c r="M82" i="20" s="1"/>
  <c r="N82" i="20" s="1"/>
  <c r="J83" i="20"/>
  <c r="F81" i="20"/>
  <c r="E81" i="20"/>
  <c r="A81" i="20"/>
  <c r="D81" i="20"/>
  <c r="I81" i="20"/>
  <c r="K83" i="20" l="1"/>
  <c r="L83" i="20" s="1"/>
  <c r="M83" i="20" s="1"/>
  <c r="N83" i="20" s="1"/>
  <c r="J84" i="20"/>
  <c r="A82" i="20"/>
  <c r="E82" i="20"/>
  <c r="D82" i="20"/>
  <c r="F82" i="20"/>
  <c r="I82" i="20"/>
  <c r="K84" i="20" l="1"/>
  <c r="L84" i="20" s="1"/>
  <c r="M84" i="20" s="1"/>
  <c r="N84" i="20" s="1"/>
  <c r="J85" i="20"/>
  <c r="I83" i="20"/>
  <c r="F83" i="20"/>
  <c r="A83" i="20"/>
  <c r="E83" i="20"/>
  <c r="D83" i="20"/>
  <c r="J86" i="20" l="1"/>
  <c r="K85" i="20"/>
  <c r="L85" i="20" s="1"/>
  <c r="M85" i="20" s="1"/>
  <c r="N85" i="20" s="1"/>
  <c r="F84" i="20"/>
  <c r="E84" i="20"/>
  <c r="I84" i="20"/>
  <c r="A84" i="20"/>
  <c r="D84" i="20"/>
  <c r="A85" i="20" l="1"/>
  <c r="E85" i="20"/>
  <c r="I85" i="20"/>
  <c r="D85" i="20"/>
  <c r="F85" i="20"/>
  <c r="K86" i="20"/>
  <c r="L86" i="20" s="1"/>
  <c r="M86" i="20" s="1"/>
  <c r="N86" i="20" s="1"/>
  <c r="J87" i="20"/>
  <c r="I86" i="20" l="1"/>
  <c r="E86" i="20"/>
  <c r="F86" i="20"/>
  <c r="D86" i="20"/>
  <c r="A86" i="20"/>
  <c r="K87" i="20"/>
  <c r="L87" i="20" s="1"/>
  <c r="M87" i="20" s="1"/>
  <c r="N87" i="20" s="1"/>
  <c r="J88" i="20"/>
  <c r="K88" i="20" l="1"/>
  <c r="L88" i="20" s="1"/>
  <c r="M88" i="20" s="1"/>
  <c r="N88" i="20" s="1"/>
  <c r="J89" i="20"/>
  <c r="A87" i="20"/>
  <c r="D87" i="20"/>
  <c r="F87" i="20"/>
  <c r="E87" i="20"/>
  <c r="I87" i="20"/>
  <c r="K89" i="20" l="1"/>
  <c r="L89" i="20" s="1"/>
  <c r="M89" i="20" s="1"/>
  <c r="N89" i="20" s="1"/>
  <c r="J90" i="20"/>
  <c r="D88" i="20"/>
  <c r="E88" i="20"/>
  <c r="F88" i="20"/>
  <c r="A88" i="20"/>
  <c r="I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I90" i="20"/>
  <c r="E90" i="20"/>
  <c r="F90" i="20"/>
  <c r="A90" i="20"/>
  <c r="D90" i="20"/>
  <c r="K92" i="20" l="1"/>
  <c r="L92" i="20" s="1"/>
  <c r="M92" i="20" s="1"/>
  <c r="N92" i="20" s="1"/>
  <c r="J93" i="20"/>
  <c r="F91" i="20"/>
  <c r="D91" i="20"/>
  <c r="I91" i="20"/>
  <c r="E91" i="20"/>
  <c r="A91" i="20"/>
  <c r="J94" i="20" l="1"/>
  <c r="K93" i="20"/>
  <c r="L93" i="20" s="1"/>
  <c r="M93" i="20" s="1"/>
  <c r="N93" i="20" s="1"/>
  <c r="F92" i="20"/>
  <c r="E92" i="20"/>
  <c r="D92" i="20"/>
  <c r="A92" i="20"/>
  <c r="I92" i="20"/>
  <c r="I93" i="20" l="1"/>
  <c r="D93" i="20"/>
  <c r="F93" i="20"/>
  <c r="A93" i="20"/>
  <c r="E93" i="20"/>
  <c r="K94" i="20"/>
  <c r="L94" i="20" s="1"/>
  <c r="M94" i="20" s="1"/>
  <c r="N94" i="20" s="1"/>
  <c r="J95" i="20"/>
  <c r="K95" i="20" l="1"/>
  <c r="L95" i="20" s="1"/>
  <c r="M95" i="20" s="1"/>
  <c r="N95" i="20" s="1"/>
  <c r="J96" i="20"/>
  <c r="D94" i="20"/>
  <c r="F94" i="20"/>
  <c r="I94" i="20"/>
  <c r="E94" i="20"/>
  <c r="A94" i="20"/>
  <c r="K96" i="20" l="1"/>
  <c r="L96" i="20" s="1"/>
  <c r="M96" i="20" s="1"/>
  <c r="N96" i="20" s="1"/>
  <c r="J97" i="20"/>
  <c r="F95" i="20"/>
  <c r="D95" i="20"/>
  <c r="A95" i="20"/>
  <c r="E95" i="20"/>
  <c r="I95" i="20"/>
  <c r="K97" i="20" l="1"/>
  <c r="L97" i="20" s="1"/>
  <c r="M97" i="20" s="1"/>
  <c r="N97" i="20" s="1"/>
  <c r="J98" i="20"/>
  <c r="F96" i="20"/>
  <c r="I96" i="20"/>
  <c r="A96" i="20"/>
  <c r="D96" i="20"/>
  <c r="E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A98" i="20"/>
  <c r="F98" i="20"/>
  <c r="D98" i="20"/>
  <c r="I98" i="20"/>
  <c r="E98" i="20"/>
  <c r="K100" i="20" l="1"/>
  <c r="L100" i="20" s="1"/>
  <c r="M100" i="20" s="1"/>
  <c r="N100" i="20" s="1"/>
  <c r="J101" i="20"/>
  <c r="E99" i="20"/>
  <c r="D99" i="20"/>
  <c r="A99" i="20"/>
  <c r="I99" i="20"/>
  <c r="F99" i="20"/>
  <c r="J102" i="20" l="1"/>
  <c r="K101" i="20"/>
  <c r="L101" i="20" s="1"/>
  <c r="M101" i="20" s="1"/>
  <c r="N101" i="20" s="1"/>
  <c r="F100" i="20"/>
  <c r="E100" i="20"/>
  <c r="D100" i="20"/>
  <c r="I100" i="20"/>
  <c r="A100" i="20"/>
  <c r="D101" i="20" l="1"/>
  <c r="A101" i="20"/>
  <c r="E101" i="20"/>
  <c r="F101" i="20"/>
  <c r="I101" i="20"/>
  <c r="K102" i="20"/>
  <c r="L102" i="20" s="1"/>
  <c r="M102" i="20" s="1"/>
  <c r="N102" i="20" s="1"/>
  <c r="J103" i="20"/>
  <c r="F102" i="20" l="1"/>
  <c r="A102" i="20"/>
  <c r="I102" i="20"/>
  <c r="E102" i="20"/>
  <c r="D102" i="20"/>
  <c r="K103" i="20"/>
  <c r="L103" i="20" s="1"/>
  <c r="M103" i="20" s="1"/>
  <c r="N103" i="20" s="1"/>
  <c r="J104" i="20"/>
  <c r="K104" i="20" l="1"/>
  <c r="L104" i="20" s="1"/>
  <c r="M104" i="20" s="1"/>
  <c r="N104" i="20" s="1"/>
  <c r="J105" i="20"/>
  <c r="E103" i="20"/>
  <c r="I103" i="20"/>
  <c r="F103" i="20"/>
  <c r="D103" i="20"/>
  <c r="A103" i="20"/>
  <c r="K105" i="20" l="1"/>
  <c r="L105" i="20" s="1"/>
  <c r="M105" i="20" s="1"/>
  <c r="N105" i="20" s="1"/>
  <c r="J106" i="20"/>
  <c r="E104" i="20"/>
  <c r="A104" i="20"/>
  <c r="I104" i="20"/>
  <c r="F104" i="20"/>
  <c r="D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A106" i="20"/>
  <c r="E106" i="20"/>
  <c r="I106" i="20"/>
  <c r="F106" i="20"/>
  <c r="D106" i="20"/>
  <c r="K108" i="20" l="1"/>
  <c r="L108" i="20" s="1"/>
  <c r="M108" i="20" s="1"/>
  <c r="N108" i="20" s="1"/>
  <c r="J109" i="20"/>
  <c r="A107" i="20"/>
  <c r="F107" i="20"/>
  <c r="E107" i="20"/>
  <c r="I107" i="20"/>
  <c r="D107" i="20"/>
  <c r="J110" i="20" l="1"/>
  <c r="K109" i="20"/>
  <c r="L109" i="20" s="1"/>
  <c r="M109" i="20" s="1"/>
  <c r="N109" i="20" s="1"/>
  <c r="F108" i="20"/>
  <c r="E108" i="20"/>
  <c r="D108" i="20"/>
  <c r="I108" i="20"/>
  <c r="A108" i="20"/>
  <c r="I109" i="20" l="1"/>
  <c r="E109" i="20"/>
  <c r="D109" i="20"/>
  <c r="F109" i="20"/>
  <c r="A109" i="20"/>
  <c r="K110" i="20"/>
  <c r="L110" i="20" s="1"/>
  <c r="M110" i="20" s="1"/>
  <c r="N110" i="20" s="1"/>
  <c r="J111" i="20"/>
  <c r="K111" i="20" l="1"/>
  <c r="L111" i="20" s="1"/>
  <c r="M111" i="20" s="1"/>
  <c r="N111" i="20" s="1"/>
  <c r="J112" i="20"/>
  <c r="A110" i="20"/>
  <c r="I110" i="20"/>
  <c r="E110" i="20"/>
  <c r="F110" i="20"/>
  <c r="D110" i="20"/>
  <c r="K112" i="20" l="1"/>
  <c r="L112" i="20" s="1"/>
  <c r="M112" i="20" s="1"/>
  <c r="N112" i="20" s="1"/>
  <c r="J113" i="20"/>
  <c r="A111" i="20"/>
  <c r="D111" i="20"/>
  <c r="F111" i="20"/>
  <c r="E111" i="20"/>
  <c r="I111" i="20"/>
  <c r="K113" i="20" l="1"/>
  <c r="L113" i="20" s="1"/>
  <c r="M113" i="20" s="1"/>
  <c r="N113" i="20" s="1"/>
  <c r="J114" i="20"/>
  <c r="F112" i="20"/>
  <c r="A112" i="20"/>
  <c r="I112" i="20"/>
  <c r="E112" i="20"/>
  <c r="D112" i="20"/>
  <c r="K114" i="20" l="1"/>
  <c r="L114" i="20" s="1"/>
  <c r="M114" i="20" s="1"/>
  <c r="N114" i="20" s="1"/>
  <c r="I114" i="20" s="1"/>
  <c r="A113" i="20"/>
  <c r="I113" i="20"/>
  <c r="D113" i="20"/>
  <c r="F113" i="20"/>
  <c r="E113" i="20"/>
  <c r="A114" i="20" l="1"/>
  <c r="F114" i="20"/>
  <c r="D114" i="20"/>
  <c r="E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<sst xmlns="http://schemas.openxmlformats.org/spreadsheetml/2006/main" count="4891" uniqueCount="1651">
  <si>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</si>
  <si>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</si>
  <si>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</si>
  <si>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</si>
  <si>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</si>
  <si>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</si>
  <si>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</si>
  <si>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</si>
  <si>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</si>
  <si>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</si>
  <si>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</si>
  <si>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</si>
  <si>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</si>
  <si>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</si>
  <si>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</si>
  <si>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</si>
  <si>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</si>
  <si>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</si>
  <si>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</si>
  <si>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</si>
  <si>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</si>
  <si>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</si>
  <si>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</si>
  <si>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</si>
  <si>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</si>
  <si>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</si>
  <si>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</si>
  <si>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</si>
  <si>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</si>
  <si>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</si>
  <si>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</si>
  <si>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</si>
  <si>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</si>
  <si>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</si>
  <si>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</si>
  <si>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</si>
  <si>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</si>
  <si>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</si>
  <si>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</si>
  <si>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</si>
  <si>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</si>
  <si>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</si>
  <si>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</si>
  <si>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</si>
  <si>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</si>
  <si>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</si>
  <si>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</si>
  <si>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</si>
  <si>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</si>
  <si>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</si>
  <si>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</si>
  <si>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</si>
  <si>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</si>
  <si>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</si>
  <si>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</si>
  <si>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</si>
  <si>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</si>
  <si>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</si>
  <si>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</si>
  <si>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</si>
  <si>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</si>
  <si>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</si>
  <si>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</si>
  <si>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</si>
  <si>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</si>
  <si>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</si>
  <si>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</si>
  <si>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</si>
  <si>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</si>
  <si>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</si>
  <si>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</si>
  <si>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</si>
  <si>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</si>
  <si>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</si>
  <si>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</si>
  <si>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</si>
  <si>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</si>
  <si>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</si>
  <si>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</si>
  <si>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</si>
  <si>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</si>
  <si>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</si>
  <si>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</si>
  <si>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</si>
  <si>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</si>
  <si>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</si>
  <si>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</si>
  <si>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</si>
  <si>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</si>
  <si>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</si>
  <si>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</si>
  <si>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</si>
  <si>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</si>
  <si>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</si>
  <si>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</si>
  <si>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</si>
  <si>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</si>
  <si>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</si>
  <si>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</si>
  <si>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</si>
  <si>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</si>
  <si>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</si>
  <si>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</si>
  <si>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</si>
  <si>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</si>
  <si>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</si>
  <si>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</si>
  <si>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</si>
  <si>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</si>
  <si>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</si>
  <si>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</si>
  <si>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</si>
  <si>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</si>
  <si>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</si>
  <si>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</si>
  <si>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</si>
  <si>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152.2510-DR-4041-4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</si>
  <si>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</si>
  <si>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</si>
  <si>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</si>
  <si>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</si>
  <si>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</si>
  <si>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</si>
  <si>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</si>
  <si>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</si>
  <si>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</si>
  <si>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</si>
  <si>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</si>
  <si>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</si>
  <si>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</si>
  <si>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</si>
  <si>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</si>
  <si>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</si>
  <si>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</si>
  <si>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</si>
  <si>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</si>
  <si>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</si>
  <si>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</si>
  <si>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</si>
  <si>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</si>
  <si>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</si>
  <si>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</si>
  <si>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</si>
  <si>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</si>
  <si>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</si>
  <si>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</si>
  <si>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</si>
  <si>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</si>
  <si>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</si>
  <si>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</si>
  <si>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</si>
  <si>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</si>
  <si>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</si>
  <si>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</si>
  <si>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</si>
  <si>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</si>
  <si>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</si>
  <si>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</si>
  <si>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</si>
  <si>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</si>
  <si>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</si>
  <si>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</si>
  <si>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</si>
  <si>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</si>
  <si>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</si>
  <si>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</si>
  <si>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</si>
  <si>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</si>
  <si>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</si>
  <si>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</si>
  <si>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</si>
  <si>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</si>
  <si>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</si>
  <si>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</si>
  <si>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</si>
  <si>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</si>
  <si>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</si>
  <si>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</si>
  <si>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</si>
  <si>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</si>
  <si>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</si>
  <si>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</si>
  <si>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</si>
  <si>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</si>
  <si>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</si>
  <si>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</si>
  <si>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</si>
  <si>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</si>
  <si>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</si>
  <si>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</si>
  <si>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</si>
  <si>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</si>
  <si>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</si>
  <si>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CB-BR1522510-00-05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</si>
  <si>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</si>
  <si>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</si>
  <si>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</si>
  <si>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</si>
  <si>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</si>
  <si>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</si>
  <si>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</si>
  <si>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</si>
  <si>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</si>
  <si>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2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</si>
  <si>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</si>
  <si>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</si>
  <si>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</si>
  <si>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</si>
  <si>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</si>
  <si>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</si>
  <si>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</si>
  <si>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</si>
  <si>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</si>
  <si>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</si>
  <si>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</si>
  <si>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</si>
  <si>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</si>
  <si>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</si>
  <si>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</si>
  <si>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</si>
  <si>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</si>
  <si>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</si>
  <si>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</si>
  <si>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</si>
  <si>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</si>
  <si>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</si>
  <si>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</si>
  <si>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</si>
  <si>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</si>
  <si>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</si>
  <si>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</si>
  <si>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</si>
  <si>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</si>
  <si>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</si>
  <si>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</si>
  <si>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</si>
  <si>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</si>
  <si>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</si>
  <si>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</si>
  <si>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</si>
  <si>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</si>
  <si>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</si>
  <si>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</si>
  <si>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</si>
  <si>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</si>
  <si>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</si>
  <si>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</si>
  <si>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</si>
  <si>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</si>
  <si>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</si>
  <si>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</si>
  <si>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</si>
  <si>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</si>
  <si>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</si>
  <si>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</si>
  <si>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</si>
  <si>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</si>
  <si>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</si>
  <si>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</si>
  <si>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</si>
  <si>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</si>
  <si>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</si>
  <si>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</si>
  <si>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</si>
  <si>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</si>
  <si>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</si>
  <si>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</si>
  <si>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</si>
  <si>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</si>
  <si>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</si>
  <si>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CB-EF1522510-00-09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</si>
  <si>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</si>
  <si>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</si>
  <si>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</si>
  <si>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</si>
  <si>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</si>
  <si>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</si>
  <si>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</si>
  <si>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</si>
  <si>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</si>
  <si>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</si>
  <si>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</si>
  <si>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</si>
  <si>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</si>
  <si>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</si>
  <si>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</si>
  <si>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</si>
  <si>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</si>
  <si>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</si>
  <si>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</si>
  <si>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</si>
  <si>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</si>
  <si>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</si>
  <si>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</si>
  <si>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</si>
  <si>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</si>
  <si>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</si>
  <si>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</si>
  <si>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</si>
  <si>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</si>
  <si>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</si>
  <si>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</si>
  <si>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</si>
  <si>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</si>
  <si>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</si>
  <si>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</si>
  <si>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</si>
  <si>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</si>
  <si>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</si>
  <si>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</si>
  <si>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</si>
  <si>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</si>
  <si>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</si>
  <si>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</si>
  <si>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</si>
  <si>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</si>
  <si>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</si>
  <si>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</si>
  <si>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</si>
  <si>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</si>
  <si>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</si>
  <si>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</si>
  <si>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</si>
  <si>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</si>
  <si>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</si>
  <si>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Caso 6</t>
  </si>
  <si>
    <t>justificativa na pasta - Ref. Técnica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</si>
  <si>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</si>
  <si>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</si>
  <si>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</si>
  <si>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</si>
  <si>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</si>
  <si>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</si>
  <si>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</si>
  <si>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</si>
  <si>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</si>
  <si>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</si>
  <si>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</si>
  <si>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</si>
  <si>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</si>
  <si>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</si>
  <si>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</si>
  <si>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</si>
  <si>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</si>
  <si>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</si>
  <si>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</si>
  <si>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</si>
  <si>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</si>
  <si>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</si>
  <si>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</si>
  <si>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</si>
  <si>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</si>
  <si>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</si>
  <si>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</si>
  <si>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</si>
  <si>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</si>
  <si>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</si>
  <si>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</si>
  <si>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</si>
  <si>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</si>
  <si>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</si>
  <si>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</si>
  <si>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</si>
  <si>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</si>
  <si>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</si>
  <si>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</si>
  <si>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</si>
  <si>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</si>
  <si>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</si>
  <si>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</si>
  <si>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</si>
  <si>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</si>
  <si>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</si>
  <si>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</si>
  <si>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</si>
  <si>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</si>
  <si>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</si>
  <si>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</si>
  <si>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</si>
  <si>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</si>
  <si>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</si>
  <si>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</si>
  <si>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</si>
  <si>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</si>
  <si>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</si>
  <si>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</si>
  <si>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</si>
  <si>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</si>
  <si>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</si>
  <si>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</si>
  <si>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</si>
  <si>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</si>
  <si>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</si>
  <si>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</si>
  <si>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</si>
  <si>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</si>
  <si>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</si>
  <si>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</si>
  <si>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</si>
  <si>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</si>
  <si>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</si>
  <si>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</si>
  <si>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</si>
  <si>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</si>
  <si>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</si>
  <si>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</si>
  <si>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</si>
  <si>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</si>
  <si>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</si>
  <si>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</si>
  <si>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</si>
  <si>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</si>
  <si>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</si>
  <si>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</si>
  <si>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</si>
  <si>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</si>
  <si>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</si>
  <si>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</si>
  <si>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</si>
  <si>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</si>
  <si>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</si>
  <si>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</si>
  <si>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</si>
  <si>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</si>
  <si>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</si>
  <si>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</si>
  <si>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</si>
  <si>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</si>
  <si>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</si>
  <si>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</si>
  <si>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</si>
  <si>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</si>
  <si>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</si>
  <si>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</si>
  <si>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</si>
  <si>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</si>
  <si>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</si>
  <si>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</si>
  <si>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</si>
  <si>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</si>
  <si>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</si>
  <si>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</si>
  <si>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</si>
  <si>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</si>
  <si>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</si>
  <si>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</si>
  <si>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</si>
  <si>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</si>
  <si>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</si>
  <si>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</si>
  <si>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</si>
  <si>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Time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</si>
  <si>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</si>
  <si>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</si>
  <si>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</si>
  <si>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</si>
  <si>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</si>
  <si>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</si>
  <si>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Mean</t>
  </si>
  <si>
    <t>Ex</t>
  </si>
  <si>
    <t>Ez</t>
  </si>
  <si>
    <t>Ey</t>
  </si>
  <si>
    <t>Std. dev.</t>
  </si>
  <si>
    <t>Cortante</t>
  </si>
  <si>
    <t>Tração</t>
  </si>
  <si>
    <t>Momento</t>
  </si>
  <si>
    <t>RMS</t>
  </si>
  <si>
    <t>?</t>
  </si>
  <si>
    <t>Mean up-crossing period Tz (s)</t>
  </si>
  <si>
    <t>Min</t>
  </si>
  <si>
    <t>Mean crest period Tc (s)</t>
  </si>
  <si>
    <t>Max</t>
  </si>
  <si>
    <t>m0</t>
  </si>
  <si>
    <t>m2</t>
  </si>
  <si>
    <t>m4</t>
  </si>
  <si>
    <t>Bandwidth (ε)</t>
  </si>
  <si>
    <t>Max.</t>
  </si>
  <si>
    <t>Min.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</si>
  <si>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</si>
  <si>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</si>
  <si>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</si>
  <si>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</si>
  <si>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</si>
  <si>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</si>
  <si>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</si>
  <si>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</si>
  <si>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</si>
  <si>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</si>
  <si>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</si>
  <si>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</si>
  <si>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Vertical seabed clearance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</si>
  <si>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</si>
  <si>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</si>
  <si>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</si>
  <si>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</si>
  <si>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</si>
  <si>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</si>
  <si>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</si>
  <si>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</si>
  <si>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</si>
  <si>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</si>
  <si>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</si>
  <si>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</si>
  <si>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</si>
  <si>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</si>
  <si>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</si>
  <si>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</si>
  <si>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</si>
  <si>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</si>
  <si>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</si>
  <si>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</si>
  <si>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</si>
  <si>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</si>
  <si>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</si>
  <si>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</si>
  <si>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</si>
  <si>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Somatório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</si>
  <si>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</si>
  <si>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</si>
  <si>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</si>
  <si>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</si>
  <si>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</si>
  <si>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</si>
  <si>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</si>
  <si>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</si>
  <si>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</si>
  <si>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</si>
  <si>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</si>
  <si>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</si>
  <si>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</si>
  <si>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</si>
  <si>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</si>
  <si>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</si>
  <si>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</si>
  <si>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</si>
  <si>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</si>
  <si>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</si>
  <si>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</si>
  <si>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</si>
  <si>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</si>
  <si>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</si>
  <si>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</si>
  <si>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</si>
  <si>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</si>
  <si>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</si>
  <si>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</si>
  <si>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</si>
  <si>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</si>
  <si>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</si>
  <si>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</si>
  <si>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</si>
  <si>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</si>
  <si>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</si>
  <si>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</si>
  <si>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</si>
  <si>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</si>
  <si>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</si>
  <si>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</si>
  <si>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</si>
  <si>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</si>
  <si>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</si>
  <si>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</si>
  <si>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</si>
  <si>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</si>
  <si>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</si>
  <si>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</si>
  <si>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</si>
  <si>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</si>
  <si>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</si>
  <si>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</si>
  <si>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</si>
  <si>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</si>
  <si>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</si>
  <si>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</si>
  <si>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</si>
  <si>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</si>
  <si>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</si>
  <si>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</si>
  <si>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</si>
  <si>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</si>
  <si>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</si>
  <si>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</si>
  <si>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</si>
  <si>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</si>
  <si>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</si>
  <si>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</si>
  <si>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</si>
  <si>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</si>
  <si>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</si>
  <si>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</si>
  <si>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</si>
  <si>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</si>
  <si>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</si>
  <si>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</si>
  <si>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</si>
  <si>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</si>
  <si>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</si>
  <si>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</si>
  <si>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</si>
  <si>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</si>
  <si>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</si>
  <si>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</si>
  <si>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</si>
  <si>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</si>
  <si>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</si>
  <si>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</si>
  <si>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</si>
  <si>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</si>
  <si>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</si>
  <si>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</si>
  <si>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</si>
  <si>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</si>
  <si>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</si>
  <si>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</si>
  <si>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</si>
  <si>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</si>
  <si>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</si>
  <si>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</si>
  <si>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</si>
  <si>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</si>
  <si>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</si>
  <si>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</si>
  <si>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</si>
  <si>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</si>
  <si>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</si>
  <si>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</si>
  <si>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</si>
  <si>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</si>
  <si>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</si>
  <si>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</si>
  <si>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</si>
  <si>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</si>
  <si>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</si>
  <si>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</si>
  <si>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</si>
  <si>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</si>
  <si>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</si>
  <si>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</si>
  <si>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</si>
  <si>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</si>
  <si>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</si>
  <si>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</si>
  <si>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</si>
  <si>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</si>
  <si>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</si>
  <si>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</si>
  <si>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</si>
  <si>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</si>
  <si>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</si>
  <si>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</si>
  <si>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</si>
  <si>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</si>
  <si>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</si>
  <si>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</si>
  <si>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</si>
  <si>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</si>
  <si>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</si>
  <si>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</si>
  <si>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</si>
  <si>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</si>
  <si>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</si>
  <si>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</si>
  <si>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</si>
  <si>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</si>
  <si>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</si>
  <si>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</si>
  <si>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</si>
  <si>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</si>
  <si>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</si>
  <si>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</si>
  <si>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</si>
  <si>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</si>
  <si>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</si>
  <si>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</si>
  <si>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</si>
  <si>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</si>
  <si>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</si>
  <si>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</si>
  <si>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</si>
  <si>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</si>
  <si>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</si>
  <si>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</si>
  <si>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</si>
  <si>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</si>
  <si>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</si>
  <si>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</si>
  <si>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</si>
  <si>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</si>
  <si>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</si>
  <si>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</si>
  <si>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</si>
  <si>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</si>
  <si>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</si>
  <si>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</si>
  <si>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</si>
  <si>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</si>
  <si>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</si>
  <si>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</si>
  <si>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</si>
  <si>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</si>
  <si>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</si>
  <si>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</si>
  <si>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</si>
  <si>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</si>
  <si>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</si>
  <si>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</si>
  <si>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</si>
  <si>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</si>
  <si>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</si>
  <si>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</si>
  <si>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</si>
  <si>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</si>
  <si>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</si>
  <si>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</si>
  <si>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</si>
  <si>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</si>
  <si>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</si>
  <si>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</si>
  <si>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</si>
  <si>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</si>
  <si>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</si>
  <si>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</si>
  <si>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</si>
  <si>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</si>
  <si>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</si>
  <si>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</si>
  <si>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</si>
  <si>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</si>
  <si>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</si>
  <si>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</si>
  <si>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</si>
  <si>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</si>
  <si>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</si>
  <si>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</si>
  <si>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</si>
  <si>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</si>
  <si>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</si>
  <si>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</si>
  <si>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</si>
  <si>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</si>
  <si>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</si>
  <si>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</si>
  <si>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</si>
  <si>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</si>
  <si>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</si>
  <si>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</si>
  <si>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</si>
  <si>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</si>
  <si>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</si>
  <si>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</si>
  <si>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</si>
  <si>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</si>
  <si>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</si>
  <si>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</si>
  <si>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</si>
  <si>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</si>
  <si>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</si>
  <si>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</si>
  <si>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</si>
  <si>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</si>
  <si>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</si>
  <si>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</si>
  <si>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</si>
  <si>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</si>
  <si>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</si>
  <si>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</si>
  <si>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</si>
  <si>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</si>
  <si>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</si>
  <si>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</si>
  <si>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</si>
  <si>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</si>
  <si>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</si>
  <si>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</si>
  <si>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</si>
  <si>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</si>
  <si>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</si>
  <si>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</si>
  <si>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</si>
  <si>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</si>
  <si>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</si>
  <si>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</si>
  <si>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</si>
  <si>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</si>
  <si>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</si>
  <si>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</si>
  <si>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</si>
  <si>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</si>
  <si>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</si>
  <si>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</si>
  <si>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</si>
  <si>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</si>
  <si>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</si>
  <si>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</si>
  <si>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</si>
  <si>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</si>
  <si>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</si>
  <si>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</si>
  <si>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</si>
  <si>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</si>
  <si>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</si>
  <si>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</si>
  <si>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</si>
  <si>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</si>
  <si>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</si>
  <si>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</si>
  <si>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</si>
  <si>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</si>
  <si>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</si>
  <si>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</si>
  <si>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</si>
  <si>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</si>
  <si>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</si>
  <si>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</si>
  <si>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</si>
  <si>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</si>
  <si>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</si>
  <si>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</si>
  <si>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</si>
  <si>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</si>
  <si>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</si>
  <si>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</si>
  <si>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</si>
  <si>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</si>
  <si>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</si>
  <si>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</si>
  <si>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</si>
  <si>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</si>
  <si>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</si>
  <si>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</si>
  <si>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</si>
  <si>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</si>
  <si>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</si>
  <si>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</si>
  <si>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</si>
  <si>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</si>
  <si>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</si>
  <si>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</si>
  <si>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</si>
  <si>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</si>
  <si>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</si>
  <si>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</si>
  <si>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</si>
  <si>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</si>
  <si>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</si>
  <si>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</si>
  <si>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</si>
  <si>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</si>
  <si>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</si>
  <si>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</si>
  <si>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</si>
  <si>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</si>
  <si>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</si>
  <si>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</si>
  <si>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</si>
  <si>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</si>
  <si>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</si>
  <si>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</si>
  <si>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</si>
  <si>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</si>
  <si>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</si>
  <si>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</si>
  <si>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</si>
  <si>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</si>
  <si>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</si>
  <si>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</si>
  <si>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</si>
  <si>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</si>
  <si>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</si>
  <si>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</si>
  <si>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</si>
  <si>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</si>
  <si>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</si>
  <si>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</si>
  <si>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</si>
  <si>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</si>
  <si>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</si>
  <si>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</si>
  <si>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</si>
  <si>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</si>
  <si>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</si>
  <si>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</si>
  <si>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</si>
  <si>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</si>
  <si>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</si>
  <si>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</si>
  <si>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</si>
  <si>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</si>
  <si>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</si>
  <si>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</si>
  <si>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</si>
  <si>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</si>
  <si>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</si>
  <si>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</si>
  <si>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</si>
  <si>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</si>
  <si>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</si>
  <si>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</si>
  <si>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</si>
  <si>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</si>
  <si>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</si>
  <si>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</si>
  <si>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</si>
  <si>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</si>
  <si>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</si>
  <si>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</si>
  <si>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</si>
  <si>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</si>
  <si>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</si>
  <si>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</si>
  <si>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</si>
  <si>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</si>
  <si>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</si>
  <si>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</si>
  <si>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</si>
  <si>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</si>
  <si>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</si>
  <si>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</si>
  <si>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</si>
  <si>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</si>
  <si>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</si>
  <si>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</si>
  <si>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</si>
  <si>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</si>
  <si>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</si>
  <si>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</si>
  <si>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</si>
  <si>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</si>
  <si>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</si>
  <si>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</si>
  <si>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</si>
  <si>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</si>
  <si>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</si>
  <si>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</si>
  <si>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</si>
  <si>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</si>
  <si>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</si>
  <si>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</si>
  <si>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</si>
  <si>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</si>
  <si>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</si>
  <si>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</si>
  <si>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</si>
  <si>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</si>
  <si>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</si>
  <si>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</si>
  <si>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</si>
  <si>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</si>
  <si>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</si>
  <si>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</si>
  <si>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</si>
  <si>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</si>
  <si>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</si>
  <si>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</si>
  <si>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</si>
  <si>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</si>
  <si>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</si>
  <si>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</si>
  <si>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</si>
  <si>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</si>
  <si>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</si>
  <si>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</si>
  <si>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</si>
  <si>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</si>
  <si>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</si>
  <si>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</si>
  <si>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</si>
  <si>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</si>
  <si>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</si>
  <si>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</si>
  <si>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</si>
  <si>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</si>
  <si>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</si>
  <si>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</si>
  <si>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</si>
  <si>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</si>
  <si>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</si>
  <si>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</si>
  <si>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</si>
  <si>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</si>
  <si>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</si>
  <si>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</si>
  <si>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</si>
  <si>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</si>
  <si>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</si>
  <si>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</si>
  <si>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</si>
  <si>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</si>
  <si>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</si>
  <si>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</si>
  <si>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</si>
  <si>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</si>
  <si>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</si>
  <si>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</si>
  <si>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</si>
  <si>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</si>
  <si>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</si>
  <si>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</si>
  <si>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</si>
  <si>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</si>
  <si>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</si>
  <si>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</si>
  <si>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</si>
  <si>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</si>
  <si>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</si>
  <si>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</si>
  <si>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</si>
  <si>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</si>
  <si>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</si>
  <si>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</si>
  <si>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</si>
  <si>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</si>
  <si>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</si>
  <si>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</si>
  <si>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</si>
  <si>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</si>
  <si>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</si>
  <si>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</si>
  <si>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</si>
  <si>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</si>
  <si>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</si>
  <si>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</si>
  <si>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</si>
  <si>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</si>
  <si>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</si>
  <si>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</si>
  <si>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</si>
  <si>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</si>
  <si>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</si>
  <si>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</si>
  <si>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</si>
  <si>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</si>
  <si>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</si>
  <si>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</si>
  <si>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</si>
  <si>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</si>
  <si>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</si>
  <si>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</si>
  <si>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</si>
  <si>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</si>
  <si>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</si>
  <si>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</si>
  <si>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</si>
  <si>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</si>
  <si>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</si>
  <si>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</si>
  <si>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</si>
  <si>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</si>
  <si>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</si>
  <si>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</si>
  <si>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</si>
  <si>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</si>
  <si>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</si>
  <si>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</si>
  <si>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</si>
  <si>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</si>
  <si>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</si>
  <si>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</si>
  <si>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</si>
  <si>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</si>
  <si>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</si>
  <si>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</si>
  <si>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</si>
  <si>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</si>
  <si>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</si>
  <si>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</si>
  <si>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</si>
  <si>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</si>
  <si>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</si>
  <si>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</si>
  <si>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</si>
  <si>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</si>
  <si>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</si>
  <si>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</si>
  <si>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</si>
  <si>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</si>
  <si>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</si>
  <si>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</si>
  <si>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</si>
  <si>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</si>
  <si>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</si>
  <si>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</si>
  <si>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</si>
  <si>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</si>
  <si>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</si>
  <si>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</si>
  <si>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</si>
  <si>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</si>
  <si>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</si>
  <si>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</si>
  <si>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</si>
  <si>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</si>
  <si>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</si>
  <si>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</si>
  <si>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</si>
  <si>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</si>
  <si>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</si>
  <si>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</si>
  <si>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</si>
  <si>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</si>
  <si>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</si>
  <si>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</si>
  <si>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</si>
  <si>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</si>
  <si>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</si>
  <si>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</si>
  <si>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</si>
  <si>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</si>
  <si>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</si>
  <si>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</si>
  <si>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</si>
  <si>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</si>
  <si>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</si>
  <si>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</si>
  <si>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</si>
  <si>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</si>
  <si>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</si>
  <si>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</si>
  <si>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</si>
  <si>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</si>
  <si>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</si>
  <si>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</si>
  <si>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</si>
  <si>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</si>
  <si>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</si>
  <si>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</si>
  <si>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</si>
  <si>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</si>
  <si>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</si>
  <si>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</si>
  <si>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</si>
  <si>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</si>
  <si>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</si>
  <si>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</si>
  <si>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</si>
  <si>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</si>
  <si>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</si>
  <si>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</si>
  <si>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</si>
  <si>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</si>
  <si>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</si>
  <si>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</si>
  <si>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</si>
  <si>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</si>
  <si>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</si>
  <si>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</si>
  <si>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</si>
  <si>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</si>
  <si>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</si>
  <si>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</si>
  <si>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</si>
  <si>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</si>
  <si>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</si>
  <si>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</si>
  <si>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</si>
  <si>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</si>
  <si>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</si>
  <si>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</si>
  <si>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</si>
  <si>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</si>
  <si>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</si>
  <si>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</si>
  <si>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</si>
  <si>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</si>
  <si>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</si>
  <si>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</si>
  <si>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</si>
  <si>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</si>
  <si>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</si>
  <si>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</si>
  <si>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</si>
  <si>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</si>
  <si>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</si>
  <si>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</si>
  <si>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</si>
  <si>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</si>
  <si>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</si>
  <si>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</si>
  <si>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</si>
  <si>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</si>
  <si>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</si>
  <si>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</si>
  <si>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</si>
  <si>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</si>
  <si>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</si>
  <si>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</si>
  <si>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</si>
  <si>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</si>
  <si>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</si>
  <si>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</si>
  <si>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</si>
  <si>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</si>
  <si>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</si>
  <si>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</si>
  <si>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</si>
  <si>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</si>
  <si>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</si>
  <si>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</si>
  <si>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</si>
  <si>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</si>
  <si>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</si>
  <si>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</si>
  <si>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</si>
  <si>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</si>
  <si>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</si>
  <si>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</si>
  <si>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</si>
  <si>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</si>
  <si>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</si>
  <si>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</si>
  <si>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</si>
  <si>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</si>
  <si>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</si>
  <si>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</si>
  <si>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</si>
  <si>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</si>
  <si>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</si>
  <si>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</si>
  <si>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</si>
  <si>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</si>
  <si>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</si>
  <si>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</si>
  <si>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</si>
  <si>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</si>
  <si>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</si>
  <si>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</si>
  <si>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</si>
  <si>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</si>
  <si>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</si>
  <si>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</si>
  <si>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</si>
  <si>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</si>
  <si>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</si>
  <si>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</si>
  <si>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</si>
  <si>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</si>
  <si>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</si>
  <si>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</si>
  <si>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</si>
  <si>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</si>
  <si>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</si>
  <si>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</si>
  <si>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</si>
  <si>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</si>
  <si>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</si>
  <si>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</si>
  <si>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</si>
  <si>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</si>
  <si>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</si>
  <si>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</si>
  <si>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</si>
  <si>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</si>
  <si>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</si>
  <si>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</si>
  <si>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</si>
  <si>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</si>
  <si>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</si>
  <si>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</si>
  <si>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</si>
  <si>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</si>
  <si>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</si>
  <si>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</si>
  <si>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</si>
  <si>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</si>
  <si>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</si>
  <si>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</si>
  <si>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</si>
  <si>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</si>
  <si>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</si>
  <si>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</si>
  <si>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</si>
  <si>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</si>
  <si>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</si>
  <si>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</si>
  <si>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</si>
  <si>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</si>
  <si>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</si>
  <si>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</si>
  <si>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</si>
  <si>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</si>
  <si>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</si>
  <si>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</si>
  <si>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</si>
  <si>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</si>
  <si>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</si>
  <si>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</si>
  <si>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</si>
  <si>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</si>
  <si>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</si>
  <si>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</si>
  <si>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</si>
  <si>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</si>
  <si>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</si>
  <si>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</si>
  <si>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</si>
  <si>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</si>
  <si>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</si>
  <si>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</si>
  <si>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</si>
  <si>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</si>
  <si>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</si>
  <si>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</si>
  <si>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</si>
  <si>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</si>
  <si>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</si>
  <si>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</si>
  <si>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</si>
  <si>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</si>
  <si>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</si>
  <si>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</si>
  <si>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</si>
  <si>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</si>
  <si>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</si>
  <si>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</si>
  <si>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</si>
  <si>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</si>
  <si>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</si>
  <si>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</si>
  <si>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</si>
  <si>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</si>
  <si>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</si>
  <si>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</si>
  <si>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</si>
  <si>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</si>
  <si>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</si>
  <si>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</si>
  <si>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</si>
  <si>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</si>
  <si>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</si>
  <si>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</si>
  <si>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</si>
  <si>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</si>
  <si>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</si>
  <si>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</si>
  <si>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</si>
  <si>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</si>
  <si>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</si>
  <si>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</si>
  <si>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</si>
  <si>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</si>
  <si>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</si>
  <si>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</si>
  <si>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</si>
  <si>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</si>
  <si>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</si>
  <si>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</si>
  <si>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</si>
  <si>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</si>
  <si>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</si>
  <si>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</si>
  <si>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</si>
  <si>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</si>
  <si>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</si>
  <si>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</si>
  <si>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</si>
  <si>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</si>
  <si>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</si>
  <si>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</si>
  <si>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</si>
  <si>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</si>
  <si>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</si>
  <si>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</si>
  <si>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</si>
  <si>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</si>
  <si>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</si>
  <si>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</si>
  <si>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</si>
  <si>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</si>
  <si>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</si>
  <si>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</si>
  <si>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</si>
  <si>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</si>
  <si>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</si>
  <si>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</si>
  <si>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</si>
  <si>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</si>
  <si>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</si>
  <si>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</si>
  <si>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</si>
  <si>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</si>
  <si>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</si>
  <si>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</si>
  <si>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</si>
  <si>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</si>
  <si>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</si>
  <si>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</si>
  <si>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</si>
  <si>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Poço</t>
  </si>
  <si>
    <t>Z - Line - End B</t>
  </si>
  <si>
    <t>8-LL-44-RJS</t>
  </si>
  <si>
    <t>º</t>
  </si>
  <si>
    <t>Embarcação</t>
  </si>
  <si>
    <t>Skandi Açu</t>
  </si>
  <si>
    <t>End Ex-Force - Line - End B</t>
  </si>
  <si>
    <t>Lula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</si>
  <si>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</si>
  <si>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</si>
  <si>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</si>
  <si>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</si>
  <si>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</si>
  <si>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</si>
  <si>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</si>
  <si>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</si>
  <si>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S51956-RT-5801-IAS-657</t>
  </si>
  <si>
    <t>Dinâmico (Caso 3i)</t>
  </si>
  <si>
    <t>Engenheiro Solicitante</t>
  </si>
  <si>
    <t>Alef Nascimento; João Gabriel Santos; André Melo Paulo</t>
  </si>
  <si>
    <t>StageValue[3] - A/R</t>
  </si>
  <si>
    <t>Coordenador</t>
  </si>
  <si>
    <t>André Melo Paulo</t>
  </si>
  <si>
    <t>Em cópia</t>
  </si>
  <si>
    <t>Nathália Silva; Ana-Caroline Mesquita</t>
  </si>
  <si>
    <t>Versão do Orcaflex</t>
  </si>
  <si>
    <t>11.3a</t>
  </si>
  <si>
    <t>Max End Ex-Force - Line - End B</t>
  </si>
  <si>
    <t>Max End Ez-Force - Line - End B</t>
  </si>
  <si>
    <t>Max End Ey-Moment - Line - End B</t>
  </si>
  <si>
    <t>RT / Documento</t>
  </si>
  <si>
    <t>RT-2639-CVD</t>
  </si>
  <si>
    <t>Min End Ex-Force - Line - End B</t>
  </si>
  <si>
    <t>RT / Revisão</t>
  </si>
  <si>
    <t>Min End Ez-Force - Line - End B</t>
  </si>
  <si>
    <t>RT / Título</t>
  </si>
  <si>
    <t>CVD de 1ª no Hub de IA do manifold MSIAG-01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</si>
  <si>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</si>
  <si>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</si>
  <si>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</si>
  <si>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</si>
  <si>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</si>
  <si>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</si>
  <si>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</si>
  <si>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</si>
  <si>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</si>
  <si>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</si>
  <si>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</si>
  <si>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</si>
  <si>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</si>
  <si>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</si>
  <si>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</si>
  <si>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</si>
  <si>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</si>
  <si>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</si>
  <si>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</si>
  <si>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</si>
  <si>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</si>
  <si>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</si>
  <si>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</si>
  <si>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</si>
  <si>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</si>
  <si>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</si>
  <si>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</si>
  <si>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</si>
  <si>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</si>
  <si>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</si>
  <si>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</si>
  <si>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</si>
  <si>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</si>
  <si>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</si>
  <si>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</si>
  <si>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</si>
  <si>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</si>
  <si>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</si>
  <si>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</si>
  <si>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</si>
  <si>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</si>
  <si>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</si>
  <si>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</si>
  <si>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</si>
  <si>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</si>
  <si>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</si>
  <si>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</si>
  <si>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</si>
  <si>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</si>
  <si>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</si>
  <si>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</si>
  <si>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</si>
  <si>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</si>
  <si>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</si>
  <si>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</si>
  <si>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</si>
  <si>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</si>
  <si>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</si>
  <si>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</si>
  <si>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</si>
  <si>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</si>
  <si>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</si>
  <si>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</si>
  <si>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</si>
  <si>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</si>
  <si>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</si>
  <si>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</si>
  <si>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</si>
  <si>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</si>
  <si>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</si>
  <si>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</si>
  <si>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</si>
  <si>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</si>
  <si>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</si>
  <si>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</si>
  <si>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</si>
  <si>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</si>
  <si>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</si>
  <si>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</si>
  <si>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</si>
  <si>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</si>
  <si>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</si>
  <si>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</si>
  <si>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</si>
  <si>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</si>
  <si>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</si>
  <si>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</si>
  <si>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</si>
  <si>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</si>
  <si>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</si>
  <si>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</si>
  <si>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</si>
  <si>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N/A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</si>
  <si>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</si>
  <si>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</si>
  <si>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</si>
  <si>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</si>
  <si>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</si>
  <si>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</si>
  <si>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</si>
  <si>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</si>
  <si>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</si>
  <si>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</si>
  <si>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</si>
  <si>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</si>
  <si>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</si>
  <si>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</si>
  <si>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</si>
  <si>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</si>
  <si>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</si>
  <si>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</si>
  <si>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</si>
  <si>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</si>
  <si>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</si>
  <si>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</si>
  <si>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</si>
  <si>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</si>
  <si>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</si>
  <si>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</si>
  <si>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</si>
  <si>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</si>
  <si>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</si>
  <si>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</si>
  <si>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</si>
  <si>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</si>
  <si>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</si>
  <si>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</si>
  <si>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</si>
  <si>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</si>
  <si>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</si>
  <si>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</si>
  <si>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</si>
  <si>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</si>
  <si>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</si>
  <si>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</si>
  <si>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</si>
  <si>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</si>
  <si>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</si>
  <si>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</si>
  <si>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</si>
  <si>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</si>
  <si>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</si>
  <si>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</si>
  <si>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</si>
  <si>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</si>
  <si>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</si>
  <si>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</si>
  <si>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</si>
  <si>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</si>
  <si>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</si>
  <si>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</si>
  <si>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</si>
  <si>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</si>
  <si>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</si>
  <si>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</si>
  <si>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</si>
  <si>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</si>
  <si>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</si>
  <si>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</si>
  <si>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</si>
  <si>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</si>
  <si>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</si>
  <si>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</si>
  <si>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</si>
  <si>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</si>
  <si>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</si>
  <si>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</si>
  <si>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</si>
  <si>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</si>
  <si>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</si>
  <si>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</si>
  <si>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Arc length</t>
  </si>
  <si>
    <t>RL-3A26.00-1500-94G-SRP-059_Rev0</t>
  </si>
  <si>
    <t>ANÁLISE DE ESFORÇOS EM EQUIPAMENTOS SUBMARINOS (MCV DE SAÍDA) – MSIAG-01 DA LINHA DE INJEÇÃO DE ÁGUA</t>
  </si>
  <si>
    <t>453,79 kN</t>
  </si>
  <si>
    <t>13,17 kN</t>
  </si>
  <si>
    <t>-21,75 kN</t>
  </si>
  <si>
    <t>24,93 kN.m</t>
  </si>
  <si>
    <t>5,32 m</t>
  </si>
  <si>
    <t>8,68 kN</t>
  </si>
  <si>
    <t>-4,13 kN</t>
  </si>
  <si>
    <t>106,18 kN.m</t>
  </si>
  <si>
    <t>4,99 m</t>
  </si>
  <si>
    <t>5,01 m</t>
  </si>
  <si>
    <t>18,47 kN</t>
  </si>
  <si>
    <t>-32,73 kN</t>
  </si>
  <si>
    <t>-147,11 kN.m</t>
  </si>
  <si>
    <t>17,54 kN</t>
  </si>
  <si>
    <t>-31,33 kN</t>
  </si>
  <si>
    <t>-129,93 kN.m</t>
  </si>
  <si>
    <t>19,82 kN</t>
  </si>
  <si>
    <t>-18,15 kN</t>
  </si>
  <si>
    <t>-85,92 kN.m</t>
  </si>
  <si>
    <t>21,93 kN</t>
  </si>
  <si>
    <t>-12,67 kN</t>
  </si>
  <si>
    <t>-60,52 kN.m</t>
  </si>
  <si>
    <t>9,34 kN</t>
  </si>
  <si>
    <t>-14,69 kN</t>
  </si>
  <si>
    <t>-67,70 kN.m</t>
  </si>
  <si>
    <t>8,33 kN</t>
  </si>
  <si>
    <t>-11,33 kN</t>
  </si>
  <si>
    <t>-42,37 kN.m</t>
  </si>
  <si>
    <t>26,04 kN</t>
  </si>
  <si>
    <t>-15,52 kN</t>
  </si>
  <si>
    <t>-65,52 kN.m</t>
  </si>
  <si>
    <t>17,10 kN</t>
  </si>
  <si>
    <t>-13,48 kN</t>
  </si>
  <si>
    <t>-52,24 kN.m</t>
  </si>
  <si>
    <t>25,42 kN</t>
  </si>
  <si>
    <t>-15,77 kN</t>
  </si>
  <si>
    <t>-67,21 kN.m</t>
  </si>
  <si>
    <t>17,36 kN</t>
  </si>
  <si>
    <t>-13,47 kN</t>
  </si>
  <si>
    <t>-53,18 kN.m</t>
  </si>
  <si>
    <t>ok</t>
  </si>
  <si>
    <t>not ok</t>
  </si>
  <si>
    <t>rt</t>
  </si>
  <si>
    <t>Rotation 2 - ok</t>
  </si>
  <si>
    <t>Linked Statistics - Line - End B - 47,499 to 47,501 - End Ex-Force,End Ez-Force,End Ey-Moment</t>
  </si>
  <si>
    <t>Attachmentz[10] - Line</t>
  </si>
  <si>
    <t>Cont</t>
  </si>
  <si>
    <t>Anodo_17,5</t>
  </si>
  <si>
    <t>Vert</t>
  </si>
  <si>
    <t>SKA_1323</t>
  </si>
  <si>
    <t>SKA_98</t>
  </si>
  <si>
    <t>SKA_1345</t>
  </si>
  <si>
    <t>SKA_104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</si>
</sst>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21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167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7" fontId="30" fillId="5" borderId="27" xfId="3" applyNumberFormat="1" applyFont="1" applyFill="1" applyBorder="1" applyAlignment="1">
      <alignment horizontal="center" vertical="center"/>
    </xf>
    <xf numFmtId="167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5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1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65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8" fontId="40" fillId="5" borderId="1" xfId="1" applyNumberFormat="1" applyFont="1" applyFill="1" applyBorder="1" applyAlignment="1">
      <alignment horizontal="right"/>
    </xf>
    <xf numFmtId="166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168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8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168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1" fillId="0" borderId="61" xfId="3" applyFont="1" applyBorder="1"/>
    <xf numFmtId="0" fontId="11" fillId="0" borderId="24" xfId="3" applyFont="1" applyBorder="1"/>
    <xf numFmtId="2" fontId="11" fillId="0" borderId="24" xfId="3" applyNumberFormat="1" applyFont="1" applyBorder="1"/>
    <xf numFmtId="0" fontId="11" fillId="0" borderId="62" xfId="3" applyFont="1" applyBorder="1"/>
    <xf numFmtId="2" fontId="11" fillId="0" borderId="50" xfId="3" applyNumberFormat="1" applyFont="1" applyBorder="1"/>
    <xf numFmtId="0" fontId="11" fillId="0" borderId="0" xfId="3" applyFont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166" fontId="12" fillId="0" borderId="0" xfId="3" applyNumberFormat="1" applyFont="1" applyProtection="1">
      <protection locked="0"/>
    </xf>
    <xf numFmtId="0" fontId="12" fillId="0" borderId="63" xfId="3" applyFont="1" applyBorder="1"/>
    <xf numFmtId="0" fontId="12" fillId="0" borderId="69" xfId="3" applyFont="1" applyBorder="1"/>
    <xf numFmtId="0" fontId="12" fillId="0" borderId="61" xfId="3" applyFont="1" applyBorder="1"/>
    <xf numFmtId="0" fontId="12" fillId="0" borderId="24" xfId="3" applyFont="1" applyBorder="1"/>
    <xf numFmtId="2" fontId="12" fillId="0" borderId="24" xfId="3" applyNumberFormat="1" applyFont="1" applyBorder="1"/>
    <xf numFmtId="2" fontId="12" fillId="0" borderId="70" xfId="3" applyNumberFormat="1" applyFont="1" applyBorder="1"/>
    <xf numFmtId="0" fontId="12" fillId="0" borderId="25" xfId="3" applyFont="1" applyBorder="1"/>
    <xf numFmtId="2" fontId="12" fillId="0" borderId="25" xfId="3" applyNumberFormat="1" applyFont="1" applyBorder="1"/>
    <xf numFmtId="0" fontId="12" fillId="0" borderId="64" xfId="3" applyFont="1" applyBorder="1"/>
    <xf numFmtId="0" fontId="12" fillId="0" borderId="70" xfId="3" applyFont="1" applyBorder="1"/>
    <xf numFmtId="0" fontId="12" fillId="0" borderId="0" xfId="3" applyFont="1" applyProtection="1">
      <protection locked="0"/>
    </xf>
    <xf numFmtId="0" fontId="11" fillId="4" borderId="62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2" headerRowBorderDxfId="13" tableBorderDxfId="11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502" t="s">
        <v>0</v>
      </c>
      <c r="B1" s="503"/>
      <c r="C1" s="503"/>
      <c r="D1" s="503"/>
      <c r="E1" s="503"/>
      <c r="F1" s="504"/>
    </row>
    <row r="2" spans="1:6" ht="38.25" x14ac:dyDescent="0.2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 x14ac:dyDescent="0.2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 x14ac:dyDescent="0.2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 x14ac:dyDescent="0.2">
      <c r="A5" s="246">
        <v>3</v>
      </c>
      <c r="B5" s="334">
        <v>42893</v>
      </c>
      <c r="C5" s="247" t="s">
        <v>9</v>
      </c>
      <c r="D5" s="246"/>
      <c r="E5" s="246"/>
      <c r="F5" s="247" t="s">
        <v>12</v>
      </c>
    </row>
    <row r="6" spans="1:6" x14ac:dyDescent="0.2">
      <c r="A6" s="245">
        <v>4</v>
      </c>
      <c r="B6" s="326">
        <v>42971</v>
      </c>
      <c r="C6" s="256" t="s">
        <v>9</v>
      </c>
      <c r="D6" s="245"/>
      <c r="E6" s="245"/>
      <c r="F6" s="247" t="s">
        <v>12</v>
      </c>
    </row>
    <row r="7" spans="1:6" x14ac:dyDescent="0.2">
      <c r="A7" s="245">
        <v>5</v>
      </c>
      <c r="B7" s="326">
        <v>42999</v>
      </c>
      <c r="C7" s="256" t="s">
        <v>13</v>
      </c>
      <c r="D7" s="245"/>
      <c r="E7" s="245"/>
      <c r="F7" s="247" t="s">
        <v>12</v>
      </c>
    </row>
    <row r="8" spans="1:6" x14ac:dyDescent="0.2">
      <c r="A8" s="245">
        <v>6</v>
      </c>
      <c r="B8" s="326">
        <v>43068</v>
      </c>
      <c r="C8" s="256" t="s">
        <v>9</v>
      </c>
      <c r="D8" s="245"/>
      <c r="E8" s="245"/>
      <c r="F8" s="247" t="s">
        <v>12</v>
      </c>
    </row>
    <row r="9" spans="1:6" x14ac:dyDescent="0.2">
      <c r="A9" s="245">
        <v>7</v>
      </c>
      <c r="B9" s="326">
        <v>43161</v>
      </c>
      <c r="C9" s="256" t="s">
        <v>14</v>
      </c>
      <c r="D9" s="245"/>
      <c r="E9" s="245"/>
      <c r="F9" s="247" t="s">
        <v>12</v>
      </c>
    </row>
    <row r="10" spans="1:6" x14ac:dyDescent="0.2">
      <c r="A10" s="245">
        <v>8</v>
      </c>
      <c r="B10" s="326">
        <v>43452</v>
      </c>
      <c r="C10" s="256" t="s">
        <v>14</v>
      </c>
      <c r="D10" s="245"/>
      <c r="E10" s="245"/>
      <c r="F10" s="247" t="s">
        <v>12</v>
      </c>
    </row>
    <row r="11" spans="1:6" x14ac:dyDescent="0.2">
      <c r="A11" s="245">
        <v>9</v>
      </c>
      <c r="B11" s="326">
        <v>44683</v>
      </c>
      <c r="C11" s="256" t="s">
        <v>15</v>
      </c>
      <c r="D11" s="245"/>
      <c r="E11" s="245"/>
      <c r="F11" s="247" t="s">
        <v>12</v>
      </c>
    </row>
    <row r="13" spans="1:6" x14ac:dyDescent="0.2">
      <c r="A13" s="492" t="s">
        <v>16</v>
      </c>
      <c r="B13" s="493"/>
      <c r="C13" s="493"/>
      <c r="D13" s="493"/>
      <c r="E13" s="493"/>
      <c r="F13" s="494"/>
    </row>
    <row r="14" spans="1:6" x14ac:dyDescent="0.2">
      <c r="A14" s="495" t="s">
        <v>17</v>
      </c>
      <c r="B14" s="496"/>
      <c r="C14" s="496"/>
      <c r="D14" s="496"/>
      <c r="E14" s="496"/>
      <c r="F14" s="497"/>
    </row>
    <row r="15" spans="1:6" x14ac:dyDescent="0.2">
      <c r="A15" s="495" t="s">
        <v>18</v>
      </c>
      <c r="B15" s="496"/>
      <c r="C15" s="496"/>
      <c r="D15" s="496"/>
      <c r="E15" s="496"/>
      <c r="F15" s="497"/>
    </row>
    <row r="16" spans="1:6" x14ac:dyDescent="0.2">
      <c r="A16" s="495" t="s">
        <v>19</v>
      </c>
      <c r="B16" s="496"/>
      <c r="C16" s="496"/>
      <c r="D16" s="496"/>
      <c r="E16" s="496"/>
      <c r="F16" s="497"/>
    </row>
    <row r="17" spans="1:6" x14ac:dyDescent="0.2">
      <c r="A17" s="495" t="s">
        <v>20</v>
      </c>
      <c r="B17" s="496"/>
      <c r="C17" s="496"/>
      <c r="D17" s="496"/>
      <c r="E17" s="496"/>
      <c r="F17" s="497"/>
    </row>
    <row r="18" spans="1:6" x14ac:dyDescent="0.2">
      <c r="A18" s="492" t="s">
        <v>21</v>
      </c>
      <c r="B18" s="493"/>
      <c r="C18" s="493"/>
      <c r="D18" s="493"/>
      <c r="E18" s="493"/>
      <c r="F18" s="494"/>
    </row>
    <row r="19" spans="1:6" x14ac:dyDescent="0.2">
      <c r="A19" s="495" t="s">
        <v>22</v>
      </c>
      <c r="B19" s="496"/>
      <c r="C19" s="496"/>
      <c r="D19" s="496"/>
      <c r="E19" s="496"/>
      <c r="F19" s="497"/>
    </row>
    <row r="20" spans="1:6" x14ac:dyDescent="0.2">
      <c r="A20" s="495" t="s">
        <v>23</v>
      </c>
      <c r="B20" s="496"/>
      <c r="C20" s="496"/>
      <c r="D20" s="496"/>
      <c r="E20" s="496"/>
      <c r="F20" s="497"/>
    </row>
    <row r="21" spans="1:6" x14ac:dyDescent="0.2">
      <c r="A21" s="495" t="s">
        <v>24</v>
      </c>
      <c r="B21" s="496"/>
      <c r="C21" s="496"/>
      <c r="D21" s="496"/>
      <c r="E21" s="496"/>
      <c r="F21" s="497"/>
    </row>
    <row r="22" spans="1:6" x14ac:dyDescent="0.2">
      <c r="A22" s="495" t="s">
        <v>25</v>
      </c>
      <c r="B22" s="496"/>
      <c r="C22" s="496"/>
      <c r="D22" s="496"/>
      <c r="E22" s="496"/>
      <c r="F22" s="497"/>
    </row>
    <row r="23" spans="1:6" x14ac:dyDescent="0.2">
      <c r="A23" s="492" t="s">
        <v>26</v>
      </c>
      <c r="B23" s="493"/>
      <c r="C23" s="493"/>
      <c r="D23" s="493"/>
      <c r="E23" s="493"/>
      <c r="F23" s="494"/>
    </row>
    <row r="24" spans="1:6" x14ac:dyDescent="0.2">
      <c r="A24" s="495" t="s">
        <v>27</v>
      </c>
      <c r="B24" s="496"/>
      <c r="C24" s="496"/>
      <c r="D24" s="496"/>
      <c r="E24" s="496"/>
      <c r="F24" s="497"/>
    </row>
    <row r="25" spans="1:6" x14ac:dyDescent="0.2">
      <c r="A25" s="495" t="s">
        <v>28</v>
      </c>
      <c r="B25" s="496"/>
      <c r="C25" s="496"/>
      <c r="D25" s="496"/>
      <c r="E25" s="496"/>
      <c r="F25" s="497"/>
    </row>
    <row r="26" spans="1:6" x14ac:dyDescent="0.2">
      <c r="A26" s="495" t="s">
        <v>29</v>
      </c>
      <c r="B26" s="496"/>
      <c r="C26" s="496"/>
      <c r="D26" s="496"/>
      <c r="E26" s="496"/>
      <c r="F26" s="497"/>
    </row>
    <row r="27" spans="1:6" x14ac:dyDescent="0.2">
      <c r="A27" s="495" t="s">
        <v>30</v>
      </c>
      <c r="B27" s="496"/>
      <c r="C27" s="496"/>
      <c r="D27" s="496"/>
      <c r="E27" s="496"/>
      <c r="F27" s="497"/>
    </row>
    <row r="28" spans="1:6" x14ac:dyDescent="0.2">
      <c r="A28" s="495" t="s">
        <v>31</v>
      </c>
      <c r="B28" s="496"/>
      <c r="C28" s="496"/>
      <c r="D28" s="496"/>
      <c r="E28" s="496"/>
      <c r="F28" s="497"/>
    </row>
    <row r="29" spans="1:6" x14ac:dyDescent="0.2">
      <c r="A29" s="495" t="s">
        <v>32</v>
      </c>
      <c r="B29" s="496"/>
      <c r="C29" s="496"/>
      <c r="D29" s="496"/>
      <c r="E29" s="496"/>
      <c r="F29" s="497"/>
    </row>
    <row r="30" spans="1:6" x14ac:dyDescent="0.2">
      <c r="A30" s="495" t="s">
        <v>33</v>
      </c>
      <c r="B30" s="496"/>
      <c r="C30" s="496"/>
      <c r="D30" s="496"/>
      <c r="E30" s="496"/>
      <c r="F30" s="497"/>
    </row>
    <row r="31" spans="1:6" x14ac:dyDescent="0.2">
      <c r="A31" s="495" t="s">
        <v>34</v>
      </c>
      <c r="B31" s="496"/>
      <c r="C31" s="496"/>
      <c r="D31" s="496"/>
      <c r="E31" s="496"/>
      <c r="F31" s="497"/>
    </row>
    <row r="32" spans="1:6" x14ac:dyDescent="0.2">
      <c r="A32" s="495" t="s">
        <v>35</v>
      </c>
      <c r="B32" s="496"/>
      <c r="C32" s="496"/>
      <c r="D32" s="496"/>
      <c r="E32" s="496"/>
      <c r="F32" s="497"/>
    </row>
    <row r="33" spans="1:6" x14ac:dyDescent="0.2">
      <c r="A33" s="495" t="s">
        <v>36</v>
      </c>
      <c r="B33" s="496"/>
      <c r="C33" s="496"/>
      <c r="D33" s="496"/>
      <c r="E33" s="496"/>
      <c r="F33" s="497"/>
    </row>
    <row r="34" spans="1:6" x14ac:dyDescent="0.2">
      <c r="A34" s="495" t="s">
        <v>37</v>
      </c>
      <c r="B34" s="496"/>
      <c r="C34" s="496"/>
      <c r="D34" s="496"/>
      <c r="E34" s="496"/>
      <c r="F34" s="497"/>
    </row>
    <row r="35" spans="1:6" x14ac:dyDescent="0.2">
      <c r="A35" s="495" t="s">
        <v>38</v>
      </c>
      <c r="B35" s="496"/>
      <c r="C35" s="496"/>
      <c r="D35" s="496"/>
      <c r="E35" s="496"/>
      <c r="F35" s="497"/>
    </row>
    <row r="36" spans="1:6" x14ac:dyDescent="0.2">
      <c r="A36" s="492" t="s">
        <v>39</v>
      </c>
      <c r="B36" s="493"/>
      <c r="C36" s="493"/>
      <c r="D36" s="493"/>
      <c r="E36" s="493"/>
      <c r="F36" s="494"/>
    </row>
    <row r="37" spans="1:6" x14ac:dyDescent="0.2">
      <c r="A37" s="498" t="s">
        <v>40</v>
      </c>
      <c r="B37" s="499"/>
      <c r="C37" s="499"/>
      <c r="D37" s="499"/>
      <c r="E37" s="499"/>
      <c r="F37" s="500"/>
    </row>
    <row r="38" spans="1:6" x14ac:dyDescent="0.2">
      <c r="A38" s="492" t="s">
        <v>41</v>
      </c>
      <c r="B38" s="493"/>
      <c r="C38" s="493"/>
      <c r="D38" s="493"/>
      <c r="E38" s="493"/>
      <c r="F38" s="494"/>
    </row>
    <row r="39" spans="1:6" x14ac:dyDescent="0.2">
      <c r="A39" s="495" t="s">
        <v>42</v>
      </c>
      <c r="B39" s="496"/>
      <c r="C39" s="496"/>
      <c r="D39" s="496"/>
      <c r="E39" s="496"/>
      <c r="F39" s="497"/>
    </row>
    <row r="40" spans="1:6" x14ac:dyDescent="0.2">
      <c r="A40" s="495" t="s">
        <v>43</v>
      </c>
      <c r="B40" s="496"/>
      <c r="C40" s="496"/>
      <c r="D40" s="496"/>
      <c r="E40" s="496"/>
      <c r="F40" s="497"/>
    </row>
    <row r="41" spans="1:6" x14ac:dyDescent="0.2">
      <c r="A41" s="501" t="s">
        <v>44</v>
      </c>
      <c r="B41" s="496"/>
      <c r="C41" s="496"/>
      <c r="D41" s="496"/>
      <c r="E41" s="496"/>
      <c r="F41" s="497"/>
    </row>
    <row r="42" spans="1:6" x14ac:dyDescent="0.2">
      <c r="A42" s="501" t="s">
        <v>45</v>
      </c>
      <c r="B42" s="496"/>
      <c r="C42" s="496"/>
      <c r="D42" s="496"/>
      <c r="E42" s="496"/>
      <c r="F42" s="497"/>
    </row>
    <row r="43" spans="1:6" x14ac:dyDescent="0.2">
      <c r="A43" s="492" t="s">
        <v>46</v>
      </c>
      <c r="B43" s="493"/>
      <c r="C43" s="493"/>
      <c r="D43" s="493"/>
      <c r="E43" s="493"/>
      <c r="F43" s="494"/>
    </row>
    <row r="44" spans="1:6" x14ac:dyDescent="0.2">
      <c r="A44" s="501" t="s">
        <v>47</v>
      </c>
      <c r="B44" s="496"/>
      <c r="C44" s="496"/>
      <c r="D44" s="496"/>
      <c r="E44" s="496"/>
      <c r="F44" s="497"/>
    </row>
    <row r="45" spans="1:6" x14ac:dyDescent="0.2">
      <c r="A45" s="501" t="s">
        <v>48</v>
      </c>
      <c r="B45" s="496"/>
      <c r="C45" s="496"/>
      <c r="D45" s="496"/>
      <c r="E45" s="496"/>
      <c r="F45" s="497"/>
    </row>
    <row r="46" spans="1:6" x14ac:dyDescent="0.2">
      <c r="A46" s="495" t="s">
        <v>49</v>
      </c>
      <c r="B46" s="496"/>
      <c r="C46" s="496"/>
      <c r="D46" s="496"/>
      <c r="E46" s="496"/>
      <c r="F46" s="497"/>
    </row>
    <row r="47" spans="1:6" x14ac:dyDescent="0.2">
      <c r="A47" s="495" t="s">
        <v>50</v>
      </c>
      <c r="B47" s="496"/>
      <c r="C47" s="496"/>
      <c r="D47" s="496"/>
      <c r="E47" s="496"/>
      <c r="F47" s="497"/>
    </row>
    <row r="48" spans="1:6" x14ac:dyDescent="0.2">
      <c r="A48" s="501" t="s">
        <v>51</v>
      </c>
      <c r="B48" s="496"/>
      <c r="C48" s="496"/>
      <c r="D48" s="496"/>
      <c r="E48" s="496"/>
      <c r="F48" s="497"/>
    </row>
    <row r="49" spans="1:6" x14ac:dyDescent="0.2">
      <c r="A49" s="492" t="s">
        <v>52</v>
      </c>
      <c r="B49" s="493"/>
      <c r="C49" s="493"/>
      <c r="D49" s="493"/>
      <c r="E49" s="493"/>
      <c r="F49" s="494"/>
    </row>
    <row r="50" spans="1:6" x14ac:dyDescent="0.2">
      <c r="A50" s="501" t="s">
        <v>53</v>
      </c>
      <c r="B50" s="496"/>
      <c r="C50" s="496"/>
      <c r="D50" s="496"/>
      <c r="E50" s="496"/>
      <c r="F50" s="497"/>
    </row>
    <row r="51" spans="1:6" x14ac:dyDescent="0.2">
      <c r="A51" s="501" t="s">
        <v>54</v>
      </c>
      <c r="B51" s="496"/>
      <c r="C51" s="496"/>
      <c r="D51" s="496"/>
      <c r="E51" s="496"/>
      <c r="F51" s="497"/>
    </row>
    <row r="52" spans="1:6" x14ac:dyDescent="0.2">
      <c r="A52" s="495" t="s">
        <v>55</v>
      </c>
      <c r="B52" s="496"/>
      <c r="C52" s="496"/>
      <c r="D52" s="496"/>
      <c r="E52" s="496"/>
      <c r="F52" s="497"/>
    </row>
    <row r="53" spans="1:6" x14ac:dyDescent="0.2">
      <c r="A53" s="495" t="s">
        <v>56</v>
      </c>
      <c r="B53" s="496"/>
      <c r="C53" s="496"/>
      <c r="D53" s="496"/>
      <c r="E53" s="496"/>
      <c r="F53" s="497"/>
    </row>
    <row r="54" spans="1:6" x14ac:dyDescent="0.2">
      <c r="A54" s="501" t="s">
        <v>57</v>
      </c>
      <c r="B54" s="496"/>
      <c r="C54" s="496"/>
      <c r="D54" s="496"/>
      <c r="E54" s="496"/>
      <c r="F54" s="497"/>
    </row>
    <row r="55" spans="1:6" x14ac:dyDescent="0.2">
      <c r="A55" s="501" t="s">
        <v>58</v>
      </c>
      <c r="B55" s="496"/>
      <c r="C55" s="496"/>
      <c r="D55" s="496"/>
      <c r="E55" s="496"/>
      <c r="F55" s="497"/>
    </row>
    <row r="56" spans="1:6" x14ac:dyDescent="0.2">
      <c r="A56" s="495" t="s">
        <v>59</v>
      </c>
      <c r="B56" s="496"/>
      <c r="C56" s="496"/>
      <c r="D56" s="496"/>
      <c r="E56" s="496"/>
      <c r="F56" s="497"/>
    </row>
    <row r="57" spans="1:6" x14ac:dyDescent="0.2">
      <c r="A57" s="495" t="s">
        <v>60</v>
      </c>
      <c r="B57" s="496"/>
      <c r="C57" s="496"/>
      <c r="D57" s="496"/>
      <c r="E57" s="496"/>
      <c r="F57" s="497"/>
    </row>
    <row r="58" spans="1:6" x14ac:dyDescent="0.2">
      <c r="A58" s="501" t="s">
        <v>61</v>
      </c>
      <c r="B58" s="496"/>
      <c r="C58" s="496"/>
      <c r="D58" s="496"/>
      <c r="E58" s="496"/>
      <c r="F58" s="497"/>
    </row>
    <row r="59" spans="1:6" x14ac:dyDescent="0.2">
      <c r="A59" s="501" t="s">
        <v>62</v>
      </c>
      <c r="B59" s="496"/>
      <c r="C59" s="496"/>
      <c r="D59" s="496"/>
      <c r="E59" s="496"/>
      <c r="F59" s="497"/>
    </row>
    <row r="60" spans="1:6" x14ac:dyDescent="0.2">
      <c r="A60" s="498" t="s">
        <v>63</v>
      </c>
      <c r="B60" s="499"/>
      <c r="C60" s="499"/>
      <c r="D60" s="499"/>
      <c r="E60" s="499"/>
      <c r="F60" s="500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16" t="s">
        <v>64</v>
      </c>
      <c r="B1" s="416" t="s">
        <v>65</v>
      </c>
      <c r="C1" s="416" t="s">
        <v>66</v>
      </c>
      <c r="D1" s="416" t="s">
        <v>2</v>
      </c>
      <c r="E1" s="416" t="s">
        <v>67</v>
      </c>
      <c r="F1" s="416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6"/>
      <c r="B2" s="246"/>
      <c r="C2" s="415"/>
      <c r="D2" s="417"/>
      <c r="E2" s="417"/>
      <c r="F2" s="415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6"/>
      <c r="B3" s="246"/>
      <c r="C3" s="415"/>
      <c r="D3" s="417"/>
      <c r="E3" s="417"/>
      <c r="F3" s="415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6"/>
      <c r="B4" s="246"/>
      <c r="C4" s="415"/>
      <c r="D4" s="417"/>
      <c r="E4" s="417"/>
      <c r="F4" s="415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6"/>
      <c r="B5" s="246"/>
      <c r="C5" s="415"/>
      <c r="D5" s="417"/>
      <c r="E5" s="417"/>
      <c r="F5" s="415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6"/>
      <c r="B6" s="246"/>
      <c r="C6" s="415"/>
      <c r="D6" s="417"/>
      <c r="E6" s="417"/>
      <c r="F6" s="415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6"/>
      <c r="B7" s="246"/>
      <c r="C7" s="415"/>
      <c r="D7" s="417"/>
      <c r="E7" s="417"/>
      <c r="F7" s="415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6"/>
      <c r="B8" s="246"/>
      <c r="C8" s="415"/>
      <c r="D8" s="417"/>
      <c r="E8" s="417"/>
      <c r="F8" s="415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6"/>
      <c r="B9" s="246"/>
      <c r="C9" s="415"/>
      <c r="D9" s="417"/>
      <c r="E9" s="417"/>
      <c r="F9" s="415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6"/>
      <c r="B10" s="246"/>
      <c r="C10" s="415"/>
      <c r="D10" s="417"/>
      <c r="E10" s="417"/>
      <c r="F10" s="415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6"/>
      <c r="B11" s="246"/>
      <c r="C11" s="415"/>
      <c r="D11" s="417"/>
      <c r="E11" s="417"/>
      <c r="F11" s="415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6"/>
      <c r="B12" s="246"/>
      <c r="C12" s="415"/>
      <c r="D12" s="417"/>
      <c r="E12" s="417"/>
      <c r="F12" s="415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6"/>
      <c r="B13" s="246"/>
      <c r="C13" s="415"/>
      <c r="D13" s="417"/>
      <c r="E13" s="417"/>
      <c r="F13" s="415"/>
    </row>
    <row r="14" spans="1:16" ht="15" x14ac:dyDescent="0.2">
      <c r="A14" s="246"/>
      <c r="B14" s="246"/>
      <c r="C14" s="415"/>
      <c r="D14" s="417"/>
      <c r="E14" s="417"/>
      <c r="F14" s="415"/>
    </row>
    <row r="15" spans="1:16" ht="15" x14ac:dyDescent="0.2">
      <c r="A15" s="246"/>
      <c r="B15" s="246"/>
      <c r="C15" s="415"/>
      <c r="D15" s="417"/>
      <c r="E15" s="417"/>
      <c r="F15" s="415"/>
    </row>
    <row r="16" spans="1:16" ht="15" x14ac:dyDescent="0.2">
      <c r="A16" s="246"/>
      <c r="B16" s="246"/>
      <c r="C16" s="415"/>
      <c r="D16" s="417"/>
      <c r="E16" s="417"/>
      <c r="F16" s="415"/>
    </row>
    <row r="17" spans="1:6" ht="15" x14ac:dyDescent="0.2">
      <c r="A17" s="246"/>
      <c r="B17" s="246"/>
      <c r="C17" s="415"/>
      <c r="D17" s="417"/>
      <c r="E17" s="417"/>
      <c r="F17" s="415"/>
    </row>
    <row r="18" spans="1:6" ht="15" x14ac:dyDescent="0.2">
      <c r="A18" s="246"/>
      <c r="B18" s="246"/>
      <c r="C18" s="415"/>
      <c r="D18" s="417"/>
      <c r="E18" s="417"/>
      <c r="F18" s="415"/>
    </row>
    <row r="19" spans="1:6" ht="15" x14ac:dyDescent="0.2">
      <c r="A19" s="246"/>
      <c r="B19" s="246"/>
      <c r="C19" s="415"/>
      <c r="D19" s="417"/>
      <c r="E19" s="417"/>
      <c r="F19" s="415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zoomScale="70" zoomScaleNormal="70" workbookViewId="0">
      <selection activeCell="B38" sqref="B38"/>
    </sheetView>
  </sheetViews>
  <sheetFormatPr defaultColWidth="10.7109375" defaultRowHeight="20.100000000000001" customHeight="1" x14ac:dyDescent="0.25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 x14ac:dyDescent="0.3">
      <c r="A1" s="507" t="s">
        <v>92</v>
      </c>
      <c r="B1" s="508"/>
      <c r="C1" s="508"/>
      <c r="D1" s="508"/>
      <c r="E1" s="509" t="s">
        <v>93</v>
      </c>
      <c r="F1" s="510"/>
      <c r="J1" s="84"/>
      <c r="K1" s="84"/>
      <c r="Z1" s="513" t="s">
        <v>6</v>
      </c>
      <c r="AA1" s="407" t="s">
        <v>94</v>
      </c>
      <c r="AB1" s="505" t="s">
        <v>95</v>
      </c>
      <c r="AC1" s="506"/>
    </row>
    <row r="2" spans="1:29" ht="20.100000000000001" customHeight="1" thickBot="1" x14ac:dyDescent="0.3">
      <c r="A2" s="511" t="s">
        <v>96</v>
      </c>
      <c r="B2" s="511"/>
      <c r="C2" s="511"/>
      <c r="D2" s="85" t="s">
        <v>97</v>
      </c>
      <c r="E2" s="111" t="s">
        <v>98</v>
      </c>
      <c r="F2" s="111" t="s">
        <v>99</v>
      </c>
      <c r="Z2" s="514"/>
      <c r="AA2" s="407" t="s">
        <v>100</v>
      </c>
      <c r="AB2" s="408" t="s">
        <v>101</v>
      </c>
      <c r="AC2" s="407" t="s">
        <v>100</v>
      </c>
    </row>
    <row r="3" spans="1:29" ht="20.100000000000001" customHeight="1" x14ac:dyDescent="0.25">
      <c r="A3" s="86" t="s">
        <v>102</v>
      </c>
      <c r="B3" s="470" t="s">
        <v>103</v>
      </c>
      <c r="C3" s="380">
        <v>2240</v>
      </c>
      <c r="D3" s="259" t="s">
        <v>104</v>
      </c>
      <c r="E3" s="260" t="s">
        <v>1638</v>
      </c>
      <c r="F3" s="260" t="s">
        <v>106</v>
      </c>
      <c r="H3" s="87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 x14ac:dyDescent="0.25">
      <c r="A4" s="176" t="s">
        <v>110</v>
      </c>
      <c r="B4" s="261" t="s">
        <v>111</v>
      </c>
      <c r="C4" s="382">
        <v>146.52000000000001</v>
      </c>
      <c r="D4" s="262" t="s">
        <v>112</v>
      </c>
      <c r="E4" s="263" t="s">
        <v>1638</v>
      </c>
      <c r="F4" s="263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 x14ac:dyDescent="0.25">
      <c r="A5" s="284" t="s">
        <v>116</v>
      </c>
      <c r="B5" s="264" t="s">
        <v>117</v>
      </c>
      <c r="C5" s="382">
        <v>167.7</v>
      </c>
      <c r="D5" s="262" t="s">
        <v>112</v>
      </c>
      <c r="E5" s="263" t="s">
        <v>1638</v>
      </c>
      <c r="F5" s="263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 x14ac:dyDescent="0.25">
      <c r="A6" s="88" t="s">
        <v>121</v>
      </c>
      <c r="B6" s="264" t="s">
        <v>122</v>
      </c>
      <c r="C6" s="382">
        <v>72.14</v>
      </c>
      <c r="D6" s="262" t="s">
        <v>112</v>
      </c>
      <c r="E6" s="263" t="s">
        <v>1638</v>
      </c>
      <c r="F6" s="263"/>
      <c r="Z6" s="425" t="s">
        <v>66</v>
      </c>
      <c r="AA6" s="425" t="s">
        <v>123</v>
      </c>
      <c r="AB6" s="425" t="s">
        <v>108</v>
      </c>
      <c r="AC6" s="425" t="s">
        <v>124</v>
      </c>
    </row>
    <row r="7" spans="1:29" ht="20.100000000000001" customHeight="1" x14ac:dyDescent="0.25">
      <c r="A7" s="284" t="s">
        <v>125</v>
      </c>
      <c r="B7" s="264" t="s">
        <v>126</v>
      </c>
      <c r="C7" s="382">
        <v>93.32</v>
      </c>
      <c r="D7" s="262" t="s">
        <v>112</v>
      </c>
      <c r="E7" s="263" t="s">
        <v>1638</v>
      </c>
      <c r="F7" s="263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 x14ac:dyDescent="0.25">
      <c r="A8" s="265"/>
      <c r="B8" s="264" t="s">
        <v>130</v>
      </c>
      <c r="C8" s="266">
        <f>SQRT((4/(PI()*1.025))*((C4/1000)-(C6/1000)))</f>
        <v>0.30396334396685659</v>
      </c>
      <c r="D8" s="262" t="s">
        <v>131</v>
      </c>
      <c r="E8" s="263"/>
      <c r="F8" s="263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 x14ac:dyDescent="0.25">
      <c r="A9" s="267"/>
      <c r="B9" s="264" t="s">
        <v>135</v>
      </c>
      <c r="C9" s="471">
        <f>SQRT((4/(PI()*1.025))*((C7/1000)-(C6/1000)))</f>
        <v>0.16220196250802385</v>
      </c>
      <c r="D9" s="262" t="s">
        <v>136</v>
      </c>
      <c r="E9" s="263"/>
      <c r="F9" s="263"/>
      <c r="H9" s="87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 x14ac:dyDescent="0.25">
      <c r="A10" s="267"/>
      <c r="B10" s="264" t="s">
        <v>141</v>
      </c>
      <c r="C10" s="382">
        <v>306.22000000000003</v>
      </c>
      <c r="D10" s="268" t="s">
        <v>142</v>
      </c>
      <c r="E10" s="263" t="s">
        <v>1638</v>
      </c>
      <c r="F10" s="263"/>
      <c r="H10" s="87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 x14ac:dyDescent="0.25">
      <c r="A11" s="267"/>
      <c r="B11" s="264" t="s">
        <v>147</v>
      </c>
      <c r="C11" s="382">
        <v>6</v>
      </c>
      <c r="D11" s="259" t="s">
        <v>148</v>
      </c>
      <c r="E11" s="263" t="s">
        <v>1638</v>
      </c>
      <c r="F11" s="263"/>
      <c r="H11" s="87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 x14ac:dyDescent="0.25">
      <c r="A12" s="267"/>
      <c r="B12" s="264" t="s">
        <v>152</v>
      </c>
      <c r="C12" s="382">
        <v>2.09</v>
      </c>
      <c r="D12" s="259" t="s">
        <v>153</v>
      </c>
      <c r="E12" s="263" t="s">
        <v>1638</v>
      </c>
      <c r="F12" s="263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 x14ac:dyDescent="0.25">
      <c r="A13" s="267"/>
      <c r="B13" s="264" t="s">
        <v>158</v>
      </c>
      <c r="C13" s="382">
        <v>2.4</v>
      </c>
      <c r="D13" s="268" t="s">
        <v>159</v>
      </c>
      <c r="E13" s="263" t="s">
        <v>1638</v>
      </c>
      <c r="F13" s="263" t="s">
        <v>106</v>
      </c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 x14ac:dyDescent="0.25">
      <c r="A14" s="267"/>
      <c r="B14" s="269" t="s">
        <v>163</v>
      </c>
      <c r="C14" s="384">
        <v>38.982999999999997</v>
      </c>
      <c r="D14" s="268" t="s">
        <v>164</v>
      </c>
      <c r="E14" s="263" t="s">
        <v>1638</v>
      </c>
      <c r="F14" s="263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 x14ac:dyDescent="0.25">
      <c r="A15" s="267"/>
      <c r="B15" s="269" t="s">
        <v>168</v>
      </c>
      <c r="C15" s="385">
        <v>1204</v>
      </c>
      <c r="D15" s="259"/>
      <c r="E15" s="263" t="s">
        <v>1638</v>
      </c>
      <c r="F15" s="263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 x14ac:dyDescent="0.25">
      <c r="A16" s="267"/>
      <c r="B16" s="472" t="s">
        <v>172</v>
      </c>
      <c r="C16" s="345"/>
      <c r="D16" s="259" t="s">
        <v>173</v>
      </c>
      <c r="E16" s="263"/>
      <c r="F16" s="263"/>
      <c r="M16" s="512"/>
      <c r="N16" s="512"/>
      <c r="O16" s="512"/>
      <c r="P16" s="512"/>
      <c r="Q16" s="512"/>
      <c r="R16" s="512"/>
      <c r="S16" s="512"/>
      <c r="T16" s="512"/>
      <c r="U16" s="512"/>
      <c r="V16" s="512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 x14ac:dyDescent="0.3">
      <c r="A17" s="267"/>
      <c r="B17" s="270" t="s">
        <v>177</v>
      </c>
      <c r="C17" s="385">
        <v>310730</v>
      </c>
      <c r="D17" s="271" t="s">
        <v>178</v>
      </c>
      <c r="E17" s="272" t="s">
        <v>1638</v>
      </c>
      <c r="F17" s="272"/>
      <c r="H17" s="87" t="s">
        <v>179</v>
      </c>
      <c r="Q17" s="87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 x14ac:dyDescent="0.25">
      <c r="A18" s="86" t="s">
        <v>184</v>
      </c>
      <c r="B18" s="261" t="s">
        <v>185</v>
      </c>
      <c r="C18" s="380">
        <v>8852</v>
      </c>
      <c r="D18" s="268" t="s">
        <v>186</v>
      </c>
      <c r="E18" s="260" t="s">
        <v>1638</v>
      </c>
      <c r="F18" s="260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 x14ac:dyDescent="0.25">
      <c r="A19" s="176" t="s">
        <v>110</v>
      </c>
      <c r="B19" s="261" t="s">
        <v>189</v>
      </c>
      <c r="C19" s="383">
        <v>2385</v>
      </c>
      <c r="D19" s="273"/>
      <c r="E19" s="263" t="s">
        <v>1638</v>
      </c>
      <c r="F19" s="263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 x14ac:dyDescent="0.25">
      <c r="A20" s="284" t="s">
        <v>193</v>
      </c>
      <c r="B20" s="473" t="s">
        <v>194</v>
      </c>
      <c r="C20" s="383">
        <v>2074.9499999999998</v>
      </c>
      <c r="D20" s="268" t="s">
        <v>195</v>
      </c>
      <c r="E20" s="263" t="s">
        <v>1638</v>
      </c>
      <c r="F20" s="263"/>
      <c r="H20" s="87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 x14ac:dyDescent="0.25">
      <c r="A21" s="88" t="s">
        <v>121</v>
      </c>
      <c r="B21" s="261" t="s">
        <v>199</v>
      </c>
      <c r="C21" s="474">
        <f>(($C$19/1000)/($C$18/1000))</f>
        <v>0.26943063714414817</v>
      </c>
      <c r="D21" s="268"/>
      <c r="E21" s="263"/>
      <c r="F21" s="263"/>
      <c r="J21" s="89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 x14ac:dyDescent="0.25">
      <c r="A22" s="284" t="s">
        <v>203</v>
      </c>
      <c r="B22" s="261" t="s">
        <v>204</v>
      </c>
      <c r="C22" s="474">
        <f>(($C$20/1000)/($C$18/1000))</f>
        <v>0.23440465431540891</v>
      </c>
      <c r="D22" s="268" t="s">
        <v>205</v>
      </c>
      <c r="E22" s="263"/>
      <c r="F22" s="263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 x14ac:dyDescent="0.25">
      <c r="A23" s="274"/>
      <c r="B23" s="261" t="s">
        <v>130</v>
      </c>
      <c r="C23" s="471">
        <f>SQRT(((4/PI()/1.025)*(C21-C22))+(C25/1000)^2)</f>
        <v>0.39039562976208164</v>
      </c>
      <c r="D23" s="262" t="s">
        <v>209</v>
      </c>
      <c r="E23" s="263"/>
      <c r="F23" s="263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 x14ac:dyDescent="0.25">
      <c r="A24" s="274"/>
      <c r="B24" s="261" t="s">
        <v>213</v>
      </c>
      <c r="C24" s="385">
        <v>455</v>
      </c>
      <c r="D24" s="268" t="s">
        <v>214</v>
      </c>
      <c r="E24" s="263" t="s">
        <v>1639</v>
      </c>
      <c r="F24" s="263">
        <v>455</v>
      </c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 x14ac:dyDescent="0.25">
      <c r="A25" s="274"/>
      <c r="B25" s="261" t="s">
        <v>217</v>
      </c>
      <c r="C25" s="385">
        <v>330</v>
      </c>
      <c r="D25" s="268" t="s">
        <v>218</v>
      </c>
      <c r="E25" s="263" t="s">
        <v>1638</v>
      </c>
      <c r="F25" s="263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 x14ac:dyDescent="0.25">
      <c r="A26" s="274"/>
      <c r="B26" s="261" t="s">
        <v>141</v>
      </c>
      <c r="C26" s="383">
        <v>668</v>
      </c>
      <c r="D26" s="268" t="s">
        <v>221</v>
      </c>
      <c r="E26" s="263" t="s">
        <v>1638</v>
      </c>
      <c r="F26" s="263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 x14ac:dyDescent="0.25">
      <c r="A27" s="274"/>
      <c r="B27" s="269" t="s">
        <v>225</v>
      </c>
      <c r="C27" s="381">
        <v>4.1399999999999997</v>
      </c>
      <c r="D27" s="268" t="s">
        <v>226</v>
      </c>
      <c r="E27" s="263" t="s">
        <v>1638</v>
      </c>
      <c r="F27" s="263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 x14ac:dyDescent="0.25">
      <c r="A28" s="275"/>
      <c r="B28" s="475" t="s">
        <v>230</v>
      </c>
      <c r="C28" s="383">
        <v>77</v>
      </c>
      <c r="D28" s="268" t="s">
        <v>231</v>
      </c>
      <c r="E28" s="263" t="s">
        <v>1638</v>
      </c>
      <c r="F28" s="263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 x14ac:dyDescent="0.25">
      <c r="A29" s="275"/>
      <c r="B29" s="475" t="s">
        <v>235</v>
      </c>
      <c r="C29" s="383"/>
      <c r="D29" s="268" t="s">
        <v>231</v>
      </c>
      <c r="E29" s="263"/>
      <c r="F29" s="263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 x14ac:dyDescent="0.25">
      <c r="A30" s="275"/>
      <c r="B30" s="264" t="s">
        <v>239</v>
      </c>
      <c r="C30" s="476">
        <f>(207*1000000*PI()*(((C24/1000)^4)-((C25/1000)^4))/64)</f>
        <v>314995.17981069302</v>
      </c>
      <c r="D30" s="262" t="s">
        <v>240</v>
      </c>
      <c r="E30" s="263"/>
      <c r="F30" s="263"/>
      <c r="H30" s="87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 x14ac:dyDescent="0.25">
      <c r="A31" s="280"/>
      <c r="B31" s="264" t="s">
        <v>245</v>
      </c>
      <c r="C31" s="386">
        <v>10</v>
      </c>
      <c r="D31" s="259"/>
      <c r="E31" s="263"/>
      <c r="F31" s="263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 x14ac:dyDescent="0.25">
      <c r="A32" s="275"/>
      <c r="B32" s="269" t="s">
        <v>168</v>
      </c>
      <c r="C32" s="386">
        <v>10</v>
      </c>
      <c r="D32" s="268"/>
      <c r="E32" s="263"/>
      <c r="F32" s="263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 x14ac:dyDescent="0.25">
      <c r="A33" s="275"/>
      <c r="B33" s="276" t="s">
        <v>251</v>
      </c>
      <c r="C33" s="474">
        <f>(1/C27)</f>
        <v>0.24154589371980678</v>
      </c>
      <c r="D33" s="268" t="s">
        <v>252</v>
      </c>
      <c r="E33" s="263"/>
      <c r="F33" s="263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 x14ac:dyDescent="0.25">
      <c r="A34" s="275"/>
      <c r="B34" s="477" t="s">
        <v>256</v>
      </c>
      <c r="C34" s="387">
        <v>0.01</v>
      </c>
      <c r="D34" s="268" t="s">
        <v>252</v>
      </c>
      <c r="E34" s="263"/>
      <c r="F34" s="263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 x14ac:dyDescent="0.25">
      <c r="A35" s="275"/>
      <c r="B35" s="276" t="s">
        <v>260</v>
      </c>
      <c r="C35" s="474">
        <f>1+C33</f>
        <v>1.2415458937198067</v>
      </c>
      <c r="D35" s="268" t="s">
        <v>252</v>
      </c>
      <c r="E35" s="263"/>
      <c r="F35" s="263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 x14ac:dyDescent="0.3">
      <c r="A36" s="275"/>
      <c r="B36" s="285" t="s">
        <v>264</v>
      </c>
      <c r="C36" s="476">
        <f>C30*((1+1/C27)-(1/C27))+0.01</f>
        <v>314995.18981069303</v>
      </c>
      <c r="D36" s="268" t="s">
        <v>265</v>
      </c>
      <c r="E36" s="272"/>
      <c r="F36" s="272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 x14ac:dyDescent="0.25">
      <c r="A37" s="86" t="s">
        <v>269</v>
      </c>
      <c r="B37" s="264" t="s">
        <v>185</v>
      </c>
      <c r="C37" s="379">
        <v>1374</v>
      </c>
      <c r="D37" s="277"/>
      <c r="E37" s="260" t="s">
        <v>1638</v>
      </c>
      <c r="F37" s="260"/>
    </row>
    <row r="38" spans="1:29" ht="20.100000000000001" customHeight="1" x14ac:dyDescent="0.25">
      <c r="A38" s="176" t="s">
        <v>110</v>
      </c>
      <c r="B38" s="261" t="s">
        <v>189</v>
      </c>
      <c r="C38" s="382">
        <f>890</f>
        <v>890</v>
      </c>
      <c r="D38" s="278"/>
      <c r="E38" s="263" t="s">
        <v>1639</v>
      </c>
      <c r="F38" s="263"/>
    </row>
    <row r="39" spans="1:29" ht="20.100000000000001" customHeight="1" x14ac:dyDescent="0.25">
      <c r="A39" s="284" t="s">
        <v>270</v>
      </c>
      <c r="B39" s="261" t="s">
        <v>194</v>
      </c>
      <c r="C39" s="382">
        <f>774.3</f>
        <v>774.3</v>
      </c>
      <c r="D39" s="268" t="s">
        <v>271</v>
      </c>
      <c r="E39" s="263" t="s">
        <v>1639</v>
      </c>
      <c r="F39" s="263"/>
    </row>
    <row r="40" spans="1:29" ht="20.100000000000001" customHeight="1" x14ac:dyDescent="0.25">
      <c r="A40" s="88" t="s">
        <v>121</v>
      </c>
      <c r="B40" s="261" t="s">
        <v>199</v>
      </c>
      <c r="C40" s="474">
        <f>(C38/1000)/(C37/1000)</f>
        <v>0.6477438136826783</v>
      </c>
      <c r="D40" s="259"/>
      <c r="E40" s="263"/>
      <c r="F40" s="263"/>
    </row>
    <row r="41" spans="1:29" ht="20.100000000000001" customHeight="1" x14ac:dyDescent="0.25">
      <c r="A41" s="284" t="s">
        <v>203</v>
      </c>
      <c r="B41" s="261" t="s">
        <v>204</v>
      </c>
      <c r="C41" s="474">
        <f>(C39/1000)/(C37/1000)</f>
        <v>0.56353711790393013</v>
      </c>
      <c r="D41" s="279"/>
      <c r="E41" s="263"/>
      <c r="F41" s="263"/>
    </row>
    <row r="42" spans="1:29" ht="20.100000000000001" customHeight="1" x14ac:dyDescent="0.25">
      <c r="A42" s="280"/>
      <c r="B42" s="264" t="s">
        <v>130</v>
      </c>
      <c r="C42" s="471">
        <f>SQRT(((4/PI()/1.025)*(C40-C41))+(C44/1000)^2)</f>
        <v>0.3575276881612629</v>
      </c>
      <c r="D42" s="262" t="s">
        <v>209</v>
      </c>
      <c r="E42" s="263"/>
      <c r="F42" s="263"/>
    </row>
    <row r="43" spans="1:29" ht="20.100000000000001" customHeight="1" x14ac:dyDescent="0.25">
      <c r="A43" s="280"/>
      <c r="B43" s="264" t="s">
        <v>213</v>
      </c>
      <c r="C43" s="385">
        <v>254</v>
      </c>
      <c r="D43" s="281" t="s">
        <v>272</v>
      </c>
      <c r="E43" s="263" t="s">
        <v>1638</v>
      </c>
      <c r="F43" s="263"/>
    </row>
    <row r="44" spans="1:29" ht="20.100000000000001" customHeight="1" x14ac:dyDescent="0.25">
      <c r="A44" s="280"/>
      <c r="B44" s="264" t="s">
        <v>217</v>
      </c>
      <c r="C44" s="383">
        <v>152.4</v>
      </c>
      <c r="D44" s="268" t="s">
        <v>273</v>
      </c>
      <c r="E44" s="263" t="s">
        <v>1638</v>
      </c>
      <c r="F44" s="263"/>
      <c r="H44" s="87" t="s">
        <v>274</v>
      </c>
    </row>
    <row r="45" spans="1:29" ht="20.100000000000001" customHeight="1" x14ac:dyDescent="0.25">
      <c r="A45" s="280"/>
      <c r="B45" s="276" t="s">
        <v>141</v>
      </c>
      <c r="C45" s="383">
        <v>535</v>
      </c>
      <c r="D45" s="268" t="s">
        <v>221</v>
      </c>
      <c r="E45" s="263" t="s">
        <v>1638</v>
      </c>
      <c r="F45" s="263"/>
    </row>
    <row r="46" spans="1:29" ht="20.100000000000001" customHeight="1" x14ac:dyDescent="0.25">
      <c r="A46" s="280"/>
      <c r="B46" s="264" t="s">
        <v>239</v>
      </c>
      <c r="C46" s="388">
        <f>(207*1000000*PI()*(((C43/1000)^4)-((C44/1000)^4))/64)</f>
        <v>36812.388185535099</v>
      </c>
      <c r="E46" s="263"/>
      <c r="F46" s="263"/>
    </row>
    <row r="47" spans="1:29" ht="20.100000000000001" customHeight="1" x14ac:dyDescent="0.25">
      <c r="A47" s="280"/>
      <c r="B47" s="264" t="s">
        <v>245</v>
      </c>
      <c r="C47" s="386">
        <f>(207*PI()*(((C43/1000)^2)-((C44/1000)^2))/4)*1000000</f>
        <v>6712860.6830836497</v>
      </c>
      <c r="D47" s="282"/>
      <c r="E47" s="263"/>
      <c r="F47" s="263"/>
    </row>
    <row r="48" spans="1:29" ht="20.100000000000001" customHeight="1" thickBot="1" x14ac:dyDescent="0.3">
      <c r="A48" s="280"/>
      <c r="B48" s="270" t="s">
        <v>168</v>
      </c>
      <c r="C48" s="389">
        <f>((207/(2*(1+0.3)))*(PI()*(((C43/1000)^4)-((C44/1000)^4))/32))*1000000</f>
        <v>28317.221681180847</v>
      </c>
      <c r="D48" s="283"/>
      <c r="E48" s="272"/>
      <c r="F48" s="272"/>
    </row>
    <row r="49" spans="1:8" ht="20.100000000000001" customHeight="1" x14ac:dyDescent="0.25">
      <c r="A49" s="86" t="s">
        <v>275</v>
      </c>
      <c r="B49" s="264" t="s">
        <v>185</v>
      </c>
      <c r="C49" s="379"/>
      <c r="D49" s="277"/>
      <c r="E49" s="260"/>
      <c r="F49" s="260"/>
    </row>
    <row r="50" spans="1:8" ht="20.100000000000001" customHeight="1" x14ac:dyDescent="0.25">
      <c r="A50" s="176" t="s">
        <v>110</v>
      </c>
      <c r="B50" s="261" t="s">
        <v>189</v>
      </c>
      <c r="C50" s="382"/>
      <c r="D50" s="278"/>
      <c r="E50" s="263"/>
      <c r="F50" s="263"/>
    </row>
    <row r="51" spans="1:8" ht="20.100000000000001" customHeight="1" x14ac:dyDescent="0.25">
      <c r="A51" s="284"/>
      <c r="B51" s="261" t="s">
        <v>194</v>
      </c>
      <c r="C51" s="382"/>
      <c r="D51" s="268" t="s">
        <v>271</v>
      </c>
      <c r="E51" s="263"/>
      <c r="F51" s="263"/>
    </row>
    <row r="52" spans="1:8" ht="20.100000000000001" customHeight="1" x14ac:dyDescent="0.25">
      <c r="A52" s="88" t="s">
        <v>121</v>
      </c>
      <c r="B52" s="261" t="s">
        <v>199</v>
      </c>
      <c r="C52" s="474" t="e">
        <f>(C50/1000)/(C49/1000)</f>
        <v>#DIV/0!</v>
      </c>
      <c r="D52" s="259"/>
      <c r="E52" s="263"/>
      <c r="F52" s="263"/>
    </row>
    <row r="53" spans="1:8" ht="20.100000000000001" customHeight="1" x14ac:dyDescent="0.25">
      <c r="A53" s="284"/>
      <c r="B53" s="261" t="s">
        <v>204</v>
      </c>
      <c r="C53" s="474" t="e">
        <f>(C51/1000)/(C49/1000)</f>
        <v>#DIV/0!</v>
      </c>
      <c r="D53" s="279"/>
      <c r="E53" s="263"/>
      <c r="F53" s="263"/>
    </row>
    <row r="54" spans="1:8" ht="20.100000000000001" customHeight="1" x14ac:dyDescent="0.25">
      <c r="A54" s="280"/>
      <c r="B54" s="264" t="s">
        <v>130</v>
      </c>
      <c r="C54" s="471" t="e">
        <f>SQRT(((4/PI()/1.025)*(C52-C53))+(C56/1000)^2)</f>
        <v>#DIV/0!</v>
      </c>
      <c r="D54" s="262"/>
      <c r="E54" s="263"/>
      <c r="F54" s="263"/>
    </row>
    <row r="55" spans="1:8" ht="20.100000000000001" customHeight="1" x14ac:dyDescent="0.25">
      <c r="A55" s="280"/>
      <c r="B55" s="264" t="s">
        <v>213</v>
      </c>
      <c r="C55" s="385"/>
      <c r="D55" s="281" t="s">
        <v>272</v>
      </c>
      <c r="E55" s="263"/>
      <c r="F55" s="263"/>
    </row>
    <row r="56" spans="1:8" ht="20.100000000000001" customHeight="1" x14ac:dyDescent="0.25">
      <c r="A56" s="280"/>
      <c r="B56" s="264" t="s">
        <v>217</v>
      </c>
      <c r="C56" s="383"/>
      <c r="D56" s="268" t="s">
        <v>273</v>
      </c>
      <c r="E56" s="263"/>
      <c r="F56" s="263"/>
      <c r="H56" s="87"/>
    </row>
    <row r="57" spans="1:8" ht="20.100000000000001" customHeight="1" x14ac:dyDescent="0.25">
      <c r="A57" s="280"/>
      <c r="B57" s="276" t="s">
        <v>141</v>
      </c>
      <c r="C57" s="383"/>
      <c r="D57" s="268" t="s">
        <v>221</v>
      </c>
      <c r="E57" s="263"/>
      <c r="F57" s="263"/>
    </row>
    <row r="58" spans="1:8" ht="20.100000000000001" customHeight="1" x14ac:dyDescent="0.25">
      <c r="A58" s="280"/>
      <c r="B58" s="264" t="s">
        <v>239</v>
      </c>
      <c r="C58" s="447">
        <f>(207*1000000*PI()*(((C55/1000)^4)-((C56/1000)^4))/64)</f>
        <v>0</v>
      </c>
      <c r="E58" s="263"/>
      <c r="F58" s="263"/>
    </row>
    <row r="59" spans="1:8" ht="20.100000000000001" customHeight="1" x14ac:dyDescent="0.25">
      <c r="A59" s="280"/>
      <c r="B59" s="264" t="s">
        <v>245</v>
      </c>
      <c r="C59" s="448">
        <f>(207*PI()*(((C55/1000)^2)-((C56/1000)^2))/4)*1000000</f>
        <v>0</v>
      </c>
      <c r="D59" s="282"/>
      <c r="E59" s="263"/>
      <c r="F59" s="263"/>
    </row>
    <row r="60" spans="1:8" ht="20.100000000000001" customHeight="1" thickBot="1" x14ac:dyDescent="0.3">
      <c r="A60" s="280"/>
      <c r="B60" s="269" t="s">
        <v>168</v>
      </c>
      <c r="C60" s="389">
        <f>((207/(2*(1+0.3)))*(PI()*(((C55/1000)^4)-((C56/1000)^4))/32))*1000000</f>
        <v>0</v>
      </c>
      <c r="D60" s="283"/>
      <c r="E60" s="272"/>
      <c r="F60" s="272"/>
    </row>
    <row r="61" spans="1:8" ht="20.100000000000001" customHeight="1" thickBot="1" x14ac:dyDescent="0.3">
      <c r="A61" s="418" t="s">
        <v>276</v>
      </c>
      <c r="B61" s="418"/>
      <c r="C61" s="418"/>
      <c r="D61" s="419"/>
      <c r="E61" s="260"/>
      <c r="F61" s="260"/>
    </row>
    <row r="62" spans="1:8" ht="20.100000000000001" customHeight="1" thickBot="1" x14ac:dyDescent="0.3">
      <c r="A62" s="420" t="s">
        <v>277</v>
      </c>
      <c r="B62" s="421"/>
      <c r="C62" s="421"/>
      <c r="D62" s="422"/>
      <c r="E62" s="285"/>
      <c r="F62" s="285"/>
    </row>
    <row r="90" spans="7:27" ht="20.100000000000001" customHeight="1" x14ac:dyDescent="0.25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 x14ac:dyDescent="0.25">
      <c r="H121" s="87" t="s">
        <v>278</v>
      </c>
    </row>
    <row r="132" spans="8:8" ht="20.100000000000001" customHeight="1" x14ac:dyDescent="0.25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B10" sqref="B10"/>
    </sheetView>
  </sheetViews>
  <sheetFormatPr defaultColWidth="9.140625" defaultRowHeight="20.100000000000001" customHeight="1" x14ac:dyDescent="0.25"/>
  <cols>
    <col min="1" max="1" width="19.140625" style="286" customWidth="1"/>
    <col min="2" max="2" width="44.5703125" style="286" bestFit="1" customWidth="1"/>
    <col min="3" max="3" width="14.5703125" style="286" customWidth="1"/>
    <col min="4" max="4" width="16.28515625" style="286" customWidth="1"/>
    <col min="5" max="5" width="16.42578125" style="286" customWidth="1"/>
    <col min="6" max="13" width="9.140625" style="4" customWidth="1"/>
    <col min="14" max="14" width="21.28515625" style="286" customWidth="1"/>
    <col min="15" max="15" width="17.28515625" style="286" customWidth="1"/>
    <col min="16" max="16" width="18.28515625" style="286" customWidth="1"/>
    <col min="17" max="17" width="14" style="286" bestFit="1" customWidth="1"/>
    <col min="18" max="18" width="14.85546875" style="286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18" t="s">
        <v>279</v>
      </c>
      <c r="B2" s="520"/>
      <c r="C2" s="287" t="s">
        <v>67</v>
      </c>
      <c r="D2" s="288" t="s">
        <v>280</v>
      </c>
      <c r="N2" s="518" t="s">
        <v>281</v>
      </c>
      <c r="O2" s="519"/>
      <c r="P2" s="520"/>
    </row>
    <row r="3" spans="1:16" ht="20.100000000000001" customHeight="1" x14ac:dyDescent="0.25">
      <c r="A3" s="449" t="s">
        <v>282</v>
      </c>
      <c r="B3" s="347" t="s">
        <v>283</v>
      </c>
      <c r="C3" s="303"/>
      <c r="D3" s="289"/>
      <c r="N3" s="291">
        <v>0.25</v>
      </c>
      <c r="O3" s="291">
        <v>0.25</v>
      </c>
      <c r="P3" s="291">
        <v>1.2</v>
      </c>
    </row>
    <row r="4" spans="1:16" ht="20.100000000000001" customHeight="1" x14ac:dyDescent="0.25">
      <c r="A4" s="450" t="s">
        <v>121</v>
      </c>
      <c r="B4" s="350" t="s">
        <v>74</v>
      </c>
      <c r="C4" s="451"/>
      <c r="D4" s="307"/>
      <c r="N4" s="291">
        <v>-0.25</v>
      </c>
      <c r="O4" s="291">
        <v>0.25</v>
      </c>
      <c r="P4" s="291">
        <v>1.2</v>
      </c>
    </row>
    <row r="5" spans="1:16" ht="20.100000000000001" customHeight="1" x14ac:dyDescent="0.25">
      <c r="A5" s="295" t="s">
        <v>284</v>
      </c>
      <c r="B5" s="349" t="s">
        <v>285</v>
      </c>
      <c r="C5" s="451"/>
      <c r="D5" s="307"/>
      <c r="N5" s="291">
        <v>-0.25</v>
      </c>
      <c r="O5" s="291">
        <v>-0.25</v>
      </c>
      <c r="P5" s="291">
        <v>1.2</v>
      </c>
    </row>
    <row r="6" spans="1:16" ht="20.100000000000001" customHeight="1" x14ac:dyDescent="0.25">
      <c r="A6" s="295" t="s">
        <v>286</v>
      </c>
      <c r="B6" s="348" t="s">
        <v>1638</v>
      </c>
      <c r="C6" s="451"/>
      <c r="D6" s="307"/>
      <c r="N6" s="291">
        <v>0.25</v>
      </c>
      <c r="O6" s="291">
        <v>-0.25</v>
      </c>
      <c r="P6" s="291">
        <v>1.2</v>
      </c>
    </row>
    <row r="7" spans="1:16" ht="20.100000000000001" customHeight="1" x14ac:dyDescent="0.25">
      <c r="A7" s="450" t="s">
        <v>287</v>
      </c>
      <c r="B7" s="308" t="s">
        <v>288</v>
      </c>
      <c r="C7" s="452"/>
      <c r="D7" s="290"/>
      <c r="N7" s="291">
        <v>0.5</v>
      </c>
      <c r="O7" s="291">
        <v>0.5</v>
      </c>
      <c r="P7" s="291">
        <v>0</v>
      </c>
    </row>
    <row r="8" spans="1:16" ht="20.100000000000001" customHeight="1" x14ac:dyDescent="0.25">
      <c r="A8" s="291" t="s">
        <v>289</v>
      </c>
      <c r="B8" s="350">
        <v>3810</v>
      </c>
      <c r="C8" s="452" t="s">
        <v>1638</v>
      </c>
      <c r="D8" s="290"/>
      <c r="N8" s="291">
        <v>-0.5</v>
      </c>
      <c r="O8" s="291">
        <v>0.5</v>
      </c>
      <c r="P8" s="291">
        <v>0</v>
      </c>
    </row>
    <row r="9" spans="1:16" ht="20.100000000000001" customHeight="1" x14ac:dyDescent="0.25">
      <c r="A9" s="291" t="s">
        <v>290</v>
      </c>
      <c r="B9" s="391">
        <v>502</v>
      </c>
      <c r="C9" s="452" t="s">
        <v>1638</v>
      </c>
      <c r="D9" s="290"/>
      <c r="N9" s="291">
        <v>-0.5</v>
      </c>
      <c r="O9" s="291">
        <v>-0.5</v>
      </c>
      <c r="P9" s="291">
        <v>0</v>
      </c>
    </row>
    <row r="10" spans="1:16" ht="20.100000000000001" customHeight="1" thickBot="1" x14ac:dyDescent="0.3">
      <c r="A10" s="291" t="s">
        <v>291</v>
      </c>
      <c r="B10" s="391">
        <v>907</v>
      </c>
      <c r="C10" s="452" t="s">
        <v>1638</v>
      </c>
      <c r="D10" s="290"/>
      <c r="N10" s="291">
        <v>0.5</v>
      </c>
      <c r="O10" s="291">
        <v>-0.5</v>
      </c>
      <c r="P10" s="291">
        <v>0</v>
      </c>
    </row>
    <row r="11" spans="1:16" ht="20.100000000000001" customHeight="1" x14ac:dyDescent="0.25">
      <c r="A11" s="450" t="s">
        <v>292</v>
      </c>
      <c r="B11" s="391">
        <v>681</v>
      </c>
      <c r="C11" s="452" t="s">
        <v>1638</v>
      </c>
      <c r="D11" s="290"/>
      <c r="N11" s="297"/>
      <c r="O11" s="297"/>
      <c r="P11" s="297"/>
    </row>
    <row r="12" spans="1:16" ht="20.100000000000001" customHeight="1" x14ac:dyDescent="0.25">
      <c r="A12" s="450" t="s">
        <v>293</v>
      </c>
      <c r="B12" s="391">
        <v>864</v>
      </c>
      <c r="C12" s="452" t="s">
        <v>1638</v>
      </c>
      <c r="D12" s="290"/>
    </row>
    <row r="13" spans="1:16" ht="20.100000000000001" customHeight="1" x14ac:dyDescent="0.25">
      <c r="A13" s="450" t="s">
        <v>294</v>
      </c>
      <c r="B13" s="391">
        <v>2037</v>
      </c>
      <c r="C13" s="452" t="s">
        <v>1638</v>
      </c>
      <c r="D13" s="290"/>
      <c r="O13" s="298"/>
    </row>
    <row r="14" spans="1:16" ht="20.100000000000001" customHeight="1" thickBot="1" x14ac:dyDescent="0.3">
      <c r="A14" s="453" t="s">
        <v>295</v>
      </c>
      <c r="B14" s="392">
        <v>839</v>
      </c>
      <c r="C14" s="454" t="s">
        <v>1638</v>
      </c>
      <c r="D14" s="292"/>
    </row>
    <row r="15" spans="1:16" ht="20.100000000000001" customHeight="1" thickBot="1" x14ac:dyDescent="0.3">
      <c r="B15" s="455"/>
    </row>
    <row r="16" spans="1:16" ht="20.100000000000001" customHeight="1" thickBot="1" x14ac:dyDescent="0.3">
      <c r="N16" s="521" t="s">
        <v>296</v>
      </c>
      <c r="O16" s="522"/>
      <c r="P16" s="299"/>
    </row>
    <row r="17" spans="1:18" ht="20.100000000000001" customHeight="1" thickBot="1" x14ac:dyDescent="0.3">
      <c r="A17" s="521" t="s">
        <v>297</v>
      </c>
      <c r="B17" s="523"/>
      <c r="C17" s="523"/>
      <c r="D17" s="293" t="s">
        <v>67</v>
      </c>
      <c r="E17" s="294" t="s">
        <v>280</v>
      </c>
      <c r="N17" s="300" t="s">
        <v>103</v>
      </c>
      <c r="O17" s="399">
        <f>Values!C3</f>
        <v>2240</v>
      </c>
      <c r="P17" s="298"/>
      <c r="Q17" s="298"/>
    </row>
    <row r="18" spans="1:18" ht="20.100000000000001" customHeight="1" thickBot="1" x14ac:dyDescent="0.3">
      <c r="A18" s="524" t="s">
        <v>298</v>
      </c>
      <c r="B18" s="456" t="s">
        <v>299</v>
      </c>
      <c r="C18" s="413">
        <f>C19</f>
        <v>5045</v>
      </c>
      <c r="D18" s="309" t="s">
        <v>1638</v>
      </c>
      <c r="E18" s="295" t="s">
        <v>1640</v>
      </c>
      <c r="N18" s="301" t="s">
        <v>300</v>
      </c>
      <c r="O18" s="400">
        <f>+O17-(B8/1000)-(B9/1000)</f>
        <v>2235.6880000000001</v>
      </c>
    </row>
    <row r="19" spans="1:18" ht="20.100000000000001" customHeight="1" thickBot="1" x14ac:dyDescent="0.3">
      <c r="A19" s="524"/>
      <c r="B19" s="457" t="s">
        <v>301</v>
      </c>
      <c r="C19" s="414">
        <v>5045</v>
      </c>
      <c r="D19" s="310"/>
      <c r="E19" s="296"/>
      <c r="N19" s="302"/>
      <c r="O19" s="302"/>
    </row>
    <row r="20" spans="1:18" ht="20.100000000000001" customHeight="1" thickBot="1" x14ac:dyDescent="0.3">
      <c r="A20" s="524"/>
      <c r="B20" s="458" t="s">
        <v>302</v>
      </c>
      <c r="C20" s="459">
        <v>9.9999999999999995E-7</v>
      </c>
      <c r="D20" s="310"/>
      <c r="E20" s="296"/>
      <c r="N20" s="518" t="s">
        <v>303</v>
      </c>
      <c r="O20" s="519"/>
      <c r="P20" s="520"/>
      <c r="Q20" s="287" t="s">
        <v>67</v>
      </c>
      <c r="R20" s="288" t="s">
        <v>280</v>
      </c>
    </row>
    <row r="21" spans="1:18" ht="20.100000000000001" customHeight="1" x14ac:dyDescent="0.25">
      <c r="A21" s="515" t="s">
        <v>304</v>
      </c>
      <c r="B21" s="460" t="s">
        <v>305</v>
      </c>
      <c r="C21" s="461">
        <f>+(B13/1000)-(B11/1000)</f>
        <v>1.3559999999999999</v>
      </c>
      <c r="D21" s="310"/>
      <c r="E21" s="296"/>
      <c r="N21" s="303">
        <v>0</v>
      </c>
      <c r="O21" s="393">
        <f>B8</f>
        <v>3810</v>
      </c>
      <c r="P21" s="396">
        <f>O17</f>
        <v>2240</v>
      </c>
      <c r="Q21" s="303" t="s">
        <v>1638</v>
      </c>
      <c r="R21" s="289"/>
    </row>
    <row r="22" spans="1:18" ht="20.100000000000001" customHeight="1" x14ac:dyDescent="0.25">
      <c r="A22" s="516"/>
      <c r="B22" s="457" t="s">
        <v>306</v>
      </c>
      <c r="C22" s="462">
        <f>+(B14/1000)-(B12/1000)</f>
        <v>-2.5000000000000022E-2</v>
      </c>
      <c r="D22" s="310"/>
      <c r="E22" s="296"/>
      <c r="N22" s="304">
        <v>5</v>
      </c>
      <c r="O22" s="394">
        <v>3810</v>
      </c>
      <c r="P22" s="397">
        <f>IF(OR(O22=0,O22=""),$P21,$P$21+((O22/1000)-($O$21/1000)))</f>
        <v>2240</v>
      </c>
      <c r="Q22" s="312" t="s">
        <v>1638</v>
      </c>
      <c r="R22" s="290"/>
    </row>
    <row r="23" spans="1:18" ht="20.100000000000001" customHeight="1" x14ac:dyDescent="0.25">
      <c r="A23" s="515" t="s">
        <v>307</v>
      </c>
      <c r="B23" s="460" t="s">
        <v>308</v>
      </c>
      <c r="C23" s="461">
        <f>+(B13/1000)+(B9/1000)</f>
        <v>2.5389999999999997</v>
      </c>
      <c r="D23" s="310"/>
      <c r="E23" s="296"/>
      <c r="N23" s="304">
        <v>10</v>
      </c>
      <c r="O23" s="394">
        <v>3810</v>
      </c>
      <c r="P23" s="397">
        <f>IF(OR(O23=0,O23=""),$P22,$P$21+((O23/1000)-($O$21/1000)))</f>
        <v>2240</v>
      </c>
      <c r="Q23" s="312" t="s">
        <v>1638</v>
      </c>
      <c r="R23" s="290"/>
    </row>
    <row r="24" spans="1:18" ht="20.100000000000001" customHeight="1" thickBot="1" x14ac:dyDescent="0.3">
      <c r="A24" s="517"/>
      <c r="B24" s="457" t="s">
        <v>309</v>
      </c>
      <c r="C24" s="462">
        <f>+(B14/1000)-(B10/1000)</f>
        <v>-6.800000000000006E-2</v>
      </c>
      <c r="D24" s="310"/>
      <c r="E24" s="296"/>
      <c r="N24" s="305">
        <v>15</v>
      </c>
      <c r="O24" s="395">
        <v>3810</v>
      </c>
      <c r="P24" s="398">
        <f>IF(OR(O24=0,O24=""),$P23,$P$21+((O24/1000)-($O$21/1000)))</f>
        <v>2240</v>
      </c>
      <c r="Q24" s="313" t="s">
        <v>1638</v>
      </c>
      <c r="R24" s="306"/>
    </row>
    <row r="25" spans="1:18" ht="20.100000000000001" customHeight="1" x14ac:dyDescent="0.25">
      <c r="A25" s="515" t="s">
        <v>310</v>
      </c>
      <c r="B25" s="460" t="s">
        <v>311</v>
      </c>
      <c r="C25" s="461">
        <f>+(B13/1000)</f>
        <v>2.0369999999999999</v>
      </c>
      <c r="D25" s="310"/>
      <c r="E25" s="296"/>
      <c r="Q25" s="297"/>
    </row>
    <row r="26" spans="1:18" ht="20.100000000000001" customHeight="1" x14ac:dyDescent="0.25">
      <c r="A26" s="517"/>
      <c r="B26" s="463" t="s">
        <v>312</v>
      </c>
      <c r="C26" s="464">
        <f>+(B14/1000)</f>
        <v>0.83899999999999997</v>
      </c>
      <c r="D26" s="310"/>
      <c r="E26" s="296"/>
    </row>
    <row r="27" spans="1:18" ht="20.100000000000001" customHeight="1" x14ac:dyDescent="0.25">
      <c r="A27" s="465" t="s">
        <v>313</v>
      </c>
      <c r="B27" s="466" t="s">
        <v>314</v>
      </c>
      <c r="C27" s="467">
        <f>O17-((B8/1000)-(B13/1000))</f>
        <v>2238.2269999999999</v>
      </c>
      <c r="D27" s="310"/>
      <c r="E27" s="290"/>
    </row>
    <row r="28" spans="1:18" ht="20.100000000000001" customHeight="1" thickBot="1" x14ac:dyDescent="0.3">
      <c r="A28" s="468" t="s">
        <v>315</v>
      </c>
      <c r="B28" s="469" t="s">
        <v>316</v>
      </c>
      <c r="C28" s="390">
        <v>60</v>
      </c>
      <c r="D28" s="311"/>
      <c r="E28" s="292"/>
    </row>
    <row r="30" spans="1:18" ht="20.100000000000001" customHeight="1" x14ac:dyDescent="0.25">
      <c r="B30" s="286" t="s">
        <v>317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L52"/>
  <sheetViews>
    <sheetView zoomScale="70" zoomScaleNormal="70" workbookViewId="0">
      <selection activeCell="I13" sqref="I13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1" max="11" width="12.5703125" style="4" customWidth="1"/>
    <col min="12" max="12" width="16.42578125" style="4" customWidth="1"/>
    <col min="13" max="16384" width="9.140625" style="4"/>
  </cols>
  <sheetData>
    <row r="1" spans="1:12" ht="39.950000000000003" customHeight="1" thickBot="1" x14ac:dyDescent="0.3">
      <c r="A1" s="528" t="s">
        <v>318</v>
      </c>
      <c r="B1" s="529"/>
      <c r="C1" s="529"/>
      <c r="D1" s="530"/>
      <c r="E1" s="6"/>
      <c r="F1" s="531" t="s">
        <v>319</v>
      </c>
      <c r="G1" s="532"/>
    </row>
    <row r="2" spans="1:12" ht="20.100000000000001" customHeight="1" thickBot="1" x14ac:dyDescent="0.3">
      <c r="A2" s="533"/>
      <c r="B2" s="533"/>
      <c r="F2" s="533"/>
      <c r="G2" s="533"/>
    </row>
    <row r="3" spans="1:12" s="7" customFormat="1" ht="20.100000000000001" customHeight="1" thickBot="1" x14ac:dyDescent="0.3">
      <c r="A3" s="525" t="s">
        <v>320</v>
      </c>
      <c r="B3" s="526"/>
      <c r="C3" s="527"/>
      <c r="F3" s="525" t="s">
        <v>321</v>
      </c>
      <c r="G3" s="527"/>
      <c r="I3"/>
      <c r="J3"/>
    </row>
    <row r="4" spans="1:12" s="7" customFormat="1" ht="20.100000000000001" customHeight="1" thickBot="1" x14ac:dyDescent="0.3">
      <c r="A4" s="8" t="s">
        <v>322</v>
      </c>
      <c r="B4" s="8" t="s">
        <v>323</v>
      </c>
      <c r="C4" s="8" t="s">
        <v>324</v>
      </c>
      <c r="F4" s="8" t="s">
        <v>322</v>
      </c>
      <c r="G4" s="8" t="s">
        <v>324</v>
      </c>
      <c r="I4"/>
      <c r="J4"/>
    </row>
    <row r="5" spans="1:12" s="7" customFormat="1" ht="20.100000000000001" customHeight="1" x14ac:dyDescent="0.25">
      <c r="A5" s="108">
        <v>0</v>
      </c>
      <c r="B5" s="107">
        <v>0</v>
      </c>
      <c r="C5" s="401">
        <f>B5/1000</f>
        <v>0</v>
      </c>
      <c r="F5" s="117">
        <v>0</v>
      </c>
      <c r="G5" s="117">
        <v>0</v>
      </c>
      <c r="I5"/>
      <c r="J5"/>
      <c r="K5" s="4"/>
      <c r="L5" s="4"/>
    </row>
    <row r="6" spans="1:12" s="7" customFormat="1" ht="20.100000000000001" customHeight="1" x14ac:dyDescent="0.25">
      <c r="A6" s="109">
        <v>5.7000000000000002E-3</v>
      </c>
      <c r="B6" s="110">
        <v>1931</v>
      </c>
      <c r="C6" s="401">
        <f t="shared" ref="C6:C45" si="0">B6/1000</f>
        <v>1.931</v>
      </c>
      <c r="F6" s="9">
        <f>Values!C33</f>
        <v>0.24154589371980678</v>
      </c>
      <c r="G6" s="10">
        <v>0.01</v>
      </c>
      <c r="I6"/>
      <c r="J6"/>
    </row>
    <row r="7" spans="1:12" s="7" customFormat="1" ht="20.100000000000001" customHeight="1" thickBot="1" x14ac:dyDescent="0.3">
      <c r="A7" s="109">
        <v>1.26E-2</v>
      </c>
      <c r="B7" s="110">
        <v>2657</v>
      </c>
      <c r="C7" s="401">
        <f t="shared" si="0"/>
        <v>2.657</v>
      </c>
      <c r="F7" s="11">
        <f>F6+1</f>
        <v>1.2415458937198067</v>
      </c>
      <c r="G7" s="11">
        <f>Values!C36</f>
        <v>314995.18981069303</v>
      </c>
      <c r="H7" s="127"/>
      <c r="I7"/>
      <c r="J7"/>
    </row>
    <row r="8" spans="1:12" s="7" customFormat="1" ht="20.100000000000001" customHeight="1" x14ac:dyDescent="0.3">
      <c r="A8" s="109">
        <v>2.0799999999999999E-2</v>
      </c>
      <c r="B8" s="110">
        <v>3509</v>
      </c>
      <c r="C8" s="401">
        <f t="shared" si="0"/>
        <v>3.5089999999999999</v>
      </c>
      <c r="F8" s="122"/>
      <c r="G8" s="122"/>
      <c r="I8"/>
      <c r="J8"/>
    </row>
    <row r="9" spans="1:12" s="7" customFormat="1" ht="20.100000000000001" customHeight="1" thickBot="1" x14ac:dyDescent="0.35">
      <c r="A9" s="109">
        <v>3.0200000000000001E-2</v>
      </c>
      <c r="B9" s="110">
        <v>4489</v>
      </c>
      <c r="C9" s="401">
        <f t="shared" si="0"/>
        <v>4.4889999999999999</v>
      </c>
      <c r="F9" s="122"/>
      <c r="G9" s="122"/>
      <c r="I9"/>
      <c r="J9"/>
    </row>
    <row r="10" spans="1:12" s="7" customFormat="1" ht="20.100000000000001" customHeight="1" x14ac:dyDescent="0.25">
      <c r="A10" s="109">
        <v>4.0899999999999999E-2</v>
      </c>
      <c r="B10" s="110">
        <v>5599</v>
      </c>
      <c r="C10" s="401">
        <f t="shared" si="0"/>
        <v>5.5990000000000002</v>
      </c>
      <c r="F10" s="112" t="s">
        <v>67</v>
      </c>
      <c r="G10" s="113" t="s">
        <v>280</v>
      </c>
      <c r="I10"/>
      <c r="J10"/>
    </row>
    <row r="11" spans="1:12" s="7" customFormat="1" ht="20.100000000000001" customHeight="1" thickBot="1" x14ac:dyDescent="0.3">
      <c r="A11" s="109">
        <v>5.28E-2</v>
      </c>
      <c r="B11" s="110">
        <v>6838</v>
      </c>
      <c r="C11" s="401">
        <f t="shared" si="0"/>
        <v>6.8380000000000001</v>
      </c>
      <c r="F11" s="236" t="s">
        <v>1638</v>
      </c>
      <c r="G11" s="237"/>
      <c r="I11"/>
      <c r="J11"/>
    </row>
    <row r="12" spans="1:12" s="7" customFormat="1" ht="20.100000000000001" customHeight="1" x14ac:dyDescent="0.3">
      <c r="A12" s="109">
        <v>6.59E-2</v>
      </c>
      <c r="B12" s="110">
        <v>8205</v>
      </c>
      <c r="C12" s="401">
        <f t="shared" si="0"/>
        <v>8.2050000000000001</v>
      </c>
      <c r="F12" s="122"/>
      <c r="G12" s="122"/>
      <c r="I12"/>
      <c r="J12"/>
    </row>
    <row r="13" spans="1:12" s="7" customFormat="1" ht="20.100000000000001" customHeight="1" x14ac:dyDescent="0.3">
      <c r="A13" s="109">
        <v>8.0199999999999994E-2</v>
      </c>
      <c r="B13" s="110">
        <v>9701</v>
      </c>
      <c r="C13" s="401">
        <f t="shared" si="0"/>
        <v>9.7010000000000005</v>
      </c>
      <c r="F13" s="122" t="s">
        <v>325</v>
      </c>
      <c r="G13" s="122"/>
      <c r="I13"/>
      <c r="J13"/>
    </row>
    <row r="14" spans="1:12" s="7" customFormat="1" ht="20.100000000000001" customHeight="1" x14ac:dyDescent="0.3">
      <c r="A14" s="109">
        <v>9.5799999999999996E-2</v>
      </c>
      <c r="B14" s="110">
        <v>11327</v>
      </c>
      <c r="C14" s="401">
        <f t="shared" si="0"/>
        <v>11.327</v>
      </c>
      <c r="F14" s="122" t="s">
        <v>326</v>
      </c>
      <c r="G14" s="122"/>
      <c r="I14"/>
      <c r="J14"/>
    </row>
    <row r="15" spans="1:12" s="7" customFormat="1" ht="20.100000000000001" customHeight="1" x14ac:dyDescent="0.3">
      <c r="A15" s="109">
        <v>0.11269999999999999</v>
      </c>
      <c r="B15" s="110">
        <v>13081</v>
      </c>
      <c r="C15" s="401">
        <f t="shared" si="0"/>
        <v>13.081</v>
      </c>
      <c r="F15" s="122"/>
      <c r="G15" s="122"/>
      <c r="I15"/>
      <c r="J15"/>
    </row>
    <row r="16" spans="1:12" s="7" customFormat="1" ht="20.100000000000001" customHeight="1" x14ac:dyDescent="0.3">
      <c r="A16" s="109">
        <v>0.1308</v>
      </c>
      <c r="B16" s="110">
        <v>14964</v>
      </c>
      <c r="C16" s="401">
        <f t="shared" si="0"/>
        <v>14.964</v>
      </c>
      <c r="F16" s="122"/>
      <c r="G16" s="122"/>
      <c r="I16"/>
      <c r="J16"/>
    </row>
    <row r="17" spans="1:10" s="7" customFormat="1" ht="20.100000000000001" customHeight="1" x14ac:dyDescent="0.3">
      <c r="A17" s="109">
        <v>0.15010000000000001</v>
      </c>
      <c r="B17" s="110">
        <v>16977</v>
      </c>
      <c r="C17" s="401">
        <f t="shared" si="0"/>
        <v>16.977</v>
      </c>
      <c r="F17" s="122"/>
      <c r="G17" s="122"/>
      <c r="I17"/>
      <c r="J17"/>
    </row>
    <row r="18" spans="1:10" s="7" customFormat="1" ht="20.100000000000001" customHeight="1" x14ac:dyDescent="0.3">
      <c r="A18" s="109">
        <v>0.1706</v>
      </c>
      <c r="B18" s="110">
        <v>19118</v>
      </c>
      <c r="C18" s="401">
        <f t="shared" si="0"/>
        <v>19.117999999999999</v>
      </c>
      <c r="F18" s="122"/>
      <c r="G18" s="122"/>
      <c r="I18"/>
      <c r="J18"/>
    </row>
    <row r="19" spans="1:10" s="7" customFormat="1" ht="20.100000000000001" customHeight="1" x14ac:dyDescent="0.3">
      <c r="A19" s="109">
        <v>0.19239999999999999</v>
      </c>
      <c r="B19" s="110">
        <v>21388</v>
      </c>
      <c r="C19" s="401">
        <f t="shared" si="0"/>
        <v>21.388000000000002</v>
      </c>
      <c r="F19" s="122"/>
      <c r="G19" s="122"/>
      <c r="I19"/>
      <c r="J19"/>
    </row>
    <row r="20" spans="1:10" s="7" customFormat="1" ht="20.100000000000001" customHeight="1" x14ac:dyDescent="0.3">
      <c r="A20" s="109">
        <v>0.2155</v>
      </c>
      <c r="B20" s="110">
        <v>23787</v>
      </c>
      <c r="C20" s="401">
        <f t="shared" si="0"/>
        <v>23.786999999999999</v>
      </c>
      <c r="F20" s="122"/>
      <c r="G20" s="122"/>
      <c r="I20"/>
      <c r="J20"/>
    </row>
    <row r="21" spans="1:10" s="7" customFormat="1" ht="20.100000000000001" customHeight="1" x14ac:dyDescent="0.3">
      <c r="A21" s="109">
        <v>0.2397</v>
      </c>
      <c r="B21" s="110">
        <v>26316</v>
      </c>
      <c r="C21" s="401">
        <f t="shared" si="0"/>
        <v>26.315999999999999</v>
      </c>
      <c r="F21" s="122"/>
      <c r="G21" s="122"/>
      <c r="I21"/>
      <c r="J21"/>
    </row>
    <row r="22" spans="1:10" s="7" customFormat="1" ht="20.100000000000001" customHeight="1" x14ac:dyDescent="0.3">
      <c r="A22" s="109">
        <v>0.26519999999999999</v>
      </c>
      <c r="B22" s="110">
        <v>28973</v>
      </c>
      <c r="C22" s="401">
        <f t="shared" si="0"/>
        <v>28.972999999999999</v>
      </c>
      <c r="F22" s="122"/>
      <c r="G22" s="122"/>
      <c r="I22"/>
      <c r="J22"/>
    </row>
    <row r="23" spans="1:10" s="7" customFormat="1" ht="20.100000000000001" customHeight="1" x14ac:dyDescent="0.3">
      <c r="A23" s="109">
        <v>0.29199999999999998</v>
      </c>
      <c r="B23" s="110">
        <v>31759</v>
      </c>
      <c r="C23" s="401">
        <f t="shared" si="0"/>
        <v>31.759</v>
      </c>
      <c r="F23" s="122"/>
      <c r="G23" s="122"/>
      <c r="I23"/>
      <c r="J23"/>
    </row>
    <row r="24" spans="1:10" s="7" customFormat="1" ht="20.100000000000001" customHeight="1" x14ac:dyDescent="0.3">
      <c r="A24" s="109">
        <v>0.32</v>
      </c>
      <c r="B24" s="110">
        <v>34674</v>
      </c>
      <c r="C24" s="401">
        <f t="shared" si="0"/>
        <v>34.673999999999999</v>
      </c>
      <c r="F24" s="122"/>
      <c r="G24" s="122"/>
      <c r="I24"/>
      <c r="J24"/>
    </row>
    <row r="25" spans="1:10" s="7" customFormat="1" ht="20.100000000000001" customHeight="1" x14ac:dyDescent="0.3">
      <c r="A25" s="109">
        <v>0.34920000000000001</v>
      </c>
      <c r="B25" s="110">
        <v>37719</v>
      </c>
      <c r="C25" s="401">
        <f t="shared" si="0"/>
        <v>37.719000000000001</v>
      </c>
      <c r="F25" s="122"/>
      <c r="G25" s="122"/>
      <c r="I25"/>
      <c r="J25"/>
    </row>
    <row r="26" spans="1:10" s="7" customFormat="1" ht="20.100000000000001" customHeight="1" x14ac:dyDescent="0.3">
      <c r="A26" s="109">
        <v>0.37969999999999998</v>
      </c>
      <c r="B26" s="110">
        <v>40892</v>
      </c>
      <c r="C26" s="401">
        <f t="shared" si="0"/>
        <v>40.892000000000003</v>
      </c>
      <c r="F26" s="122"/>
      <c r="G26" s="122"/>
      <c r="I26"/>
      <c r="J26"/>
    </row>
    <row r="27" spans="1:10" s="7" customFormat="1" ht="20.100000000000001" customHeight="1" x14ac:dyDescent="0.3">
      <c r="A27" s="109">
        <v>0.41139999999999999</v>
      </c>
      <c r="B27" s="110">
        <v>44194</v>
      </c>
      <c r="C27" s="401">
        <f t="shared" si="0"/>
        <v>44.194000000000003</v>
      </c>
      <c r="F27" s="122"/>
      <c r="G27" s="122"/>
      <c r="I27"/>
      <c r="J27"/>
    </row>
    <row r="28" spans="1:10" s="7" customFormat="1" ht="20.100000000000001" customHeight="1" x14ac:dyDescent="0.3">
      <c r="A28" s="109">
        <v>0.44429999999999997</v>
      </c>
      <c r="B28" s="110">
        <v>47625</v>
      </c>
      <c r="C28" s="401">
        <f t="shared" si="0"/>
        <v>47.625</v>
      </c>
      <c r="F28" s="122"/>
      <c r="G28" s="122"/>
      <c r="I28"/>
      <c r="J28"/>
    </row>
    <row r="29" spans="1:10" s="7" customFormat="1" ht="20.100000000000001" customHeight="1" x14ac:dyDescent="0.3">
      <c r="A29" s="109">
        <v>0.47849999999999998</v>
      </c>
      <c r="B29" s="110">
        <v>51186</v>
      </c>
      <c r="C29" s="401">
        <f t="shared" si="0"/>
        <v>51.186</v>
      </c>
      <c r="F29" s="122"/>
      <c r="G29" s="122"/>
      <c r="I29"/>
      <c r="J29"/>
    </row>
    <row r="30" spans="1:10" s="7" customFormat="1" ht="20.100000000000001" customHeight="1" x14ac:dyDescent="0.3">
      <c r="A30" s="109"/>
      <c r="B30" s="110"/>
      <c r="C30" s="401">
        <f t="shared" si="0"/>
        <v>0</v>
      </c>
      <c r="F30" s="122"/>
      <c r="G30" s="122"/>
      <c r="I30"/>
      <c r="J30"/>
    </row>
    <row r="31" spans="1:10" s="7" customFormat="1" ht="20.100000000000001" customHeight="1" x14ac:dyDescent="0.3">
      <c r="A31" s="109"/>
      <c r="B31" s="110"/>
      <c r="C31" s="401">
        <f t="shared" si="0"/>
        <v>0</v>
      </c>
      <c r="F31" s="122"/>
      <c r="G31" s="122"/>
      <c r="I31"/>
      <c r="J31"/>
    </row>
    <row r="32" spans="1:10" s="7" customFormat="1" ht="20.100000000000001" customHeight="1" x14ac:dyDescent="0.3">
      <c r="A32" s="109"/>
      <c r="B32" s="110"/>
      <c r="C32" s="401">
        <f t="shared" si="0"/>
        <v>0</v>
      </c>
      <c r="F32" s="122"/>
      <c r="G32" s="122"/>
      <c r="I32"/>
      <c r="J32"/>
    </row>
    <row r="33" spans="1:10" s="7" customFormat="1" ht="20.100000000000001" customHeight="1" x14ac:dyDescent="0.3">
      <c r="A33" s="109"/>
      <c r="B33" s="110"/>
      <c r="C33" s="401">
        <f t="shared" si="0"/>
        <v>0</v>
      </c>
      <c r="F33" s="122"/>
      <c r="G33" s="122"/>
      <c r="I33"/>
      <c r="J33"/>
    </row>
    <row r="34" spans="1:10" s="7" customFormat="1" ht="20.100000000000001" customHeight="1" x14ac:dyDescent="0.3">
      <c r="A34" s="109"/>
      <c r="B34" s="110"/>
      <c r="C34" s="401">
        <f t="shared" si="0"/>
        <v>0</v>
      </c>
      <c r="F34" s="122"/>
      <c r="G34" s="122"/>
      <c r="I34"/>
      <c r="J34"/>
    </row>
    <row r="35" spans="1:10" s="7" customFormat="1" ht="20.100000000000001" customHeight="1" x14ac:dyDescent="0.3">
      <c r="A35" s="109"/>
      <c r="B35" s="110"/>
      <c r="C35" s="401">
        <f t="shared" si="0"/>
        <v>0</v>
      </c>
      <c r="F35" s="122"/>
      <c r="G35" s="122"/>
      <c r="I35"/>
      <c r="J35"/>
    </row>
    <row r="36" spans="1:10" s="7" customFormat="1" ht="20.100000000000001" customHeight="1" x14ac:dyDescent="0.3">
      <c r="A36" s="109"/>
      <c r="B36" s="110"/>
      <c r="C36" s="401">
        <f t="shared" si="0"/>
        <v>0</v>
      </c>
      <c r="F36" s="122"/>
      <c r="G36" s="122"/>
      <c r="I36"/>
      <c r="J36"/>
    </row>
    <row r="37" spans="1:10" s="7" customFormat="1" ht="20.100000000000001" customHeight="1" x14ac:dyDescent="0.3">
      <c r="A37" s="109"/>
      <c r="B37" s="110"/>
      <c r="C37" s="401">
        <f t="shared" si="0"/>
        <v>0</v>
      </c>
      <c r="F37" s="122"/>
      <c r="G37" s="122"/>
      <c r="I37"/>
      <c r="J37"/>
    </row>
    <row r="38" spans="1:10" s="7" customFormat="1" ht="20.100000000000001" customHeight="1" x14ac:dyDescent="0.3">
      <c r="A38" s="109"/>
      <c r="B38" s="110"/>
      <c r="C38" s="401">
        <f t="shared" si="0"/>
        <v>0</v>
      </c>
      <c r="F38" s="122"/>
      <c r="G38" s="122"/>
      <c r="I38"/>
      <c r="J38"/>
    </row>
    <row r="39" spans="1:10" s="7" customFormat="1" ht="20.100000000000001" customHeight="1" x14ac:dyDescent="0.3">
      <c r="A39" s="109"/>
      <c r="B39" s="110"/>
      <c r="C39" s="401">
        <f t="shared" si="0"/>
        <v>0</v>
      </c>
      <c r="F39" s="122"/>
      <c r="G39" s="122"/>
      <c r="I39"/>
      <c r="J39"/>
    </row>
    <row r="40" spans="1:10" s="7" customFormat="1" ht="20.100000000000001" customHeight="1" x14ac:dyDescent="0.3">
      <c r="A40" s="109"/>
      <c r="B40" s="110"/>
      <c r="C40" s="401">
        <f t="shared" si="0"/>
        <v>0</v>
      </c>
      <c r="F40" s="122"/>
      <c r="G40" s="122"/>
      <c r="I40"/>
      <c r="J40"/>
    </row>
    <row r="41" spans="1:10" s="7" customFormat="1" ht="20.100000000000001" customHeight="1" x14ac:dyDescent="0.3">
      <c r="A41" s="109"/>
      <c r="B41" s="110"/>
      <c r="C41" s="401">
        <f t="shared" si="0"/>
        <v>0</v>
      </c>
      <c r="F41" s="122"/>
      <c r="G41" s="122"/>
      <c r="I41"/>
      <c r="J41"/>
    </row>
    <row r="42" spans="1:10" s="7" customFormat="1" ht="20.100000000000001" customHeight="1" x14ac:dyDescent="0.3">
      <c r="A42" s="109"/>
      <c r="B42" s="110"/>
      <c r="C42" s="401">
        <f t="shared" si="0"/>
        <v>0</v>
      </c>
      <c r="F42" s="122"/>
      <c r="G42" s="122"/>
      <c r="I42"/>
      <c r="J42"/>
    </row>
    <row r="43" spans="1:10" s="7" customFormat="1" ht="20.100000000000001" customHeight="1" x14ac:dyDescent="0.3">
      <c r="A43" s="109"/>
      <c r="B43" s="110"/>
      <c r="C43" s="401">
        <f t="shared" si="0"/>
        <v>0</v>
      </c>
      <c r="F43" s="122"/>
      <c r="G43" s="122"/>
      <c r="I43"/>
      <c r="J43"/>
    </row>
    <row r="44" spans="1:10" s="7" customFormat="1" ht="20.100000000000001" customHeight="1" x14ac:dyDescent="0.25">
      <c r="A44" s="114"/>
      <c r="B44" s="110"/>
      <c r="C44" s="401">
        <f t="shared" si="0"/>
        <v>0</v>
      </c>
      <c r="F44" s="123"/>
      <c r="G44" s="124"/>
      <c r="I44"/>
      <c r="J44"/>
    </row>
    <row r="45" spans="1:10" s="7" customFormat="1" ht="20.100000000000001" customHeight="1" thickBot="1" x14ac:dyDescent="0.3">
      <c r="A45" s="115"/>
      <c r="B45" s="116"/>
      <c r="C45" s="402">
        <f t="shared" si="0"/>
        <v>0</v>
      </c>
      <c r="F45" s="125"/>
      <c r="G45" s="126"/>
      <c r="I45"/>
      <c r="J45"/>
    </row>
    <row r="46" spans="1:10" s="6" customFormat="1" ht="20.100000000000001" customHeight="1" x14ac:dyDescent="0.2">
      <c r="A46" s="12"/>
      <c r="B46" s="13"/>
      <c r="C46" s="14"/>
      <c r="I46"/>
      <c r="J46"/>
    </row>
    <row r="47" spans="1:10" s="6" customFormat="1" ht="20.100000000000001" customHeight="1" x14ac:dyDescent="0.2">
      <c r="A47" s="12"/>
      <c r="B47" s="13"/>
      <c r="C47" s="14"/>
      <c r="I47"/>
      <c r="J47"/>
    </row>
    <row r="48" spans="1:10" s="6" customFormat="1" ht="20.100000000000001" customHeight="1" x14ac:dyDescent="0.2">
      <c r="A48" s="12"/>
      <c r="B48" s="13"/>
      <c r="C48" s="14"/>
      <c r="I48"/>
      <c r="J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327</v>
      </c>
      <c r="B3" s="20" t="s">
        <v>328</v>
      </c>
      <c r="C3" s="19"/>
      <c r="D3" s="20" t="s">
        <v>329</v>
      </c>
      <c r="E3" s="21"/>
      <c r="F3" s="19" t="s">
        <v>330</v>
      </c>
      <c r="G3" s="19" t="s">
        <v>331</v>
      </c>
      <c r="H3" s="19" t="s">
        <v>332</v>
      </c>
      <c r="I3" s="20"/>
    </row>
    <row r="4" spans="1:14" x14ac:dyDescent="0.2">
      <c r="A4" s="91" t="s">
        <v>333</v>
      </c>
      <c r="B4" s="92" t="s">
        <v>334</v>
      </c>
      <c r="C4" s="91" t="s">
        <v>328</v>
      </c>
      <c r="D4" s="92" t="s">
        <v>334</v>
      </c>
      <c r="E4" s="91" t="s">
        <v>335</v>
      </c>
      <c r="F4" s="91" t="s">
        <v>333</v>
      </c>
      <c r="G4" s="91" t="s">
        <v>2</v>
      </c>
      <c r="H4" s="91" t="s">
        <v>336</v>
      </c>
      <c r="I4" s="92" t="s">
        <v>337</v>
      </c>
    </row>
    <row r="5" spans="1:14" x14ac:dyDescent="0.2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75" x14ac:dyDescent="0.2">
      <c r="A6" s="97" t="s">
        <v>108</v>
      </c>
      <c r="B6" s="22" t="s">
        <v>338</v>
      </c>
      <c r="C6" s="22" t="str">
        <f>CONCATENATE(I6," - ",F6)</f>
        <v>Bend Radius - Stiffener1</v>
      </c>
      <c r="D6" s="22" t="s">
        <v>339</v>
      </c>
      <c r="E6" s="22" t="s">
        <v>340</v>
      </c>
      <c r="F6" s="22" t="str">
        <f>Results!$H$10</f>
        <v>Stiffener1</v>
      </c>
      <c r="H6" s="22" t="s">
        <v>341</v>
      </c>
      <c r="I6" s="98" t="s">
        <v>342</v>
      </c>
      <c r="J6"/>
      <c r="K6"/>
      <c r="L6"/>
      <c r="M6"/>
      <c r="N6"/>
    </row>
    <row r="7" spans="1:14" ht="12.75" x14ac:dyDescent="0.2">
      <c r="A7" s="97" t="s">
        <v>108</v>
      </c>
      <c r="B7" s="22" t="s">
        <v>343</v>
      </c>
      <c r="C7" s="22" t="str">
        <f>CONCATENATE(I7," - ",F7)</f>
        <v>Bend Radius - Line</v>
      </c>
      <c r="D7" s="22" t="s">
        <v>344</v>
      </c>
      <c r="E7" s="22" t="s">
        <v>340</v>
      </c>
      <c r="F7" s="22" t="str">
        <f>Results!$H$9</f>
        <v>Line</v>
      </c>
      <c r="H7" s="22" t="s">
        <v>341</v>
      </c>
      <c r="I7" s="98" t="s">
        <v>342</v>
      </c>
      <c r="J7"/>
      <c r="K7"/>
      <c r="L7"/>
      <c r="M7"/>
      <c r="N7"/>
    </row>
    <row r="8" spans="1:14" ht="12.75" x14ac:dyDescent="0.2">
      <c r="A8" s="97" t="s">
        <v>108</v>
      </c>
      <c r="B8" s="22" t="s">
        <v>345</v>
      </c>
      <c r="C8" s="22" t="str">
        <f>CONCATENATE(I8," - ",F8)</f>
        <v>Vertical Seabed Clearance - Line</v>
      </c>
      <c r="D8" s="22" t="s">
        <v>346</v>
      </c>
      <c r="E8" s="22" t="s">
        <v>340</v>
      </c>
      <c r="F8" s="22" t="str">
        <f>Results!$H$9</f>
        <v>Line</v>
      </c>
      <c r="H8" s="22" t="s">
        <v>341</v>
      </c>
      <c r="I8" s="98" t="s">
        <v>347</v>
      </c>
      <c r="J8"/>
      <c r="K8"/>
      <c r="L8"/>
      <c r="M8"/>
      <c r="N8"/>
    </row>
    <row r="9" spans="1:14" ht="12.75" x14ac:dyDescent="0.2">
      <c r="A9" s="97" t="s">
        <v>108</v>
      </c>
      <c r="B9" s="22" t="s">
        <v>348</v>
      </c>
      <c r="C9" s="22" t="str">
        <f>CONCATENATE(I9," - ",F9)</f>
        <v>Vertical Seabed Clearance - Stiffener1</v>
      </c>
      <c r="D9" s="22" t="s">
        <v>349</v>
      </c>
      <c r="E9" s="22" t="s">
        <v>340</v>
      </c>
      <c r="F9" s="22" t="str">
        <f>Results!$H$10</f>
        <v>Stiffener1</v>
      </c>
      <c r="H9" s="22" t="s">
        <v>341</v>
      </c>
      <c r="I9" s="98" t="s">
        <v>347</v>
      </c>
      <c r="J9"/>
      <c r="K9"/>
      <c r="L9"/>
      <c r="M9"/>
      <c r="N9"/>
    </row>
    <row r="10" spans="1:14" ht="12.75" x14ac:dyDescent="0.2">
      <c r="A10" s="97" t="s">
        <v>108</v>
      </c>
      <c r="B10" s="22" t="s">
        <v>350</v>
      </c>
      <c r="C10" s="22" t="str">
        <f>CONCATENATE(I10," - ",F10)</f>
        <v>Depth - Environment</v>
      </c>
      <c r="D10" s="22" t="s">
        <v>351</v>
      </c>
      <c r="E10" s="22" t="s">
        <v>352</v>
      </c>
      <c r="F10" s="22" t="s">
        <v>353</v>
      </c>
      <c r="I10" s="98" t="s">
        <v>354</v>
      </c>
      <c r="J10"/>
      <c r="K10"/>
      <c r="L10"/>
      <c r="M10"/>
      <c r="N10"/>
    </row>
    <row r="11" spans="1:14" ht="12.75" x14ac:dyDescent="0.2">
      <c r="A11" s="97" t="s">
        <v>108</v>
      </c>
      <c r="B11" s="22" t="s">
        <v>355</v>
      </c>
      <c r="C11" s="22" t="str">
        <f>CONCATENATE(I11," - ",F11," - ",G11)</f>
        <v>Z - Line - End B</v>
      </c>
      <c r="D11" s="22" t="s">
        <v>356</v>
      </c>
      <c r="E11" s="22" t="s">
        <v>357</v>
      </c>
      <c r="F11" s="22" t="str">
        <f>Results!$H$9</f>
        <v>Line</v>
      </c>
      <c r="G11" s="22" t="s">
        <v>358</v>
      </c>
      <c r="I11" s="98" t="s">
        <v>359</v>
      </c>
      <c r="J11"/>
      <c r="K11"/>
      <c r="L11"/>
      <c r="M11"/>
      <c r="N11"/>
    </row>
    <row r="12" spans="1:14" ht="12.75" x14ac:dyDescent="0.2">
      <c r="A12" s="97" t="s">
        <v>108</v>
      </c>
      <c r="B12" s="22" t="s">
        <v>255</v>
      </c>
      <c r="C12" s="22" t="str">
        <f>CONCATENATE(I12," - ",F12)</f>
        <v>Rotation 2 - ok</v>
      </c>
      <c r="D12" s="22" t="s">
        <v>360</v>
      </c>
      <c r="E12" s="22" t="s">
        <v>357</v>
      </c>
      <c r="F12" s="22" t="str">
        <f>Results!H11</f>
        <v>ok</v>
      </c>
      <c r="I12" s="98" t="s">
        <v>361</v>
      </c>
      <c r="J12"/>
      <c r="K12"/>
      <c r="L12"/>
      <c r="M12"/>
      <c r="N12"/>
    </row>
    <row r="13" spans="1:14" ht="12.75" x14ac:dyDescent="0.2">
      <c r="A13" s="97" t="s">
        <v>108</v>
      </c>
      <c r="B13" s="22" t="s">
        <v>362</v>
      </c>
      <c r="C13" s="22" t="str">
        <f>CONCATENATE(I13," - ",F13," - ",G13)</f>
        <v>End Ex-Force - Line - End B</v>
      </c>
      <c r="D13" s="22" t="s">
        <v>363</v>
      </c>
      <c r="E13" s="22" t="s">
        <v>357</v>
      </c>
      <c r="F13" s="22" t="str">
        <f>Results!$H$9</f>
        <v>Line</v>
      </c>
      <c r="G13" s="22" t="s">
        <v>358</v>
      </c>
      <c r="I13" s="98" t="s">
        <v>364</v>
      </c>
      <c r="J13"/>
      <c r="K13"/>
      <c r="L13"/>
      <c r="M13"/>
      <c r="N13"/>
    </row>
    <row r="14" spans="1:14" ht="12.75" x14ac:dyDescent="0.2">
      <c r="A14" s="97" t="s">
        <v>108</v>
      </c>
      <c r="B14" s="22" t="s">
        <v>365</v>
      </c>
      <c r="C14" s="22" t="str">
        <f>CONCATENATE(I14," - ",F14," - ",G14)</f>
        <v>End Ez-Force - Line - End B</v>
      </c>
      <c r="D14" s="22" t="s">
        <v>366</v>
      </c>
      <c r="E14" s="22" t="s">
        <v>357</v>
      </c>
      <c r="F14" s="22" t="str">
        <f>Results!$H$9</f>
        <v>Line</v>
      </c>
      <c r="G14" s="22" t="s">
        <v>358</v>
      </c>
      <c r="I14" s="98" t="s">
        <v>367</v>
      </c>
      <c r="J14"/>
      <c r="K14"/>
      <c r="L14"/>
      <c r="M14"/>
      <c r="N14"/>
    </row>
    <row r="15" spans="1:14" ht="12.75" x14ac:dyDescent="0.2">
      <c r="A15" s="97" t="s">
        <v>108</v>
      </c>
      <c r="B15" s="22" t="s">
        <v>368</v>
      </c>
      <c r="C15" s="22" t="str">
        <f>CONCATENATE(I15," - ",F15," - ",G15)</f>
        <v>End Ey-Moment - Line - End B</v>
      </c>
      <c r="D15" s="22" t="s">
        <v>369</v>
      </c>
      <c r="E15" s="22" t="s">
        <v>357</v>
      </c>
      <c r="F15" s="22" t="str">
        <f>Results!$H$9</f>
        <v>Line</v>
      </c>
      <c r="G15" s="22" t="s">
        <v>358</v>
      </c>
      <c r="I15" s="98" t="s">
        <v>370</v>
      </c>
      <c r="J15"/>
      <c r="K15"/>
      <c r="L15"/>
      <c r="M15"/>
      <c r="N15"/>
    </row>
    <row r="16" spans="1:14" ht="12.75" x14ac:dyDescent="0.2">
      <c r="A16" s="97" t="s">
        <v>371</v>
      </c>
      <c r="B16" s="22" t="s">
        <v>372</v>
      </c>
      <c r="C16" s="22" t="str">
        <f t="shared" ref="C16:C21" si="0">_xlfn.CONCAT(I16," - ",F16)</f>
        <v>X - Line</v>
      </c>
      <c r="D16" s="22" t="s">
        <v>157</v>
      </c>
      <c r="E16" s="22" t="s">
        <v>373</v>
      </c>
      <c r="F16" s="22" t="str">
        <f>Results!$H$9</f>
        <v>Line</v>
      </c>
      <c r="H16" s="22" t="s">
        <v>341</v>
      </c>
      <c r="I16" s="98" t="s">
        <v>374</v>
      </c>
      <c r="J16"/>
      <c r="K16"/>
      <c r="L16"/>
      <c r="M16"/>
      <c r="N16"/>
    </row>
    <row r="17" spans="1:14" ht="12.75" x14ac:dyDescent="0.2">
      <c r="A17" s="97" t="s">
        <v>371</v>
      </c>
      <c r="B17" s="22" t="s">
        <v>375</v>
      </c>
      <c r="C17" s="22" t="str">
        <f t="shared" si="0"/>
        <v>Z - Line</v>
      </c>
      <c r="D17" s="22" t="s">
        <v>376</v>
      </c>
      <c r="E17" s="22" t="s">
        <v>373</v>
      </c>
      <c r="F17" s="22" t="str">
        <f>Results!$H$9</f>
        <v>Line</v>
      </c>
      <c r="H17" s="22" t="s">
        <v>341</v>
      </c>
      <c r="I17" s="98" t="s">
        <v>359</v>
      </c>
      <c r="J17"/>
      <c r="K17"/>
      <c r="L17"/>
      <c r="M17"/>
      <c r="N17"/>
    </row>
    <row r="18" spans="1:14" ht="12.75" x14ac:dyDescent="0.2">
      <c r="A18" s="97" t="s">
        <v>371</v>
      </c>
      <c r="B18" s="22" t="s">
        <v>377</v>
      </c>
      <c r="C18" s="22" t="str">
        <f t="shared" si="0"/>
        <v>Vertical Seabed Clearance - Line</v>
      </c>
      <c r="D18" s="22" t="s">
        <v>378</v>
      </c>
      <c r="E18" s="22" t="s">
        <v>373</v>
      </c>
      <c r="F18" s="22" t="str">
        <f>Results!$H$9</f>
        <v>Line</v>
      </c>
      <c r="H18" s="22" t="s">
        <v>341</v>
      </c>
      <c r="I18" s="98" t="s">
        <v>347</v>
      </c>
      <c r="J18"/>
      <c r="K18"/>
      <c r="L18"/>
      <c r="M18"/>
      <c r="N18"/>
    </row>
    <row r="19" spans="1:14" ht="12.75" x14ac:dyDescent="0.2">
      <c r="A19" s="97" t="s">
        <v>371</v>
      </c>
      <c r="B19" s="22" t="s">
        <v>379</v>
      </c>
      <c r="C19" s="22" t="str">
        <f t="shared" si="0"/>
        <v>Vertical Seabed Clearance - Stiffener1</v>
      </c>
      <c r="D19" s="22" t="s">
        <v>380</v>
      </c>
      <c r="E19" s="22" t="s">
        <v>373</v>
      </c>
      <c r="F19" s="22" t="str">
        <f>Results!$H$10</f>
        <v>Stiffener1</v>
      </c>
      <c r="H19" s="22" t="s">
        <v>341</v>
      </c>
      <c r="I19" s="98" t="s">
        <v>347</v>
      </c>
      <c r="J19"/>
      <c r="K19"/>
      <c r="L19"/>
      <c r="M19"/>
      <c r="N19"/>
    </row>
    <row r="20" spans="1:14" ht="12.75" x14ac:dyDescent="0.2">
      <c r="A20" s="97" t="s">
        <v>371</v>
      </c>
      <c r="B20" s="22" t="s">
        <v>381</v>
      </c>
      <c r="C20" s="22" t="str">
        <f t="shared" si="0"/>
        <v>Declination - Line</v>
      </c>
      <c r="D20" s="22" t="s">
        <v>382</v>
      </c>
      <c r="E20" s="22" t="s">
        <v>373</v>
      </c>
      <c r="F20" s="22" t="str">
        <f>Results!$H$9</f>
        <v>Line</v>
      </c>
      <c r="H20" s="22" t="s">
        <v>341</v>
      </c>
      <c r="I20" s="98" t="s">
        <v>383</v>
      </c>
      <c r="J20"/>
      <c r="K20"/>
      <c r="L20"/>
      <c r="M20"/>
      <c r="N20"/>
    </row>
    <row r="21" spans="1:14" ht="12.75" x14ac:dyDescent="0.2">
      <c r="A21" s="97" t="s">
        <v>108</v>
      </c>
      <c r="B21" s="22" t="s">
        <v>384</v>
      </c>
      <c r="C21" s="22" t="str">
        <f t="shared" si="0"/>
        <v>Bend Moment - Stiffener1</v>
      </c>
      <c r="D21" s="22" t="s">
        <v>385</v>
      </c>
      <c r="E21" s="22" t="s">
        <v>386</v>
      </c>
      <c r="F21" s="22" t="str">
        <f>Results!$H$10</f>
        <v>Stiffener1</v>
      </c>
      <c r="H21" s="22" t="s">
        <v>341</v>
      </c>
      <c r="I21" s="98" t="s">
        <v>387</v>
      </c>
      <c r="J21"/>
      <c r="K21"/>
      <c r="L21"/>
      <c r="M21"/>
      <c r="N21"/>
    </row>
    <row r="22" spans="1:14" ht="12.75" x14ac:dyDescent="0.2">
      <c r="A22" s="423" t="s">
        <v>108</v>
      </c>
      <c r="B22" s="423" t="s">
        <v>388</v>
      </c>
      <c r="C22" s="22" t="str">
        <f>_xlfn.CONCAT(I22," - ",F22)</f>
        <v>Shear Force - Stiffener1</v>
      </c>
      <c r="D22" s="423" t="s">
        <v>389</v>
      </c>
      <c r="E22" s="22" t="s">
        <v>386</v>
      </c>
      <c r="F22" s="22" t="str">
        <f>Results!$H$10</f>
        <v>Stiffener1</v>
      </c>
      <c r="G22" s="423"/>
      <c r="H22" s="22" t="s">
        <v>341</v>
      </c>
      <c r="I22" s="98" t="s">
        <v>390</v>
      </c>
      <c r="J22"/>
      <c r="K22"/>
      <c r="L22"/>
      <c r="M22"/>
      <c r="N22"/>
    </row>
    <row r="23" spans="1:14" ht="12.75" x14ac:dyDescent="0.2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75" x14ac:dyDescent="0.2">
      <c r="A24" s="97" t="s">
        <v>108</v>
      </c>
      <c r="B24" s="22" t="s">
        <v>391</v>
      </c>
      <c r="C24" s="22" t="str">
        <f>CONCATENATE(I24," - ",F24)</f>
        <v>StageValue[3] - A/R</v>
      </c>
      <c r="D24" s="22" t="s">
        <v>392</v>
      </c>
      <c r="E24" s="22" t="s">
        <v>352</v>
      </c>
      <c r="F24" s="22" t="str">
        <f>Results!$H$12</f>
        <v>A/R</v>
      </c>
      <c r="I24" s="98" t="s">
        <v>393</v>
      </c>
      <c r="J24"/>
      <c r="K24"/>
      <c r="L24"/>
      <c r="M24"/>
      <c r="N24"/>
    </row>
    <row r="25" spans="1:14" ht="12.75" x14ac:dyDescent="0.2">
      <c r="A25" s="97" t="s">
        <v>108</v>
      </c>
      <c r="B25" s="22" t="s">
        <v>394</v>
      </c>
      <c r="C25" s="22" t="str">
        <f>CONCATENATE(I25," - ",F25)</f>
        <v>Bend Radius - Stiffener1</v>
      </c>
      <c r="D25" s="22" t="s">
        <v>395</v>
      </c>
      <c r="E25" s="22" t="s">
        <v>340</v>
      </c>
      <c r="F25" s="22" t="str">
        <f>Results!$H$10</f>
        <v>Stiffener1</v>
      </c>
      <c r="H25" s="22" t="s">
        <v>396</v>
      </c>
      <c r="I25" s="98" t="s">
        <v>342</v>
      </c>
      <c r="J25"/>
      <c r="K25"/>
      <c r="L25"/>
      <c r="M25"/>
      <c r="N25"/>
    </row>
    <row r="26" spans="1:14" ht="12.75" x14ac:dyDescent="0.2">
      <c r="A26" s="97" t="s">
        <v>108</v>
      </c>
      <c r="B26" s="22" t="s">
        <v>397</v>
      </c>
      <c r="C26" s="22" t="str">
        <f>CONCATENATE(I26," - ",F26)</f>
        <v>Bend Radius - Line</v>
      </c>
      <c r="D26" s="22" t="s">
        <v>398</v>
      </c>
      <c r="E26" s="22" t="s">
        <v>340</v>
      </c>
      <c r="F26" s="22" t="str">
        <f>Results!$H$9</f>
        <v>Line</v>
      </c>
      <c r="H26" s="22" t="s">
        <v>396</v>
      </c>
      <c r="I26" s="98" t="s">
        <v>342</v>
      </c>
      <c r="J26"/>
      <c r="K26"/>
      <c r="L26"/>
      <c r="M26"/>
      <c r="N26"/>
    </row>
    <row r="27" spans="1:14" ht="12.75" x14ac:dyDescent="0.2">
      <c r="A27" s="97" t="s">
        <v>108</v>
      </c>
      <c r="B27" s="22" t="s">
        <v>399</v>
      </c>
      <c r="C27" s="22" t="str">
        <f>CONCATENATE(I27," - ",F27)</f>
        <v>NumberOfAttachments - Line</v>
      </c>
      <c r="D27" s="22" t="s">
        <v>400</v>
      </c>
      <c r="E27" s="22" t="s">
        <v>352</v>
      </c>
      <c r="F27" s="22" t="str">
        <f>Results!$H$9</f>
        <v>Line</v>
      </c>
      <c r="I27" s="98" t="s">
        <v>401</v>
      </c>
      <c r="J27" s="212">
        <f>Results!B30</f>
        <v>9</v>
      </c>
      <c r="K27"/>
      <c r="L27"/>
      <c r="M27"/>
      <c r="N27"/>
    </row>
    <row r="28" spans="1:14" ht="12.75" x14ac:dyDescent="0.2">
      <c r="A28" s="97" t="s">
        <v>402</v>
      </c>
      <c r="B28" s="22" t="s">
        <v>403</v>
      </c>
      <c r="C28" s="22" t="str">
        <f>CONCATENATE(E28," - ",F28," - ",G28," - ",H28," - ",I28)</f>
        <v>Linked Statistics - Line - End B - 0 to 32 - End Ex-Force,End Ez-Force,End Ey-Moment</v>
      </c>
      <c r="D28" s="22" t="s">
        <v>404</v>
      </c>
      <c r="E28" s="22" t="s">
        <v>405</v>
      </c>
      <c r="F28" s="22" t="str">
        <f>Results!$H$9</f>
        <v>Line</v>
      </c>
      <c r="G28" s="22" t="s">
        <v>358</v>
      </c>
      <c r="H28" s="22" t="s">
        <v>396</v>
      </c>
      <c r="I28" s="98" t="s">
        <v>406</v>
      </c>
      <c r="J28"/>
      <c r="K28"/>
      <c r="L28"/>
      <c r="M28"/>
      <c r="N28"/>
    </row>
    <row r="29" spans="1:14" ht="12.75" x14ac:dyDescent="0.2">
      <c r="A29" s="97" t="s">
        <v>407</v>
      </c>
      <c r="B29" s="22" t="s">
        <v>350</v>
      </c>
      <c r="C29" s="22" t="str">
        <f>CONCATENATE(E29," - ",F29," - ",G29," - ",H29," - ",I29)</f>
        <v>Time History - Line - Touchdown - Whole Simulation - Arc Length</v>
      </c>
      <c r="D29" s="22" t="s">
        <v>355</v>
      </c>
      <c r="E29" s="22" t="s">
        <v>408</v>
      </c>
      <c r="F29" s="22" t="str">
        <f>Results!$H$9</f>
        <v>Line</v>
      </c>
      <c r="G29" s="22" t="s">
        <v>409</v>
      </c>
      <c r="H29" s="22" t="s">
        <v>410</v>
      </c>
      <c r="I29" s="98" t="s">
        <v>411</v>
      </c>
      <c r="J29"/>
      <c r="K29"/>
      <c r="L29"/>
      <c r="M29"/>
      <c r="N29"/>
    </row>
    <row r="30" spans="1:14" ht="12.75" x14ac:dyDescent="0.2">
      <c r="A30" s="97" t="s">
        <v>407</v>
      </c>
      <c r="B30" s="22" t="s">
        <v>351</v>
      </c>
      <c r="C30" s="22" t="str">
        <f>CONCATENATE(E30," - ",F30," - ",G30," - ",H30," - ",I30)</f>
        <v>Time History - Stiffener1 - Touchdown - Whole Simulation - Arc Length</v>
      </c>
      <c r="D30" s="22" t="s">
        <v>356</v>
      </c>
      <c r="E30" s="22" t="s">
        <v>408</v>
      </c>
      <c r="F30" s="22" t="str">
        <f>Results!$H$10</f>
        <v>Stiffener1</v>
      </c>
      <c r="G30" s="22" t="s">
        <v>409</v>
      </c>
      <c r="H30" s="22" t="s">
        <v>410</v>
      </c>
      <c r="I30" s="98" t="s">
        <v>411</v>
      </c>
      <c r="J30"/>
      <c r="K30"/>
      <c r="L30"/>
      <c r="M30"/>
      <c r="N30"/>
    </row>
    <row r="31" spans="1:14" ht="12.75" x14ac:dyDescent="0.2">
      <c r="A31" s="97" t="s">
        <v>407</v>
      </c>
      <c r="B31" s="22" t="s">
        <v>412</v>
      </c>
      <c r="C31" s="22" t="str">
        <f>CONCATENATE(E31," - ",H31,)</f>
        <v>Sample Times - Whole Simulation</v>
      </c>
      <c r="D31" s="22" t="s">
        <v>183</v>
      </c>
      <c r="E31" s="22" t="s">
        <v>413</v>
      </c>
      <c r="H31" s="22" t="s">
        <v>410</v>
      </c>
      <c r="I31" s="98"/>
      <c r="J31"/>
      <c r="K31"/>
      <c r="L31"/>
      <c r="M31"/>
      <c r="N31"/>
    </row>
    <row r="32" spans="1:14" ht="12.75" x14ac:dyDescent="0.2">
      <c r="A32" s="97" t="s">
        <v>407</v>
      </c>
      <c r="B32" s="22" t="s">
        <v>414</v>
      </c>
      <c r="C32" s="22" t="str">
        <f>CONCATENATE(E32," - ",F32," - ",G32," - ",H32," - ",I32)</f>
        <v>Linked Statistics - Line - End B - 47,499 to 47,501 - End Ex-Force,End Ez-Force,End Ey-Moment</v>
      </c>
      <c r="D32" s="22" t="s">
        <v>415</v>
      </c>
      <c r="E32" s="22" t="s">
        <v>405</v>
      </c>
      <c r="F32" s="22" t="str">
        <f>Results!$H$9</f>
        <v>Line</v>
      </c>
      <c r="G32" s="22" t="s">
        <v>358</v>
      </c>
      <c r="H32" s="22" t="str">
        <f>_xlfn.CONCAT(Auxiliar!G19-0.001," to ",Auxiliar!G19+0.001)</f>
        <v>47,499 to 47,501</v>
      </c>
      <c r="I32" s="98" t="s">
        <v>406</v>
      </c>
      <c r="J32"/>
      <c r="K32"/>
      <c r="L32"/>
      <c r="M32"/>
      <c r="N32"/>
    </row>
    <row r="33" spans="1:14" ht="12.75" x14ac:dyDescent="0.2">
      <c r="A33" s="97" t="s">
        <v>108</v>
      </c>
      <c r="B33" s="22" t="s">
        <v>416</v>
      </c>
      <c r="C33" s="22" t="str">
        <f>_xlfn.CONCAT(I33," - ",F33)</f>
        <v>Bend Moment - Stiffener1</v>
      </c>
      <c r="D33" s="22" t="s">
        <v>417</v>
      </c>
      <c r="E33" s="22" t="s">
        <v>386</v>
      </c>
      <c r="F33" s="22" t="str">
        <f>Results!$H$10</f>
        <v>Stiffener1</v>
      </c>
      <c r="H33" s="22" t="s">
        <v>410</v>
      </c>
      <c r="I33" s="98" t="s">
        <v>387</v>
      </c>
      <c r="J33"/>
      <c r="K33"/>
      <c r="L33"/>
      <c r="M33"/>
      <c r="N33"/>
    </row>
    <row r="34" spans="1:14" ht="12.75" x14ac:dyDescent="0.2">
      <c r="A34" s="97" t="s">
        <v>108</v>
      </c>
      <c r="B34" s="22" t="s">
        <v>418</v>
      </c>
      <c r="C34" s="22" t="str">
        <f>_xlfn.CONCAT(I34," - ",F34)</f>
        <v>Shear Force - Stiffener1</v>
      </c>
      <c r="D34" s="22" t="s">
        <v>419</v>
      </c>
      <c r="E34" s="22" t="s">
        <v>386</v>
      </c>
      <c r="F34" s="22" t="str">
        <f>Results!$H$10</f>
        <v>Stiffener1</v>
      </c>
      <c r="H34" s="22" t="s">
        <v>410</v>
      </c>
      <c r="I34" s="98" t="s">
        <v>390</v>
      </c>
      <c r="J34"/>
      <c r="K34"/>
      <c r="L34"/>
      <c r="M34"/>
      <c r="N34"/>
    </row>
    <row r="35" spans="1:14" ht="12.75" x14ac:dyDescent="0.2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75" x14ac:dyDescent="0.2">
      <c r="A36" s="97" t="s">
        <v>108</v>
      </c>
      <c r="B36" s="22" t="s">
        <v>420</v>
      </c>
      <c r="C36" s="22" t="str">
        <f>CONCATENATE(I36," - ",F36)</f>
        <v>Bend Radius - Stiffener1</v>
      </c>
      <c r="D36" s="22" t="s">
        <v>421</v>
      </c>
      <c r="E36" s="22" t="s">
        <v>340</v>
      </c>
      <c r="F36" s="22" t="str">
        <f>Results!$H$10</f>
        <v>Stiffener1</v>
      </c>
      <c r="I36" s="98" t="s">
        <v>342</v>
      </c>
      <c r="J36"/>
      <c r="K36"/>
      <c r="L36"/>
      <c r="M36"/>
      <c r="N36"/>
    </row>
    <row r="37" spans="1:14" ht="12.75" x14ac:dyDescent="0.2">
      <c r="A37" s="97" t="s">
        <v>108</v>
      </c>
      <c r="B37" s="22" t="s">
        <v>422</v>
      </c>
      <c r="C37" s="22" t="str">
        <f>CONCATENATE(I37," - ",F37)</f>
        <v>Bend Radius - Line</v>
      </c>
      <c r="D37" s="22" t="s">
        <v>423</v>
      </c>
      <c r="E37" s="22" t="s">
        <v>340</v>
      </c>
      <c r="F37" s="22" t="str">
        <f>Results!$H$9</f>
        <v>Line</v>
      </c>
      <c r="I37" s="98" t="s">
        <v>342</v>
      </c>
      <c r="J37"/>
      <c r="K37"/>
      <c r="L37"/>
      <c r="M37"/>
      <c r="N37"/>
    </row>
    <row r="38" spans="1:14" ht="12.75" x14ac:dyDescent="0.2">
      <c r="A38" s="97" t="s">
        <v>424</v>
      </c>
      <c r="B38" s="22" t="s">
        <v>372</v>
      </c>
      <c r="C38" s="22" t="str">
        <f t="shared" ref="C38:C46" si="1">CONCATENATE(I38," - ",F38)</f>
        <v>X - Line</v>
      </c>
      <c r="D38" s="22" t="s">
        <v>157</v>
      </c>
      <c r="E38" s="22" t="s">
        <v>373</v>
      </c>
      <c r="F38" s="22" t="str">
        <f>Results!$H$9</f>
        <v>Line</v>
      </c>
      <c r="H38" s="22" t="s">
        <v>341</v>
      </c>
      <c r="I38" s="98" t="s">
        <v>374</v>
      </c>
      <c r="J38"/>
      <c r="K38"/>
      <c r="L38"/>
      <c r="M38"/>
      <c r="N38"/>
    </row>
    <row r="39" spans="1:14" ht="12.75" x14ac:dyDescent="0.2">
      <c r="A39" s="97" t="s">
        <v>424</v>
      </c>
      <c r="B39" s="22" t="s">
        <v>375</v>
      </c>
      <c r="C39" s="22" t="str">
        <f t="shared" si="1"/>
        <v>Z - Line</v>
      </c>
      <c r="D39" s="22" t="s">
        <v>376</v>
      </c>
      <c r="E39" s="22" t="s">
        <v>373</v>
      </c>
      <c r="F39" s="22" t="str">
        <f>Results!$H$9</f>
        <v>Line</v>
      </c>
      <c r="H39" s="22" t="s">
        <v>341</v>
      </c>
      <c r="I39" s="98" t="s">
        <v>359</v>
      </c>
      <c r="J39"/>
      <c r="K39"/>
      <c r="L39"/>
      <c r="M39"/>
      <c r="N39"/>
    </row>
    <row r="40" spans="1:14" ht="15" customHeight="1" x14ac:dyDescent="0.2">
      <c r="A40" s="97" t="s">
        <v>424</v>
      </c>
      <c r="B40" s="22" t="s">
        <v>377</v>
      </c>
      <c r="C40" s="22" t="str">
        <f t="shared" si="1"/>
        <v>Vertical Seabed Clearance - Line</v>
      </c>
      <c r="D40" s="22" t="s">
        <v>378</v>
      </c>
      <c r="E40" s="22" t="s">
        <v>373</v>
      </c>
      <c r="F40" s="22" t="str">
        <f>Results!$H$9</f>
        <v>Line</v>
      </c>
      <c r="H40" s="22" t="s">
        <v>341</v>
      </c>
      <c r="I40" s="98" t="s">
        <v>347</v>
      </c>
      <c r="J40"/>
      <c r="K40"/>
      <c r="L40"/>
      <c r="M40"/>
      <c r="N40"/>
    </row>
    <row r="41" spans="1:14" ht="12.75" x14ac:dyDescent="0.2">
      <c r="A41" s="97" t="s">
        <v>424</v>
      </c>
      <c r="B41" s="22" t="s">
        <v>379</v>
      </c>
      <c r="C41" s="22" t="str">
        <f t="shared" si="1"/>
        <v>X - Stiffener1</v>
      </c>
      <c r="D41" s="22" t="s">
        <v>380</v>
      </c>
      <c r="E41" s="22" t="s">
        <v>373</v>
      </c>
      <c r="F41" s="22" t="str">
        <f>Results!$H$10</f>
        <v>Stiffener1</v>
      </c>
      <c r="H41" s="22" t="s">
        <v>341</v>
      </c>
      <c r="I41" s="98" t="s">
        <v>374</v>
      </c>
      <c r="J41"/>
      <c r="K41"/>
      <c r="L41"/>
      <c r="M41"/>
      <c r="N41"/>
    </row>
    <row r="42" spans="1:14" ht="12.75" x14ac:dyDescent="0.2">
      <c r="A42" s="97" t="s">
        <v>424</v>
      </c>
      <c r="B42" s="22" t="s">
        <v>425</v>
      </c>
      <c r="C42" s="22" t="str">
        <f t="shared" si="1"/>
        <v>Vertical Seabed Clearance - Stiffener1</v>
      </c>
      <c r="D42" s="22" t="s">
        <v>426</v>
      </c>
      <c r="E42" s="22" t="s">
        <v>373</v>
      </c>
      <c r="F42" s="22" t="str">
        <f>Results!$H$10</f>
        <v>Stiffener1</v>
      </c>
      <c r="H42" s="22" t="s">
        <v>341</v>
      </c>
      <c r="I42" s="98" t="s">
        <v>347</v>
      </c>
      <c r="J42"/>
      <c r="K42"/>
      <c r="L42"/>
      <c r="M42"/>
      <c r="N42"/>
    </row>
    <row r="43" spans="1:14" ht="12.75" x14ac:dyDescent="0.2">
      <c r="A43" s="97" t="s">
        <v>424</v>
      </c>
      <c r="B43" s="22" t="s">
        <v>427</v>
      </c>
      <c r="C43" s="22" t="str">
        <f t="shared" si="1"/>
        <v>Declination - Line</v>
      </c>
      <c r="D43" s="22" t="s">
        <v>428</v>
      </c>
      <c r="E43" s="22" t="s">
        <v>373</v>
      </c>
      <c r="F43" s="22" t="str">
        <f>Results!$H$9</f>
        <v>Line</v>
      </c>
      <c r="H43" s="22" t="s">
        <v>341</v>
      </c>
      <c r="I43" s="98" t="s">
        <v>383</v>
      </c>
      <c r="J43"/>
      <c r="K43"/>
      <c r="L43"/>
      <c r="M43"/>
      <c r="N43"/>
    </row>
    <row r="44" spans="1:14" ht="12.75" x14ac:dyDescent="0.2">
      <c r="A44" s="97" t="s">
        <v>108</v>
      </c>
      <c r="B44" s="22" t="s">
        <v>429</v>
      </c>
      <c r="C44" s="22" t="str">
        <f t="shared" si="1"/>
        <v>End Ey-Moment - Line</v>
      </c>
      <c r="D44" s="22" t="s">
        <v>430</v>
      </c>
      <c r="E44" s="22" t="s">
        <v>357</v>
      </c>
      <c r="F44" s="22" t="str">
        <f>Results!$H$9</f>
        <v>Line</v>
      </c>
      <c r="G44" s="22" t="s">
        <v>358</v>
      </c>
      <c r="I44" s="98" t="s">
        <v>370</v>
      </c>
      <c r="J44"/>
      <c r="K44"/>
      <c r="L44"/>
      <c r="M44"/>
      <c r="N44"/>
    </row>
    <row r="45" spans="1:14" ht="12.75" x14ac:dyDescent="0.2">
      <c r="A45" s="97" t="s">
        <v>424</v>
      </c>
      <c r="B45" s="22" t="s">
        <v>431</v>
      </c>
      <c r="C45" s="22" t="str">
        <f t="shared" si="1"/>
        <v>NumberOfAttachments - Line</v>
      </c>
      <c r="D45" s="22" t="s">
        <v>432</v>
      </c>
      <c r="E45" s="22" t="s">
        <v>352</v>
      </c>
      <c r="F45" s="22" t="str">
        <f>Results!$H$9</f>
        <v>Line</v>
      </c>
      <c r="G45" s="168"/>
      <c r="H45" s="168"/>
      <c r="I45" s="98" t="s">
        <v>401</v>
      </c>
      <c r="J45"/>
      <c r="K45"/>
      <c r="L45"/>
      <c r="M45"/>
      <c r="N45"/>
    </row>
    <row r="46" spans="1:14" ht="12.75" x14ac:dyDescent="0.2">
      <c r="A46" s="97" t="s">
        <v>424</v>
      </c>
      <c r="B46" s="22" t="s">
        <v>433</v>
      </c>
      <c r="C46" s="22" t="str">
        <f t="shared" si="1"/>
        <v>Attachmentz[10] - Line</v>
      </c>
      <c r="D46" s="22" t="s">
        <v>434</v>
      </c>
      <c r="E46" s="22" t="s">
        <v>352</v>
      </c>
      <c r="F46" s="22" t="str">
        <f>Results!$H$9</f>
        <v>Line</v>
      </c>
      <c r="I46" s="98" t="str">
        <f>CONCATENATE("Attachmentz[",Auxiliar3!P27,"]")</f>
        <v>Attachmentz[10]</v>
      </c>
      <c r="J46" s="212">
        <f>Auxiliar3!P27</f>
        <v>10</v>
      </c>
      <c r="K46"/>
      <c r="L46"/>
      <c r="M46"/>
      <c r="N46"/>
    </row>
    <row r="47" spans="1:14" ht="12.75" x14ac:dyDescent="0.2">
      <c r="A47" s="97" t="s">
        <v>108</v>
      </c>
      <c r="B47" s="22" t="s">
        <v>435</v>
      </c>
      <c r="C47" s="22" t="str">
        <f>_xlfn.CONCAT(I47," - ",F47)</f>
        <v>Bend Moment - Stiffener1</v>
      </c>
      <c r="D47" s="22" t="s">
        <v>436</v>
      </c>
      <c r="E47" s="22" t="s">
        <v>386</v>
      </c>
      <c r="F47" s="22" t="str">
        <f>Results!$H$10</f>
        <v>Stiffener1</v>
      </c>
      <c r="H47" s="22" t="s">
        <v>341</v>
      </c>
      <c r="I47" s="98" t="s">
        <v>387</v>
      </c>
      <c r="J47"/>
      <c r="K47"/>
      <c r="L47"/>
      <c r="M47"/>
      <c r="N47"/>
    </row>
    <row r="48" spans="1:14" ht="12.75" x14ac:dyDescent="0.2">
      <c r="A48" s="423" t="s">
        <v>108</v>
      </c>
      <c r="B48" s="423" t="s">
        <v>437</v>
      </c>
      <c r="C48" s="22" t="str">
        <f t="shared" ref="C48" si="2">CONCATENATE(I48," - ",F48)</f>
        <v>Shear Force - Stiffener1</v>
      </c>
      <c r="D48" s="423" t="s">
        <v>438</v>
      </c>
      <c r="E48" s="423" t="s">
        <v>386</v>
      </c>
      <c r="F48" s="22" t="str">
        <f>Results!$H$10</f>
        <v>Stiffener1</v>
      </c>
      <c r="G48" s="423"/>
      <c r="H48" s="22" t="s">
        <v>341</v>
      </c>
      <c r="I48" s="424" t="s">
        <v>390</v>
      </c>
      <c r="J48"/>
      <c r="K48"/>
      <c r="L48"/>
      <c r="M48"/>
      <c r="N48"/>
    </row>
    <row r="49" spans="1:14" ht="12.75" x14ac:dyDescent="0.2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75" x14ac:dyDescent="0.2">
      <c r="A50" s="97" t="s">
        <v>108</v>
      </c>
      <c r="B50" s="22" t="s">
        <v>439</v>
      </c>
      <c r="C50" s="22" t="str">
        <f>CONCATENATE(I50," - ",F50)</f>
        <v>Bend Radius - Stiffener1</v>
      </c>
      <c r="D50" s="22" t="s">
        <v>440</v>
      </c>
      <c r="E50" s="22" t="s">
        <v>340</v>
      </c>
      <c r="F50" s="22" t="str">
        <f>Results!$H$10</f>
        <v>Stiffener1</v>
      </c>
      <c r="I50" s="98" t="s">
        <v>342</v>
      </c>
      <c r="J50"/>
      <c r="K50"/>
      <c r="L50"/>
      <c r="M50"/>
      <c r="N50"/>
    </row>
    <row r="51" spans="1:14" ht="12.75" x14ac:dyDescent="0.2">
      <c r="A51" s="22" t="s">
        <v>108</v>
      </c>
      <c r="B51" s="22" t="s">
        <v>441</v>
      </c>
      <c r="C51" s="22" t="str">
        <f t="shared" ref="C51:C62" si="3">CONCATENATE(I51," - ",F51)</f>
        <v>Bend Radius - Line</v>
      </c>
      <c r="D51" s="22" t="s">
        <v>442</v>
      </c>
      <c r="E51" s="22" t="s">
        <v>340</v>
      </c>
      <c r="F51" s="22" t="str">
        <f>Results!$H$9</f>
        <v>Line</v>
      </c>
      <c r="I51" s="98" t="s">
        <v>342</v>
      </c>
      <c r="J51"/>
      <c r="K51"/>
      <c r="L51"/>
      <c r="M51"/>
      <c r="N51"/>
    </row>
    <row r="52" spans="1:14" ht="12.75" x14ac:dyDescent="0.2">
      <c r="A52" s="97" t="s">
        <v>443</v>
      </c>
      <c r="B52" s="22" t="s">
        <v>372</v>
      </c>
      <c r="C52" s="22" t="str">
        <f t="shared" si="3"/>
        <v>X - Line</v>
      </c>
      <c r="D52" s="22" t="s">
        <v>157</v>
      </c>
      <c r="E52" s="22" t="s">
        <v>373</v>
      </c>
      <c r="F52" s="22" t="str">
        <f>Results!$H$9</f>
        <v>Line</v>
      </c>
      <c r="H52" s="22" t="s">
        <v>341</v>
      </c>
      <c r="I52" s="98" t="s">
        <v>374</v>
      </c>
      <c r="J52"/>
      <c r="K52"/>
      <c r="L52"/>
      <c r="M52"/>
      <c r="N52"/>
    </row>
    <row r="53" spans="1:14" ht="12.75" x14ac:dyDescent="0.2">
      <c r="A53" s="97" t="s">
        <v>443</v>
      </c>
      <c r="B53" s="22" t="s">
        <v>375</v>
      </c>
      <c r="C53" s="22" t="str">
        <f t="shared" si="3"/>
        <v>Z - Line</v>
      </c>
      <c r="D53" s="22" t="s">
        <v>376</v>
      </c>
      <c r="E53" s="22" t="s">
        <v>373</v>
      </c>
      <c r="F53" s="22" t="str">
        <f>Results!$H$9</f>
        <v>Line</v>
      </c>
      <c r="H53" s="22" t="s">
        <v>341</v>
      </c>
      <c r="I53" s="98" t="s">
        <v>359</v>
      </c>
      <c r="J53"/>
      <c r="K53"/>
      <c r="L53"/>
      <c r="M53"/>
      <c r="N53"/>
    </row>
    <row r="54" spans="1:14" ht="12.75" x14ac:dyDescent="0.2">
      <c r="A54" s="97" t="s">
        <v>443</v>
      </c>
      <c r="B54" s="22" t="s">
        <v>379</v>
      </c>
      <c r="C54" s="22" t="str">
        <f t="shared" si="3"/>
        <v>X - Stiffener1</v>
      </c>
      <c r="D54" s="22" t="s">
        <v>380</v>
      </c>
      <c r="E54" s="22" t="s">
        <v>373</v>
      </c>
      <c r="F54" s="22" t="str">
        <f>Results!$H$10</f>
        <v>Stiffener1</v>
      </c>
      <c r="H54" s="22" t="s">
        <v>341</v>
      </c>
      <c r="I54" s="98" t="s">
        <v>374</v>
      </c>
      <c r="J54"/>
      <c r="K54"/>
      <c r="L54"/>
      <c r="M54"/>
      <c r="N54"/>
    </row>
    <row r="55" spans="1:14" ht="12" customHeight="1" x14ac:dyDescent="0.2">
      <c r="A55" s="97" t="s">
        <v>443</v>
      </c>
      <c r="B55" s="22" t="s">
        <v>377</v>
      </c>
      <c r="C55" s="22" t="str">
        <f t="shared" si="3"/>
        <v>Vertical Seabed Clearance - Line</v>
      </c>
      <c r="D55" s="22" t="s">
        <v>378</v>
      </c>
      <c r="E55" s="22" t="s">
        <v>373</v>
      </c>
      <c r="F55" s="22" t="str">
        <f>Results!$H$9</f>
        <v>Line</v>
      </c>
      <c r="H55" s="22" t="s">
        <v>341</v>
      </c>
      <c r="I55" s="98" t="s">
        <v>347</v>
      </c>
      <c r="J55"/>
      <c r="K55"/>
      <c r="L55"/>
      <c r="M55"/>
      <c r="N55"/>
    </row>
    <row r="56" spans="1:14" ht="12.75" x14ac:dyDescent="0.2">
      <c r="A56" s="97" t="s">
        <v>443</v>
      </c>
      <c r="B56" s="22" t="s">
        <v>425</v>
      </c>
      <c r="C56" s="22" t="str">
        <f t="shared" si="3"/>
        <v>Vertical Seabed Clearance - Stiffener1</v>
      </c>
      <c r="D56" s="22" t="s">
        <v>426</v>
      </c>
      <c r="E56" s="22" t="s">
        <v>373</v>
      </c>
      <c r="F56" s="22" t="str">
        <f>Results!$H$10</f>
        <v>Stiffener1</v>
      </c>
      <c r="H56" s="22" t="s">
        <v>341</v>
      </c>
      <c r="I56" s="98" t="s">
        <v>347</v>
      </c>
      <c r="J56"/>
      <c r="K56"/>
      <c r="L56"/>
      <c r="M56"/>
      <c r="N56"/>
    </row>
    <row r="57" spans="1:14" ht="12.75" x14ac:dyDescent="0.2">
      <c r="A57" s="97" t="s">
        <v>443</v>
      </c>
      <c r="B57" s="22" t="s">
        <v>427</v>
      </c>
      <c r="C57" s="22" t="str">
        <f t="shared" si="3"/>
        <v>Declination - Line</v>
      </c>
      <c r="D57" s="22" t="s">
        <v>428</v>
      </c>
      <c r="E57" s="22" t="s">
        <v>373</v>
      </c>
      <c r="F57" s="22" t="str">
        <f>Results!$H$9</f>
        <v>Line</v>
      </c>
      <c r="H57" s="22" t="s">
        <v>341</v>
      </c>
      <c r="I57" s="98" t="s">
        <v>383</v>
      </c>
      <c r="J57"/>
      <c r="K57"/>
      <c r="L57"/>
      <c r="M57"/>
      <c r="N57"/>
    </row>
    <row r="58" spans="1:14" ht="12.75" x14ac:dyDescent="0.2">
      <c r="A58" s="97" t="s">
        <v>108</v>
      </c>
      <c r="B58" s="18" t="s">
        <v>444</v>
      </c>
      <c r="C58" s="22" t="str">
        <f t="shared" si="3"/>
        <v>End Ey-Moment - Line</v>
      </c>
      <c r="D58" s="18" t="s">
        <v>445</v>
      </c>
      <c r="E58" s="22" t="s">
        <v>357</v>
      </c>
      <c r="F58" s="22" t="str">
        <f>Results!$H$9</f>
        <v>Line</v>
      </c>
      <c r="G58" s="22" t="s">
        <v>358</v>
      </c>
      <c r="I58" s="98" t="s">
        <v>370</v>
      </c>
      <c r="J58"/>
      <c r="K58"/>
      <c r="L58"/>
      <c r="M58"/>
      <c r="N58"/>
    </row>
    <row r="59" spans="1:14" ht="12.75" x14ac:dyDescent="0.2">
      <c r="A59" s="97" t="s">
        <v>443</v>
      </c>
      <c r="B59" s="22" t="s">
        <v>431</v>
      </c>
      <c r="C59" s="22" t="str">
        <f>_xlfn.CONCAT(I59," - ",F59)</f>
        <v>NumberOfAttachments - Line</v>
      </c>
      <c r="D59" s="22" t="s">
        <v>432</v>
      </c>
      <c r="E59" s="22" t="s">
        <v>352</v>
      </c>
      <c r="F59" s="22" t="str">
        <f>Results!$H$9</f>
        <v>Line</v>
      </c>
      <c r="G59" s="168"/>
      <c r="H59" s="168"/>
      <c r="I59" s="98" t="s">
        <v>401</v>
      </c>
      <c r="J59" s="218">
        <f>Auxiliar4!P27</f>
        <v>10</v>
      </c>
      <c r="K59"/>
      <c r="L59"/>
      <c r="M59"/>
      <c r="N59"/>
    </row>
    <row r="60" spans="1:14" ht="12.75" x14ac:dyDescent="0.2">
      <c r="A60" s="97" t="s">
        <v>108</v>
      </c>
      <c r="B60" s="22" t="s">
        <v>446</v>
      </c>
      <c r="C60" s="22" t="str">
        <f>_xlfn.CONCAT(I60," - ",F60)</f>
        <v>Bend Moment - Stiffener1</v>
      </c>
      <c r="D60" s="22" t="s">
        <v>447</v>
      </c>
      <c r="E60" s="22" t="s">
        <v>386</v>
      </c>
      <c r="F60" s="22" t="str">
        <f>Results!$H$10</f>
        <v>Stiffener1</v>
      </c>
      <c r="H60" s="22" t="s">
        <v>341</v>
      </c>
      <c r="I60" s="98" t="s">
        <v>387</v>
      </c>
      <c r="J60" s="333"/>
      <c r="K60"/>
      <c r="L60"/>
      <c r="M60"/>
      <c r="N60"/>
    </row>
    <row r="61" spans="1:14" ht="12.75" x14ac:dyDescent="0.2">
      <c r="A61" s="423" t="s">
        <v>108</v>
      </c>
      <c r="B61" s="423" t="s">
        <v>448</v>
      </c>
      <c r="C61" s="22" t="str">
        <f t="shared" ref="C61" si="4">CONCATENATE(I61," - ",F61)</f>
        <v>Shear Force - Stiffener1</v>
      </c>
      <c r="D61" s="423" t="s">
        <v>449</v>
      </c>
      <c r="E61" s="423" t="s">
        <v>386</v>
      </c>
      <c r="F61" s="22" t="str">
        <f>Results!$H$10</f>
        <v>Stiffener1</v>
      </c>
      <c r="G61" s="423"/>
      <c r="H61" s="22" t="s">
        <v>341</v>
      </c>
      <c r="I61" s="424" t="s">
        <v>390</v>
      </c>
      <c r="J61" s="333"/>
      <c r="K61"/>
      <c r="L61"/>
      <c r="M61"/>
      <c r="N61"/>
    </row>
    <row r="62" spans="1:14" ht="12.75" x14ac:dyDescent="0.2">
      <c r="A62" s="97" t="s">
        <v>443</v>
      </c>
      <c r="B62" s="22" t="s">
        <v>433</v>
      </c>
      <c r="C62" s="22" t="str">
        <f t="shared" si="3"/>
        <v>Attachmentz[10] - Line</v>
      </c>
      <c r="D62" s="22" t="s">
        <v>434</v>
      </c>
      <c r="E62" s="22" t="s">
        <v>352</v>
      </c>
      <c r="F62" s="22" t="str">
        <f>Results!$H$9</f>
        <v>Line</v>
      </c>
      <c r="I62" s="22" t="str">
        <f>CONCATENATE("Attachmentz[",Auxiliar4!P27,"]")</f>
        <v>Attachmentz[10]</v>
      </c>
      <c r="J62" s="534"/>
      <c r="K62" s="535"/>
      <c r="L62" s="535"/>
      <c r="M62" s="535"/>
      <c r="N62" s="536"/>
    </row>
    <row r="63" spans="1:14" x14ac:dyDescent="0.2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AA10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attachmenttype[10]</v>
      </c>
      <c r="J63" s="225">
        <f t="shared" ref="J63:J94" si="5">IFERROR(IF(J62="",J$27+1,IF(J62=J$59,"j",J62+1)),"jj")</f>
        <v>10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10</v>
      </c>
    </row>
    <row r="64" spans="1:14" x14ac:dyDescent="0.2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 x14ac:dyDescent="0.2">
      <c r="A65" s="224" t="str">
        <f t="shared" si="7"/>
        <v>Auxiliar3</v>
      </c>
      <c r="B65" s="224"/>
      <c r="C65" s="224"/>
      <c r="D65" s="224" t="str">
        <f t="shared" si="8"/>
        <v>AA10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attachmenttype[10]</v>
      </c>
      <c r="J65" s="225" t="str">
        <f t="shared" si="5"/>
        <v>jj</v>
      </c>
      <c r="K65" s="226">
        <f t="shared" si="6"/>
        <v>10</v>
      </c>
      <c r="L65" s="226" t="str">
        <f t="shared" si="11"/>
        <v/>
      </c>
      <c r="M65" s="226" t="str">
        <f t="shared" si="12"/>
        <v/>
      </c>
      <c r="N65" s="227">
        <f t="shared" si="13"/>
        <v>10</v>
      </c>
    </row>
    <row r="66" spans="1:14" x14ac:dyDescent="0.2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 x14ac:dyDescent="0.2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 x14ac:dyDescent="0.2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 x14ac:dyDescent="0.2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 x14ac:dyDescent="0.2">
      <c r="A70" s="224" t="str">
        <f t="shared" si="7"/>
        <v>Auxiliar2</v>
      </c>
      <c r="B70" s="224"/>
      <c r="C70" s="224"/>
      <c r="D70" s="224" t="str">
        <f t="shared" si="8"/>
        <v>AA5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attachmenttype[5]</v>
      </c>
      <c r="J70" s="225" t="str">
        <f t="shared" si="5"/>
        <v>jj</v>
      </c>
      <c r="K70" s="226" t="str">
        <f t="shared" si="6"/>
        <v>kk</v>
      </c>
      <c r="L70" s="226">
        <f t="shared" si="11"/>
        <v>5</v>
      </c>
      <c r="M70" s="226" t="str">
        <f t="shared" si="12"/>
        <v/>
      </c>
      <c r="N70" s="227">
        <f t="shared" si="13"/>
        <v>5</v>
      </c>
    </row>
    <row r="71" spans="1:14" x14ac:dyDescent="0.2">
      <c r="A71" s="224" t="str">
        <f t="shared" si="7"/>
        <v>Auxiliar2</v>
      </c>
      <c r="B71" s="224"/>
      <c r="C71" s="224"/>
      <c r="D71" s="224" t="str">
        <f t="shared" si="8"/>
        <v>AA6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attachmenttype[6]</v>
      </c>
      <c r="J71" s="225" t="str">
        <f t="shared" si="5"/>
        <v>jj</v>
      </c>
      <c r="K71" s="226" t="str">
        <f t="shared" si="6"/>
        <v>kk</v>
      </c>
      <c r="L71" s="226">
        <f t="shared" si="11"/>
        <v>6</v>
      </c>
      <c r="M71" s="226" t="str">
        <f t="shared" si="12"/>
        <v/>
      </c>
      <c r="N71" s="227">
        <f t="shared" si="13"/>
        <v>6</v>
      </c>
    </row>
    <row r="72" spans="1:14" x14ac:dyDescent="0.2">
      <c r="A72" s="224" t="str">
        <f t="shared" si="7"/>
        <v>Auxiliar2</v>
      </c>
      <c r="B72" s="224"/>
      <c r="C72" s="224"/>
      <c r="D72" s="224" t="str">
        <f t="shared" si="8"/>
        <v>AA7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attachmenttype[7]</v>
      </c>
      <c r="J72" s="225" t="str">
        <f t="shared" si="5"/>
        <v>jj</v>
      </c>
      <c r="K72" s="226" t="str">
        <f t="shared" si="6"/>
        <v>kk</v>
      </c>
      <c r="L72" s="226">
        <f t="shared" si="11"/>
        <v>7</v>
      </c>
      <c r="M72" s="226" t="str">
        <f t="shared" si="12"/>
        <v/>
      </c>
      <c r="N72" s="227">
        <f t="shared" si="13"/>
        <v>7</v>
      </c>
    </row>
    <row r="73" spans="1:14" x14ac:dyDescent="0.2">
      <c r="A73" s="224" t="str">
        <f t="shared" si="7"/>
        <v>Auxiliar2</v>
      </c>
      <c r="B73" s="224"/>
      <c r="C73" s="224"/>
      <c r="D73" s="224" t="str">
        <f t="shared" si="8"/>
        <v>AA8</v>
      </c>
      <c r="E73" s="224" t="str">
        <f t="shared" si="9"/>
        <v>Get Data</v>
      </c>
      <c r="F73" s="224" t="str">
        <f>IF(N73="","",Results!$H$9)</f>
        <v>Line</v>
      </c>
      <c r="G73" s="224"/>
      <c r="H73" s="224"/>
      <c r="I73" s="224" t="str">
        <f t="shared" si="10"/>
        <v>attachmenttype[8]</v>
      </c>
      <c r="J73" s="225" t="str">
        <f t="shared" si="5"/>
        <v>jj</v>
      </c>
      <c r="K73" s="226" t="str">
        <f t="shared" si="6"/>
        <v>kk</v>
      </c>
      <c r="L73" s="226">
        <f t="shared" si="11"/>
        <v>8</v>
      </c>
      <c r="M73" s="226" t="str">
        <f t="shared" si="12"/>
        <v/>
      </c>
      <c r="N73" s="227">
        <f t="shared" si="13"/>
        <v>8</v>
      </c>
    </row>
    <row r="74" spans="1:14" x14ac:dyDescent="0.2">
      <c r="A74" s="224" t="str">
        <f t="shared" si="7"/>
        <v>Auxiliar2</v>
      </c>
      <c r="B74" s="224"/>
      <c r="C74" s="224"/>
      <c r="D74" s="224" t="str">
        <f t="shared" si="8"/>
        <v>AA9</v>
      </c>
      <c r="E74" s="224" t="str">
        <f t="shared" si="9"/>
        <v>Get Data</v>
      </c>
      <c r="F74" s="224" t="str">
        <f>IF(N74="","",Results!$H$9)</f>
        <v>Line</v>
      </c>
      <c r="G74" s="224"/>
      <c r="H74" s="224"/>
      <c r="I74" s="224" t="str">
        <f t="shared" si="10"/>
        <v>attachmenttype[9]</v>
      </c>
      <c r="J74" s="225" t="str">
        <f t="shared" si="5"/>
        <v>jj</v>
      </c>
      <c r="K74" s="226" t="str">
        <f t="shared" si="6"/>
        <v>kk</v>
      </c>
      <c r="L74" s="226">
        <f t="shared" si="11"/>
        <v>9</v>
      </c>
      <c r="M74" s="226" t="str">
        <f t="shared" si="12"/>
        <v/>
      </c>
      <c r="N74" s="227">
        <f t="shared" si="13"/>
        <v>9</v>
      </c>
    </row>
    <row r="75" spans="1:14" x14ac:dyDescent="0.2">
      <c r="A75" s="224" t="str">
        <f t="shared" si="7"/>
        <v>Auxiliar2</v>
      </c>
      <c r="B75" s="224"/>
      <c r="C75" s="224"/>
      <c r="D75" s="224" t="str">
        <f t="shared" si="8"/>
        <v>AB2</v>
      </c>
      <c r="E75" s="224" t="str">
        <f t="shared" si="9"/>
        <v>Get Data</v>
      </c>
      <c r="F75" s="224" t="str">
        <f>IF(N75="","",Results!$H$9)</f>
        <v>Line</v>
      </c>
      <c r="G75" s="224"/>
      <c r="H75" s="224"/>
      <c r="I75" s="224" t="str">
        <f t="shared" si="10"/>
        <v>attachmentz[2]</v>
      </c>
      <c r="J75" s="225" t="str">
        <f t="shared" si="5"/>
        <v>jj</v>
      </c>
      <c r="K75" s="226" t="str">
        <f t="shared" si="6"/>
        <v>kk</v>
      </c>
      <c r="L75" s="226" t="str">
        <f t="shared" si="11"/>
        <v>l</v>
      </c>
      <c r="M75" s="226">
        <f t="shared" si="12"/>
        <v>2</v>
      </c>
      <c r="N75" s="227" t="str">
        <f t="shared" si="13"/>
        <v>z</v>
      </c>
    </row>
    <row r="76" spans="1:14" x14ac:dyDescent="0.2">
      <c r="A76" s="224" t="str">
        <f t="shared" si="7"/>
        <v>Auxiliar2</v>
      </c>
      <c r="B76" s="224"/>
      <c r="C76" s="224"/>
      <c r="D76" s="224" t="str">
        <f t="shared" si="8"/>
        <v>AB3</v>
      </c>
      <c r="E76" s="224" t="str">
        <f t="shared" si="9"/>
        <v>Get Data</v>
      </c>
      <c r="F76" s="224" t="str">
        <f>IF(N76="","",Results!$H$9)</f>
        <v>Line</v>
      </c>
      <c r="G76" s="224"/>
      <c r="H76" s="224"/>
      <c r="I76" s="224" t="str">
        <f t="shared" si="10"/>
        <v>attachmentz[3]</v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>
        <f t="shared" si="12"/>
        <v>3</v>
      </c>
      <c r="N76" s="227" t="str">
        <f t="shared" si="13"/>
        <v>z</v>
      </c>
    </row>
    <row r="77" spans="1:14" x14ac:dyDescent="0.2">
      <c r="A77" s="224" t="str">
        <f t="shared" si="7"/>
        <v>Auxiliar2</v>
      </c>
      <c r="B77" s="224"/>
      <c r="C77" s="224"/>
      <c r="D77" s="224" t="str">
        <f t="shared" si="8"/>
        <v>AB4</v>
      </c>
      <c r="E77" s="224" t="str">
        <f t="shared" si="9"/>
        <v>Get Data</v>
      </c>
      <c r="F77" s="224" t="str">
        <f>IF(N77="","",Results!$H$9)</f>
        <v>Line</v>
      </c>
      <c r="G77" s="224"/>
      <c r="H77" s="224"/>
      <c r="I77" s="224" t="str">
        <f t="shared" si="10"/>
        <v>attachmentz[4]</v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>
        <f t="shared" si="12"/>
        <v>4</v>
      </c>
      <c r="N77" s="227" t="str">
        <f t="shared" si="13"/>
        <v>z</v>
      </c>
    </row>
    <row r="78" spans="1:14" x14ac:dyDescent="0.2">
      <c r="A78" s="224" t="str">
        <f t="shared" si="7"/>
        <v>Auxiliar2</v>
      </c>
      <c r="B78" s="224"/>
      <c r="C78" s="224"/>
      <c r="D78" s="224" t="str">
        <f t="shared" si="8"/>
        <v>AB5</v>
      </c>
      <c r="E78" s="224" t="str">
        <f t="shared" si="9"/>
        <v>Get Data</v>
      </c>
      <c r="F78" s="224" t="str">
        <f>IF(N78="","",Results!$H$9)</f>
        <v>Line</v>
      </c>
      <c r="G78" s="224"/>
      <c r="H78" s="224"/>
      <c r="I78" s="224" t="str">
        <f t="shared" si="10"/>
        <v>attachmentz[5]</v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>
        <f t="shared" si="12"/>
        <v>5</v>
      </c>
      <c r="N78" s="227" t="str">
        <f t="shared" si="13"/>
        <v>z</v>
      </c>
    </row>
    <row r="79" spans="1:14" x14ac:dyDescent="0.2">
      <c r="A79" s="224" t="str">
        <f t="shared" si="7"/>
        <v>Auxiliar2</v>
      </c>
      <c r="B79" s="224"/>
      <c r="C79" s="224"/>
      <c r="D79" s="224" t="str">
        <f t="shared" si="8"/>
        <v>AB6</v>
      </c>
      <c r="E79" s="224" t="str">
        <f t="shared" si="9"/>
        <v>Get Data</v>
      </c>
      <c r="F79" s="224" t="str">
        <f>IF(N79="","",Results!$H$9)</f>
        <v>Line</v>
      </c>
      <c r="G79" s="224"/>
      <c r="H79" s="224"/>
      <c r="I79" s="224" t="str">
        <f t="shared" si="10"/>
        <v>attachmentz[6]</v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>
        <f t="shared" si="12"/>
        <v>6</v>
      </c>
      <c r="N79" s="227" t="str">
        <f t="shared" si="13"/>
        <v>z</v>
      </c>
    </row>
    <row r="80" spans="1:14" x14ac:dyDescent="0.2">
      <c r="A80" s="224" t="str">
        <f t="shared" si="7"/>
        <v>Auxiliar2</v>
      </c>
      <c r="B80" s="224"/>
      <c r="C80" s="224"/>
      <c r="D80" s="224" t="str">
        <f t="shared" si="8"/>
        <v>AB7</v>
      </c>
      <c r="E80" s="224" t="str">
        <f t="shared" si="9"/>
        <v>Get Data</v>
      </c>
      <c r="F80" s="224" t="str">
        <f>IF(N80="","",Results!$H$9)</f>
        <v>Line</v>
      </c>
      <c r="G80" s="224"/>
      <c r="H80" s="224"/>
      <c r="I80" s="224" t="str">
        <f t="shared" si="10"/>
        <v>attachmentz[7]</v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>
        <f t="shared" si="12"/>
        <v>7</v>
      </c>
      <c r="N80" s="227" t="str">
        <f t="shared" si="13"/>
        <v>z</v>
      </c>
    </row>
    <row r="81" spans="1:14" x14ac:dyDescent="0.2">
      <c r="A81" s="224" t="str">
        <f t="shared" si="7"/>
        <v>Auxiliar2</v>
      </c>
      <c r="B81" s="224"/>
      <c r="C81" s="224"/>
      <c r="D81" s="224" t="str">
        <f t="shared" si="8"/>
        <v>AB8</v>
      </c>
      <c r="E81" s="224" t="str">
        <f t="shared" si="9"/>
        <v>Get Data</v>
      </c>
      <c r="F81" s="224" t="str">
        <f>IF(N81="","",Results!$H$9)</f>
        <v>Line</v>
      </c>
      <c r="G81" s="224"/>
      <c r="H81" s="224"/>
      <c r="I81" s="224" t="str">
        <f t="shared" si="10"/>
        <v>attachmentz[8]</v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>
        <f t="shared" si="12"/>
        <v>8</v>
      </c>
      <c r="N81" s="227" t="str">
        <f t="shared" si="13"/>
        <v>z</v>
      </c>
    </row>
    <row r="82" spans="1:14" x14ac:dyDescent="0.2">
      <c r="A82" s="224" t="str">
        <f t="shared" si="7"/>
        <v>Auxiliar2</v>
      </c>
      <c r="B82" s="224"/>
      <c r="C82" s="224"/>
      <c r="D82" s="224" t="str">
        <f t="shared" si="8"/>
        <v>AB9</v>
      </c>
      <c r="E82" s="224" t="str">
        <f t="shared" si="9"/>
        <v>Get Data</v>
      </c>
      <c r="F82" s="224" t="str">
        <f>IF(N82="","",Results!$H$9)</f>
        <v>Line</v>
      </c>
      <c r="G82" s="224"/>
      <c r="H82" s="224"/>
      <c r="I82" s="224" t="str">
        <f t="shared" si="10"/>
        <v>attachmentz[9]</v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>
        <f t="shared" si="12"/>
        <v>9</v>
      </c>
      <c r="N82" s="227" t="str">
        <f t="shared" si="13"/>
        <v>z</v>
      </c>
    </row>
    <row r="83" spans="1:14" x14ac:dyDescent="0.2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</v>
      </c>
      <c r="N83" s="227" t="str">
        <f t="shared" si="13"/>
        <v/>
      </c>
    </row>
    <row r="84" spans="1:14" x14ac:dyDescent="0.2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 x14ac:dyDescent="0.2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 x14ac:dyDescent="0.2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 x14ac:dyDescent="0.2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 x14ac:dyDescent="0.2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 x14ac:dyDescent="0.2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 x14ac:dyDescent="0.2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 x14ac:dyDescent="0.2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 x14ac:dyDescent="0.2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 x14ac:dyDescent="0.2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 x14ac:dyDescent="0.2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 x14ac:dyDescent="0.2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 x14ac:dyDescent="0.2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 x14ac:dyDescent="0.2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 x14ac:dyDescent="0.2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 x14ac:dyDescent="0.2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 x14ac:dyDescent="0.2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 x14ac:dyDescent="0.2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 x14ac:dyDescent="0.2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 x14ac:dyDescent="0.2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 x14ac:dyDescent="0.2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 x14ac:dyDescent="0.2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 x14ac:dyDescent="0.2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 x14ac:dyDescent="0.2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 x14ac:dyDescent="0.2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 x14ac:dyDescent="0.2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 x14ac:dyDescent="0.2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 x14ac:dyDescent="0.2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 x14ac:dyDescent="0.2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 x14ac:dyDescent="0.2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 x14ac:dyDescent="0.2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37" t="s">
        <v>450</v>
      </c>
      <c r="B1" s="538"/>
      <c r="C1" s="538"/>
      <c r="D1" s="538"/>
      <c r="E1" s="539"/>
      <c r="G1" s="537" t="s">
        <v>1642</v>
      </c>
      <c r="H1" s="538"/>
      <c r="I1" s="538"/>
      <c r="J1" s="538"/>
      <c r="K1" s="539"/>
    </row>
    <row r="2" spans="1:11" x14ac:dyDescent="0.2">
      <c r="A2" s="207"/>
      <c r="B2" s="208" t="s">
        <v>451</v>
      </c>
      <c r="C2" s="208" t="s">
        <v>364</v>
      </c>
      <c r="D2" s="208" t="s">
        <v>367</v>
      </c>
      <c r="E2" s="209" t="s">
        <v>370</v>
      </c>
      <c r="G2" s="207"/>
      <c r="H2" s="208" t="s">
        <v>451</v>
      </c>
      <c r="I2" s="208" t="s">
        <v>364</v>
      </c>
      <c r="J2" s="208" t="s">
        <v>367</v>
      </c>
      <c r="K2" s="209" t="s">
        <v>370</v>
      </c>
    </row>
    <row r="3" spans="1:11" x14ac:dyDescent="0.2">
      <c r="A3" s="200"/>
      <c r="B3" s="198"/>
      <c r="C3" s="198"/>
      <c r="D3" s="198"/>
      <c r="E3" s="201"/>
      <c r="G3" s="200" t="s">
        <v>458</v>
      </c>
      <c r="H3" s="198"/>
      <c r="I3" s="198">
        <v>-6.2589302062988281</v>
      </c>
      <c r="J3" s="198">
        <v>4.6466813087463379</v>
      </c>
      <c r="K3" s="201">
        <v>2.9657044410705566</v>
      </c>
    </row>
    <row r="4" spans="1:11" x14ac:dyDescent="0.2">
      <c r="A4" s="200"/>
      <c r="B4" s="198"/>
      <c r="C4" s="198"/>
      <c r="D4" s="198"/>
      <c r="E4" s="201"/>
      <c r="G4" s="200" t="s">
        <v>462</v>
      </c>
      <c r="H4" s="198"/>
      <c r="I4" s="198">
        <v>0</v>
      </c>
      <c r="J4" s="198">
        <v>0</v>
      </c>
      <c r="K4" s="201">
        <v>0</v>
      </c>
    </row>
    <row r="5" spans="1:11" x14ac:dyDescent="0.2">
      <c r="A5" s="200"/>
      <c r="B5" s="198"/>
      <c r="C5" s="198"/>
      <c r="D5" s="198"/>
      <c r="E5" s="201"/>
      <c r="G5" s="200" t="s">
        <v>466</v>
      </c>
      <c r="H5" s="198"/>
      <c r="I5" s="198">
        <v>6.2589302062988281</v>
      </c>
      <c r="J5" s="198">
        <v>4.6466813087463379</v>
      </c>
      <c r="K5" s="201">
        <v>2.9657044410705566</v>
      </c>
    </row>
    <row r="6" spans="1:11" x14ac:dyDescent="0.2">
      <c r="A6" s="200"/>
      <c r="B6" s="198"/>
      <c r="C6" s="198"/>
      <c r="D6" s="198"/>
      <c r="E6" s="201"/>
      <c r="G6" s="200" t="s">
        <v>468</v>
      </c>
      <c r="H6" s="198"/>
      <c r="I6" s="198" t="s">
        <v>1516</v>
      </c>
      <c r="J6" s="198" t="s">
        <v>1516</v>
      </c>
      <c r="K6" s="201" t="s">
        <v>1516</v>
      </c>
    </row>
    <row r="7" spans="1:11" x14ac:dyDescent="0.2">
      <c r="A7" s="200"/>
      <c r="B7" s="198"/>
      <c r="C7" s="198"/>
      <c r="D7" s="198"/>
      <c r="E7" s="201"/>
      <c r="G7" s="200" t="s">
        <v>470</v>
      </c>
      <c r="H7" s="198"/>
      <c r="I7" s="198" t="s">
        <v>1516</v>
      </c>
      <c r="J7" s="198" t="s">
        <v>1516</v>
      </c>
      <c r="K7" s="201" t="s">
        <v>1516</v>
      </c>
    </row>
    <row r="8" spans="1:11" x14ac:dyDescent="0.2">
      <c r="A8" s="200"/>
      <c r="B8" s="198"/>
      <c r="C8" s="198"/>
      <c r="D8" s="198"/>
      <c r="E8" s="201"/>
      <c r="G8" s="200" t="s">
        <v>472</v>
      </c>
      <c r="H8" s="198"/>
      <c r="I8" s="198">
        <v>0</v>
      </c>
      <c r="J8" s="198">
        <v>0</v>
      </c>
      <c r="K8" s="201">
        <v>0</v>
      </c>
    </row>
    <row r="9" spans="1:11" x14ac:dyDescent="0.2">
      <c r="A9" s="200"/>
      <c r="B9" s="198"/>
      <c r="C9" s="198"/>
      <c r="D9" s="198"/>
      <c r="E9" s="201"/>
      <c r="G9" s="200" t="s">
        <v>473</v>
      </c>
      <c r="H9" s="198"/>
      <c r="I9" s="198" t="s">
        <v>1516</v>
      </c>
      <c r="J9" s="198" t="s">
        <v>1516</v>
      </c>
      <c r="K9" s="201" t="s">
        <v>1516</v>
      </c>
    </row>
    <row r="10" spans="1:11" x14ac:dyDescent="0.2">
      <c r="A10" s="200"/>
      <c r="B10" s="198"/>
      <c r="C10" s="198"/>
      <c r="D10" s="198"/>
      <c r="E10" s="201"/>
      <c r="G10" s="200" t="s">
        <v>474</v>
      </c>
      <c r="H10" s="198"/>
      <c r="I10" s="198" t="s">
        <v>1516</v>
      </c>
      <c r="J10" s="198" t="s">
        <v>1516</v>
      </c>
      <c r="K10" s="201" t="s">
        <v>1516</v>
      </c>
    </row>
    <row r="11" spans="1:11" x14ac:dyDescent="0.2">
      <c r="A11" s="202"/>
      <c r="B11" s="198"/>
      <c r="C11" s="199"/>
      <c r="D11" s="198"/>
      <c r="E11" s="201"/>
      <c r="G11" s="200" t="s">
        <v>475</v>
      </c>
      <c r="H11" s="198"/>
      <c r="I11" s="198" t="s">
        <v>1516</v>
      </c>
      <c r="J11" s="198" t="s">
        <v>1516</v>
      </c>
      <c r="K11" s="201" t="s">
        <v>1516</v>
      </c>
    </row>
    <row r="12" spans="1:11" x14ac:dyDescent="0.2">
      <c r="A12" s="202"/>
      <c r="B12" s="198"/>
      <c r="C12" s="199"/>
      <c r="D12" s="198"/>
      <c r="E12" s="201"/>
      <c r="G12" s="202" t="s">
        <v>476</v>
      </c>
      <c r="H12" s="198">
        <v>47.5</v>
      </c>
      <c r="I12" s="199">
        <v>-6.2589302062988281</v>
      </c>
      <c r="J12" s="198">
        <v>4.6466813087463379</v>
      </c>
      <c r="K12" s="201">
        <v>2.9657044410705566</v>
      </c>
    </row>
    <row r="13" spans="1:11" x14ac:dyDescent="0.2">
      <c r="A13" s="202"/>
      <c r="B13" s="198"/>
      <c r="C13" s="198"/>
      <c r="D13" s="199"/>
      <c r="E13" s="201"/>
      <c r="G13" s="202" t="s">
        <v>477</v>
      </c>
      <c r="H13" s="198">
        <v>47.5</v>
      </c>
      <c r="I13" s="199">
        <v>-6.2589302062988281</v>
      </c>
      <c r="J13" s="198">
        <v>4.6466813087463379</v>
      </c>
      <c r="K13" s="201">
        <v>2.9657044410705566</v>
      </c>
    </row>
    <row r="14" spans="1:11" x14ac:dyDescent="0.2">
      <c r="A14" s="202"/>
      <c r="B14" s="198"/>
      <c r="C14" s="198"/>
      <c r="D14" s="199"/>
      <c r="E14" s="201"/>
      <c r="G14" s="202" t="s">
        <v>476</v>
      </c>
      <c r="H14" s="198">
        <v>47.5</v>
      </c>
      <c r="I14" s="198">
        <v>-6.2589302062988281</v>
      </c>
      <c r="J14" s="199">
        <v>4.6466813087463379</v>
      </c>
      <c r="K14" s="201">
        <v>2.9657044410705566</v>
      </c>
    </row>
    <row r="15" spans="1:11" x14ac:dyDescent="0.2">
      <c r="A15" s="202"/>
      <c r="B15" s="198"/>
      <c r="C15" s="198"/>
      <c r="D15" s="198"/>
      <c r="E15" s="203"/>
      <c r="G15" s="202" t="s">
        <v>477</v>
      </c>
      <c r="H15" s="198">
        <v>47.5</v>
      </c>
      <c r="I15" s="198">
        <v>-6.2589302062988281</v>
      </c>
      <c r="J15" s="199">
        <v>4.6466813087463379</v>
      </c>
      <c r="K15" s="201">
        <v>2.9657044410705566</v>
      </c>
    </row>
    <row r="16" spans="1:11" ht="13.5" thickBot="1" x14ac:dyDescent="0.25">
      <c r="A16" s="204"/>
      <c r="B16" s="205"/>
      <c r="C16" s="205"/>
      <c r="D16" s="205"/>
      <c r="E16" s="206"/>
      <c r="G16" s="204" t="s">
        <v>476</v>
      </c>
      <c r="H16" s="205">
        <v>47.5</v>
      </c>
      <c r="I16" s="205">
        <v>-6.2589302062988281</v>
      </c>
      <c r="J16" s="205">
        <v>4.6466813087463379</v>
      </c>
      <c r="K16" s="206">
        <v>2.9657044410705566</v>
      </c>
    </row>
    <row r="17" spans="1:12" ht="13.5" thickBot="1" x14ac:dyDescent="0.25">
      <c r="A17" s="131"/>
      <c r="B17" s="2"/>
      <c r="C17" s="2"/>
      <c r="D17" s="131"/>
      <c r="E17" s="2"/>
      <c r="G17" s="131" t="s">
        <v>477</v>
      </c>
      <c r="H17" s="2">
        <v>47.5</v>
      </c>
      <c r="I17" s="2">
        <v>-6.2589302062988281</v>
      </c>
      <c r="J17" s="2">
        <v>4.6466813087463379</v>
      </c>
      <c r="K17" s="131">
        <v>2.9657044410705566</v>
      </c>
    </row>
    <row r="18" spans="1:12" ht="13.5" thickBot="1" x14ac:dyDescent="0.25">
      <c r="A18" s="147" t="s">
        <v>452</v>
      </c>
      <c r="B18" s="249" t="s">
        <v>453</v>
      </c>
      <c r="C18" s="250" t="s">
        <v>454</v>
      </c>
      <c r="D18" s="2"/>
      <c r="E18" s="131"/>
      <c r="G18" s="235" t="s">
        <v>455</v>
      </c>
      <c r="I18" s="214" t="s">
        <v>456</v>
      </c>
      <c r="J18" s="253" t="s">
        <v>253</v>
      </c>
      <c r="K18" s="253" t="s">
        <v>456</v>
      </c>
      <c r="L18" s="254" t="s">
        <v>253</v>
      </c>
    </row>
    <row r="19" spans="1:12" ht="13.5" thickBot="1" x14ac:dyDescent="0.25">
      <c r="A19" s="251" t="s">
        <v>1516</v>
      </c>
      <c r="B19" s="2" t="s">
        <v>1516</v>
      </c>
      <c r="C19" s="252">
        <v>-8</v>
      </c>
      <c r="D19" s="2"/>
      <c r="E19" s="131"/>
      <c r="G19" s="156">
        <f>MIN(K19:L19)</f>
        <v>47.5</v>
      </c>
      <c r="I19" s="204">
        <f t="array" ref="I19">MIN(IF(ISNUMBER(A19:A2000),C19:C2000))</f>
        <v>65</v>
      </c>
      <c r="J19" s="255">
        <f t="array" ref="J19">MIN(IF(ISNUMBER(B19:B2000),C19:C2000))</f>
        <v>47.5</v>
      </c>
      <c r="K19" s="255">
        <f>IF(I19=0,"",I19)</f>
        <v>65</v>
      </c>
      <c r="L19" s="206">
        <f>IF(J19=0,"",J19)</f>
        <v>47.5</v>
      </c>
    </row>
    <row r="20" spans="1:12" x14ac:dyDescent="0.2">
      <c r="A20" s="130" t="s">
        <v>1516</v>
      </c>
      <c r="B20" t="s">
        <v>1516</v>
      </c>
      <c r="C20" s="222">
        <v>-7.9</v>
      </c>
      <c r="I20" s="2"/>
      <c r="J20" s="2"/>
    </row>
    <row r="21" spans="1:12" x14ac:dyDescent="0.2">
      <c r="A21" s="130" t="s">
        <v>1516</v>
      </c>
      <c r="B21" t="s">
        <v>1516</v>
      </c>
      <c r="C21" s="222">
        <v>-7.8</v>
      </c>
      <c r="I21" s="540"/>
      <c r="J21" s="540"/>
      <c r="K21" s="540"/>
      <c r="L21" s="540"/>
    </row>
    <row r="22" spans="1:12" x14ac:dyDescent="0.2">
      <c r="A22" s="130" t="s">
        <v>1516</v>
      </c>
      <c r="B22" t="s">
        <v>1516</v>
      </c>
      <c r="C22" s="222">
        <v>-7.7</v>
      </c>
      <c r="I22" s="439"/>
      <c r="J22" s="439"/>
      <c r="K22" s="439"/>
      <c r="L22" s="439"/>
    </row>
    <row r="23" spans="1:12" x14ac:dyDescent="0.2">
      <c r="A23" s="130" t="s">
        <v>1516</v>
      </c>
      <c r="B23" t="s">
        <v>1516</v>
      </c>
      <c r="C23" s="222">
        <v>-7.6</v>
      </c>
      <c r="I23" s="439"/>
      <c r="J23" s="439"/>
      <c r="K23" s="439"/>
      <c r="L23" s="439"/>
    </row>
    <row r="24" spans="1:12" x14ac:dyDescent="0.2">
      <c r="A24" s="130" t="s">
        <v>1516</v>
      </c>
      <c r="B24" t="s">
        <v>1516</v>
      </c>
      <c r="C24" s="222">
        <v>-7.5</v>
      </c>
      <c r="I24" s="439"/>
      <c r="J24" s="439"/>
      <c r="K24" s="439"/>
      <c r="L24" s="439"/>
    </row>
    <row r="25" spans="1:12" x14ac:dyDescent="0.2">
      <c r="A25" s="130" t="s">
        <v>1516</v>
      </c>
      <c r="B25" t="s">
        <v>1516</v>
      </c>
      <c r="C25" s="222">
        <v>-7.4</v>
      </c>
      <c r="I25" s="439"/>
      <c r="J25" s="439"/>
      <c r="K25" s="439"/>
      <c r="L25" s="439"/>
    </row>
    <row r="26" spans="1:12" x14ac:dyDescent="0.2">
      <c r="A26" s="130" t="s">
        <v>1516</v>
      </c>
      <c r="B26" t="s">
        <v>1516</v>
      </c>
      <c r="C26" s="222">
        <v>-7.3</v>
      </c>
      <c r="I26" s="439"/>
      <c r="J26" s="439"/>
      <c r="K26" s="439"/>
      <c r="L26" s="439"/>
    </row>
    <row r="27" spans="1:12" x14ac:dyDescent="0.2">
      <c r="A27" s="130" t="s">
        <v>1516</v>
      </c>
      <c r="B27" t="s">
        <v>1516</v>
      </c>
      <c r="C27" s="222">
        <v>-7.2</v>
      </c>
      <c r="I27" s="2"/>
      <c r="J27" s="2"/>
    </row>
    <row r="28" spans="1:12" x14ac:dyDescent="0.2">
      <c r="A28" s="130" t="s">
        <v>1516</v>
      </c>
      <c r="B28" t="s">
        <v>1516</v>
      </c>
      <c r="C28" s="222">
        <v>-7.1</v>
      </c>
      <c r="I28" s="2"/>
      <c r="J28" s="2"/>
    </row>
    <row r="29" spans="1:12" x14ac:dyDescent="0.2">
      <c r="A29" s="130" t="s">
        <v>1516</v>
      </c>
      <c r="B29" t="s">
        <v>1516</v>
      </c>
      <c r="C29" s="222">
        <v>-7</v>
      </c>
      <c r="I29" s="2"/>
      <c r="J29" s="2"/>
    </row>
    <row r="30" spans="1:12" x14ac:dyDescent="0.2">
      <c r="A30" s="130" t="s">
        <v>1516</v>
      </c>
      <c r="B30" t="s">
        <v>1516</v>
      </c>
      <c r="C30" s="222">
        <v>-6.9</v>
      </c>
      <c r="I30" s="2"/>
      <c r="J30" s="2"/>
    </row>
    <row r="31" spans="1:12" x14ac:dyDescent="0.2">
      <c r="A31" s="130" t="s">
        <v>1516</v>
      </c>
      <c r="B31" t="s">
        <v>1516</v>
      </c>
      <c r="C31" s="222">
        <v>-6.8</v>
      </c>
      <c r="I31" s="2"/>
      <c r="J31" s="2"/>
    </row>
    <row r="32" spans="1:12" x14ac:dyDescent="0.2">
      <c r="A32" s="130" t="s">
        <v>1516</v>
      </c>
      <c r="B32" t="s">
        <v>1516</v>
      </c>
      <c r="C32" s="222">
        <v>-6.7</v>
      </c>
      <c r="I32" s="2"/>
      <c r="J32" s="2"/>
    </row>
    <row r="33" spans="1:10" x14ac:dyDescent="0.2">
      <c r="A33" s="130" t="s">
        <v>1516</v>
      </c>
      <c r="B33" t="s">
        <v>1516</v>
      </c>
      <c r="C33" s="222">
        <v>-6.6</v>
      </c>
      <c r="I33" s="2"/>
      <c r="J33" s="2"/>
    </row>
    <row r="34" spans="1:10" x14ac:dyDescent="0.2">
      <c r="A34" s="130" t="s">
        <v>1516</v>
      </c>
      <c r="B34" t="s">
        <v>1516</v>
      </c>
      <c r="C34" s="222">
        <v>-6.5</v>
      </c>
      <c r="I34" s="2"/>
      <c r="J34" s="2"/>
    </row>
    <row r="35" spans="1:10" x14ac:dyDescent="0.2">
      <c r="A35" s="130" t="s">
        <v>1516</v>
      </c>
      <c r="B35" t="s">
        <v>1516</v>
      </c>
      <c r="C35" s="222">
        <v>-6.4</v>
      </c>
      <c r="I35" s="2"/>
      <c r="J35" s="2"/>
    </row>
    <row r="36" spans="1:10" x14ac:dyDescent="0.2">
      <c r="A36" s="130" t="s">
        <v>1516</v>
      </c>
      <c r="B36" t="s">
        <v>1516</v>
      </c>
      <c r="C36" s="222">
        <v>-6.3</v>
      </c>
      <c r="I36" s="2"/>
      <c r="J36" s="2"/>
    </row>
    <row r="37" spans="1:10" x14ac:dyDescent="0.2">
      <c r="A37" s="130" t="s">
        <v>1516</v>
      </c>
      <c r="B37" t="s">
        <v>1516</v>
      </c>
      <c r="C37" s="222">
        <v>-6.2</v>
      </c>
      <c r="I37" s="2"/>
      <c r="J37" s="2"/>
    </row>
    <row r="38" spans="1:10" x14ac:dyDescent="0.2">
      <c r="A38" s="130" t="s">
        <v>1516</v>
      </c>
      <c r="B38" t="s">
        <v>1516</v>
      </c>
      <c r="C38" s="222">
        <v>-6.1</v>
      </c>
      <c r="I38" s="2"/>
      <c r="J38" s="2"/>
    </row>
    <row r="39" spans="1:10" x14ac:dyDescent="0.2">
      <c r="A39" s="130" t="s">
        <v>1516</v>
      </c>
      <c r="B39" t="s">
        <v>1516</v>
      </c>
      <c r="C39" s="222">
        <v>-6</v>
      </c>
      <c r="I39" s="2"/>
      <c r="J39" s="2"/>
    </row>
    <row r="40" spans="1:10" x14ac:dyDescent="0.2">
      <c r="A40" s="130" t="s">
        <v>1516</v>
      </c>
      <c r="B40" t="s">
        <v>1516</v>
      </c>
      <c r="C40" s="222">
        <v>-5.9</v>
      </c>
      <c r="I40" s="2"/>
      <c r="J40" s="2"/>
    </row>
    <row r="41" spans="1:10" x14ac:dyDescent="0.2">
      <c r="A41" s="130" t="s">
        <v>1516</v>
      </c>
      <c r="B41" t="s">
        <v>1516</v>
      </c>
      <c r="C41" s="222">
        <v>-5.8</v>
      </c>
      <c r="I41" s="2"/>
      <c r="J41" s="2"/>
    </row>
    <row r="42" spans="1:10" x14ac:dyDescent="0.2">
      <c r="A42" s="130" t="s">
        <v>1516</v>
      </c>
      <c r="B42" t="s">
        <v>1516</v>
      </c>
      <c r="C42" s="222">
        <v>-5.6999999999999993</v>
      </c>
      <c r="I42" s="2"/>
      <c r="J42" s="2"/>
    </row>
    <row r="43" spans="1:10" x14ac:dyDescent="0.2">
      <c r="A43" s="130" t="s">
        <v>1516</v>
      </c>
      <c r="B43" t="s">
        <v>1516</v>
      </c>
      <c r="C43" s="222">
        <v>-5.6</v>
      </c>
      <c r="I43" s="2"/>
      <c r="J43" s="2"/>
    </row>
    <row r="44" spans="1:10" x14ac:dyDescent="0.2">
      <c r="A44" s="130" t="s">
        <v>1516</v>
      </c>
      <c r="B44" t="s">
        <v>1516</v>
      </c>
      <c r="C44" s="222">
        <v>-5.5</v>
      </c>
      <c r="I44" s="2"/>
      <c r="J44" s="2"/>
    </row>
    <row r="45" spans="1:10" x14ac:dyDescent="0.2">
      <c r="A45" s="130" t="s">
        <v>1516</v>
      </c>
      <c r="B45" t="s">
        <v>1516</v>
      </c>
      <c r="C45" s="222">
        <v>-5.4</v>
      </c>
      <c r="I45" s="2"/>
      <c r="J45" s="2"/>
    </row>
    <row r="46" spans="1:10" x14ac:dyDescent="0.2">
      <c r="A46" s="130" t="s">
        <v>1516</v>
      </c>
      <c r="B46" t="s">
        <v>1516</v>
      </c>
      <c r="C46" s="222">
        <v>-5.3</v>
      </c>
      <c r="I46" s="2"/>
      <c r="J46" s="2"/>
    </row>
    <row r="47" spans="1:10" x14ac:dyDescent="0.2">
      <c r="A47" s="130" t="s">
        <v>1516</v>
      </c>
      <c r="B47" t="s">
        <v>1516</v>
      </c>
      <c r="C47" s="222">
        <v>-5.1999999999999993</v>
      </c>
      <c r="I47" s="2"/>
      <c r="J47" s="2"/>
    </row>
    <row r="48" spans="1:10" x14ac:dyDescent="0.2">
      <c r="A48" s="130" t="s">
        <v>1516</v>
      </c>
      <c r="B48" t="s">
        <v>1516</v>
      </c>
      <c r="C48" s="222">
        <v>-5.0999999999999996</v>
      </c>
      <c r="I48" s="2"/>
      <c r="J48" s="2"/>
    </row>
    <row r="49" spans="1:10" x14ac:dyDescent="0.2">
      <c r="A49" s="130" t="s">
        <v>1516</v>
      </c>
      <c r="B49" t="s">
        <v>1516</v>
      </c>
      <c r="C49" s="222">
        <v>-5</v>
      </c>
      <c r="I49" s="2"/>
      <c r="J49" s="2"/>
    </row>
    <row r="50" spans="1:10" x14ac:dyDescent="0.2">
      <c r="A50" s="130" t="s">
        <v>1516</v>
      </c>
      <c r="B50" t="s">
        <v>1516</v>
      </c>
      <c r="C50" s="222">
        <v>-4.9000000000000004</v>
      </c>
      <c r="I50" s="2"/>
      <c r="J50" s="2"/>
    </row>
    <row r="51" spans="1:10" x14ac:dyDescent="0.2">
      <c r="A51" s="130" t="s">
        <v>1516</v>
      </c>
      <c r="B51" t="s">
        <v>1516</v>
      </c>
      <c r="C51" s="222">
        <v>-4.8</v>
      </c>
      <c r="I51" s="2"/>
      <c r="J51" s="2"/>
    </row>
    <row r="52" spans="1:10" x14ac:dyDescent="0.2">
      <c r="A52" s="130" t="s">
        <v>1516</v>
      </c>
      <c r="B52" t="s">
        <v>1516</v>
      </c>
      <c r="C52" s="222">
        <v>-4.6999999999999993</v>
      </c>
      <c r="I52" s="2"/>
      <c r="J52" s="2"/>
    </row>
    <row r="53" spans="1:10" x14ac:dyDescent="0.2">
      <c r="A53" s="130" t="s">
        <v>1516</v>
      </c>
      <c r="B53" t="s">
        <v>1516</v>
      </c>
      <c r="C53" s="222">
        <v>-4.5999999999999996</v>
      </c>
      <c r="I53" s="2"/>
      <c r="J53" s="2"/>
    </row>
    <row r="54" spans="1:10" x14ac:dyDescent="0.2">
      <c r="A54" s="130" t="s">
        <v>1516</v>
      </c>
      <c r="B54" t="s">
        <v>1516</v>
      </c>
      <c r="C54" s="222">
        <v>-4.5</v>
      </c>
      <c r="I54" s="2"/>
      <c r="J54" s="2"/>
    </row>
    <row r="55" spans="1:10" x14ac:dyDescent="0.2">
      <c r="A55" s="130" t="s">
        <v>1516</v>
      </c>
      <c r="B55" t="s">
        <v>1516</v>
      </c>
      <c r="C55" s="222">
        <v>-4.4000000000000004</v>
      </c>
      <c r="I55" s="2"/>
      <c r="J55" s="2"/>
    </row>
    <row r="56" spans="1:10" x14ac:dyDescent="0.2">
      <c r="A56" s="130" t="s">
        <v>1516</v>
      </c>
      <c r="B56" t="s">
        <v>1516</v>
      </c>
      <c r="C56" s="222">
        <v>-4.3</v>
      </c>
      <c r="I56" s="2"/>
      <c r="J56" s="2"/>
    </row>
    <row r="57" spans="1:10" x14ac:dyDescent="0.2">
      <c r="A57" s="130" t="s">
        <v>1516</v>
      </c>
      <c r="B57" t="s">
        <v>1516</v>
      </c>
      <c r="C57" s="222">
        <v>-4.1999999999999993</v>
      </c>
      <c r="I57" s="2"/>
      <c r="J57" s="2"/>
    </row>
    <row r="58" spans="1:10" x14ac:dyDescent="0.2">
      <c r="A58" s="130" t="s">
        <v>1516</v>
      </c>
      <c r="B58" t="s">
        <v>1516</v>
      </c>
      <c r="C58" s="222">
        <v>-4.0999999999999996</v>
      </c>
      <c r="I58" s="2"/>
      <c r="J58" s="2"/>
    </row>
    <row r="59" spans="1:10" x14ac:dyDescent="0.2">
      <c r="A59" s="130" t="s">
        <v>1516</v>
      </c>
      <c r="B59" t="s">
        <v>1516</v>
      </c>
      <c r="C59" s="222">
        <v>-4</v>
      </c>
      <c r="I59" s="2"/>
      <c r="J59" s="2"/>
    </row>
    <row r="60" spans="1:10" x14ac:dyDescent="0.2">
      <c r="A60" s="130" t="s">
        <v>1516</v>
      </c>
      <c r="B60" t="s">
        <v>1516</v>
      </c>
      <c r="C60" s="222">
        <v>-3.8999999999999995</v>
      </c>
      <c r="I60" s="2"/>
      <c r="J60" s="2"/>
    </row>
    <row r="61" spans="1:10" x14ac:dyDescent="0.2">
      <c r="A61" s="130" t="s">
        <v>1516</v>
      </c>
      <c r="B61" t="s">
        <v>1516</v>
      </c>
      <c r="C61" s="222">
        <v>-3.8</v>
      </c>
      <c r="I61" s="2"/>
      <c r="J61" s="2"/>
    </row>
    <row r="62" spans="1:10" x14ac:dyDescent="0.2">
      <c r="A62" s="130" t="s">
        <v>1516</v>
      </c>
      <c r="B62" t="s">
        <v>1516</v>
      </c>
      <c r="C62" s="222">
        <v>-3.7</v>
      </c>
      <c r="I62" s="2"/>
      <c r="J62" s="2"/>
    </row>
    <row r="63" spans="1:10" x14ac:dyDescent="0.2">
      <c r="A63" s="130" t="s">
        <v>1516</v>
      </c>
      <c r="B63" t="s">
        <v>1516</v>
      </c>
      <c r="C63" s="222">
        <v>-3.5999999999999996</v>
      </c>
      <c r="I63" s="2"/>
      <c r="J63" s="2"/>
    </row>
    <row r="64" spans="1:10" x14ac:dyDescent="0.2">
      <c r="A64" s="130" t="s">
        <v>1516</v>
      </c>
      <c r="B64" t="s">
        <v>1516</v>
      </c>
      <c r="C64" s="222">
        <v>-3.5</v>
      </c>
      <c r="I64" s="2"/>
      <c r="J64" s="2"/>
    </row>
    <row r="65" spans="1:10" x14ac:dyDescent="0.2">
      <c r="A65" s="130" t="s">
        <v>1516</v>
      </c>
      <c r="B65" t="s">
        <v>1516</v>
      </c>
      <c r="C65" s="222">
        <v>-3.3999999999999995</v>
      </c>
      <c r="I65" s="2"/>
      <c r="J65" s="2"/>
    </row>
    <row r="66" spans="1:10" x14ac:dyDescent="0.2">
      <c r="A66" s="130" t="s">
        <v>1516</v>
      </c>
      <c r="B66" t="s">
        <v>1516</v>
      </c>
      <c r="C66" s="222">
        <v>-3.3</v>
      </c>
      <c r="I66" s="2"/>
      <c r="J66" s="2"/>
    </row>
    <row r="67" spans="1:10" x14ac:dyDescent="0.2">
      <c r="A67" s="130" t="s">
        <v>1516</v>
      </c>
      <c r="B67" t="s">
        <v>1516</v>
      </c>
      <c r="C67" s="222">
        <v>-3.1999999999999993</v>
      </c>
      <c r="I67" s="2"/>
      <c r="J67" s="2"/>
    </row>
    <row r="68" spans="1:10" x14ac:dyDescent="0.2">
      <c r="A68" s="130" t="s">
        <v>1516</v>
      </c>
      <c r="B68" t="s">
        <v>1516</v>
      </c>
      <c r="C68" s="222">
        <v>-3.0999999999999996</v>
      </c>
      <c r="I68" s="2"/>
      <c r="J68" s="2"/>
    </row>
    <row r="69" spans="1:10" x14ac:dyDescent="0.2">
      <c r="A69" s="130" t="s">
        <v>1516</v>
      </c>
      <c r="B69" t="s">
        <v>1516</v>
      </c>
      <c r="C69" s="222">
        <v>-3</v>
      </c>
      <c r="I69" s="2"/>
      <c r="J69" s="2"/>
    </row>
    <row r="70" spans="1:10" x14ac:dyDescent="0.2">
      <c r="A70" s="130" t="s">
        <v>1516</v>
      </c>
      <c r="B70" t="s">
        <v>1516</v>
      </c>
      <c r="C70" s="222">
        <v>-2.8999999999999995</v>
      </c>
      <c r="I70" s="2"/>
      <c r="J70" s="2"/>
    </row>
    <row r="71" spans="1:10" x14ac:dyDescent="0.2">
      <c r="A71" s="130" t="s">
        <v>1516</v>
      </c>
      <c r="B71" t="s">
        <v>1516</v>
      </c>
      <c r="C71" s="222">
        <v>-2.8</v>
      </c>
      <c r="I71" s="2"/>
      <c r="J71" s="2"/>
    </row>
    <row r="72" spans="1:10" x14ac:dyDescent="0.2">
      <c r="A72" s="130" t="s">
        <v>1516</v>
      </c>
      <c r="B72" t="s">
        <v>1516</v>
      </c>
      <c r="C72" s="222">
        <v>-2.6999999999999993</v>
      </c>
      <c r="I72" s="2"/>
      <c r="J72" s="2"/>
    </row>
    <row r="73" spans="1:10" x14ac:dyDescent="0.2">
      <c r="A73" s="130" t="s">
        <v>1516</v>
      </c>
      <c r="B73" t="s">
        <v>1516</v>
      </c>
      <c r="C73" s="222">
        <v>-2.5999999999999996</v>
      </c>
      <c r="I73" s="2"/>
      <c r="J73" s="2"/>
    </row>
    <row r="74" spans="1:10" x14ac:dyDescent="0.2">
      <c r="A74" s="130" t="s">
        <v>1516</v>
      </c>
      <c r="B74" t="s">
        <v>1516</v>
      </c>
      <c r="C74" s="222">
        <v>-2.5</v>
      </c>
      <c r="I74" s="2"/>
      <c r="J74" s="2"/>
    </row>
    <row r="75" spans="1:10" x14ac:dyDescent="0.2">
      <c r="A75" s="130" t="s">
        <v>1516</v>
      </c>
      <c r="B75" t="s">
        <v>1516</v>
      </c>
      <c r="C75" s="222">
        <v>-2.3999999999999995</v>
      </c>
      <c r="I75" s="2"/>
      <c r="J75" s="2"/>
    </row>
    <row r="76" spans="1:10" x14ac:dyDescent="0.2">
      <c r="A76" s="130" t="s">
        <v>1516</v>
      </c>
      <c r="B76" t="s">
        <v>1516</v>
      </c>
      <c r="C76" s="222">
        <v>-2.2999999999999998</v>
      </c>
      <c r="I76" s="2"/>
      <c r="J76" s="2"/>
    </row>
    <row r="77" spans="1:10" x14ac:dyDescent="0.2">
      <c r="A77" s="130" t="s">
        <v>1516</v>
      </c>
      <c r="B77" t="s">
        <v>1516</v>
      </c>
      <c r="C77" s="222">
        <v>-2.1999999999999993</v>
      </c>
      <c r="I77" s="2"/>
      <c r="J77" s="2"/>
    </row>
    <row r="78" spans="1:10" x14ac:dyDescent="0.2">
      <c r="A78" s="130" t="s">
        <v>1516</v>
      </c>
      <c r="B78" t="s">
        <v>1516</v>
      </c>
      <c r="C78" s="222">
        <v>-2.0999999999999996</v>
      </c>
      <c r="I78" s="2"/>
      <c r="J78" s="2"/>
    </row>
    <row r="79" spans="1:10" x14ac:dyDescent="0.2">
      <c r="A79" s="130" t="s">
        <v>1516</v>
      </c>
      <c r="B79" t="s">
        <v>1516</v>
      </c>
      <c r="C79" s="222">
        <v>-2</v>
      </c>
      <c r="I79" s="2"/>
      <c r="J79" s="2"/>
    </row>
    <row r="80" spans="1:10" x14ac:dyDescent="0.2">
      <c r="A80" s="130" t="s">
        <v>1516</v>
      </c>
      <c r="B80" t="s">
        <v>1516</v>
      </c>
      <c r="C80" s="222">
        <v>-1.8999999999999995</v>
      </c>
      <c r="I80" s="2"/>
      <c r="J80" s="2"/>
    </row>
    <row r="81" spans="1:10" x14ac:dyDescent="0.2">
      <c r="A81" s="130" t="s">
        <v>1516</v>
      </c>
      <c r="B81" t="s">
        <v>1516</v>
      </c>
      <c r="C81" s="222">
        <v>-1.7999999999999998</v>
      </c>
      <c r="I81" s="2"/>
      <c r="J81" s="2"/>
    </row>
    <row r="82" spans="1:10" x14ac:dyDescent="0.2">
      <c r="A82" s="130" t="s">
        <v>1516</v>
      </c>
      <c r="B82" t="s">
        <v>1516</v>
      </c>
      <c r="C82" s="222">
        <v>-1.6999999999999993</v>
      </c>
      <c r="I82" s="2"/>
      <c r="J82" s="2"/>
    </row>
    <row r="83" spans="1:10" x14ac:dyDescent="0.2">
      <c r="A83" s="130" t="s">
        <v>1516</v>
      </c>
      <c r="B83" t="s">
        <v>1516</v>
      </c>
      <c r="C83" s="222">
        <v>-1.5999999999999996</v>
      </c>
      <c r="I83" s="2"/>
      <c r="J83" s="2"/>
    </row>
    <row r="84" spans="1:10" x14ac:dyDescent="0.2">
      <c r="A84" s="130" t="s">
        <v>1516</v>
      </c>
      <c r="B84" t="s">
        <v>1516</v>
      </c>
      <c r="C84" s="222">
        <v>-1.5</v>
      </c>
      <c r="I84" s="2"/>
      <c r="J84" s="2"/>
    </row>
    <row r="85" spans="1:10" x14ac:dyDescent="0.2">
      <c r="A85" s="130" t="s">
        <v>1516</v>
      </c>
      <c r="B85" t="s">
        <v>1516</v>
      </c>
      <c r="C85" s="222">
        <v>-1.3999999999999995</v>
      </c>
      <c r="I85" s="2"/>
      <c r="J85" s="2"/>
    </row>
    <row r="86" spans="1:10" x14ac:dyDescent="0.2">
      <c r="A86" s="130" t="s">
        <v>1516</v>
      </c>
      <c r="B86" t="s">
        <v>1516</v>
      </c>
      <c r="C86" s="222">
        <v>-1.2999999999999998</v>
      </c>
      <c r="I86" s="2"/>
      <c r="J86" s="2"/>
    </row>
    <row r="87" spans="1:10" x14ac:dyDescent="0.2">
      <c r="A87" s="130" t="s">
        <v>1516</v>
      </c>
      <c r="B87" t="s">
        <v>1516</v>
      </c>
      <c r="C87" s="222">
        <v>-1.1999999999999993</v>
      </c>
      <c r="I87" s="2"/>
      <c r="J87" s="2"/>
    </row>
    <row r="88" spans="1:10" x14ac:dyDescent="0.2">
      <c r="A88" s="130" t="s">
        <v>1516</v>
      </c>
      <c r="B88" t="s">
        <v>1516</v>
      </c>
      <c r="C88" s="222">
        <v>-1.0999999999999996</v>
      </c>
      <c r="I88" s="2"/>
      <c r="J88" s="2"/>
    </row>
    <row r="89" spans="1:10" x14ac:dyDescent="0.2">
      <c r="A89" s="130" t="s">
        <v>1516</v>
      </c>
      <c r="B89" t="s">
        <v>1516</v>
      </c>
      <c r="C89" s="222">
        <v>-1</v>
      </c>
      <c r="I89" s="2"/>
      <c r="J89" s="2"/>
    </row>
    <row r="90" spans="1:10" x14ac:dyDescent="0.2">
      <c r="A90" s="130" t="s">
        <v>1516</v>
      </c>
      <c r="B90" t="s">
        <v>1516</v>
      </c>
      <c r="C90" s="222">
        <v>-0.89999999999999947</v>
      </c>
      <c r="I90" s="2"/>
      <c r="J90" s="2"/>
    </row>
    <row r="91" spans="1:10" x14ac:dyDescent="0.2">
      <c r="A91" s="130" t="s">
        <v>1516</v>
      </c>
      <c r="B91" t="s">
        <v>1516</v>
      </c>
      <c r="C91" s="222">
        <v>-0.79999999999999982</v>
      </c>
      <c r="I91" s="2"/>
      <c r="J91" s="2"/>
    </row>
    <row r="92" spans="1:10" x14ac:dyDescent="0.2">
      <c r="A92" s="130" t="s">
        <v>1516</v>
      </c>
      <c r="B92" t="s">
        <v>1516</v>
      </c>
      <c r="C92" s="222">
        <v>-0.69999999999999929</v>
      </c>
      <c r="I92" s="2"/>
      <c r="J92" s="2"/>
    </row>
    <row r="93" spans="1:10" x14ac:dyDescent="0.2">
      <c r="A93" s="130" t="s">
        <v>1516</v>
      </c>
      <c r="B93" t="s">
        <v>1516</v>
      </c>
      <c r="C93" s="222">
        <v>-0.59999999999999964</v>
      </c>
      <c r="I93" s="2"/>
      <c r="J93" s="2"/>
    </row>
    <row r="94" spans="1:10" x14ac:dyDescent="0.2">
      <c r="A94" s="130" t="s">
        <v>1516</v>
      </c>
      <c r="B94" t="s">
        <v>1516</v>
      </c>
      <c r="C94" s="222">
        <v>-0.5</v>
      </c>
      <c r="I94" s="2"/>
      <c r="J94" s="2"/>
    </row>
    <row r="95" spans="1:10" x14ac:dyDescent="0.2">
      <c r="A95" s="130" t="s">
        <v>1516</v>
      </c>
      <c r="B95" t="s">
        <v>1516</v>
      </c>
      <c r="C95" s="222">
        <v>-0.39999999999999947</v>
      </c>
      <c r="I95" s="2"/>
      <c r="J95" s="2"/>
    </row>
    <row r="96" spans="1:10" x14ac:dyDescent="0.2">
      <c r="A96" s="130" t="s">
        <v>1516</v>
      </c>
      <c r="B96" t="s">
        <v>1516</v>
      </c>
      <c r="C96" s="222">
        <v>-0.29999999999999982</v>
      </c>
      <c r="I96" s="2"/>
      <c r="J96" s="2"/>
    </row>
    <row r="97" spans="1:10" x14ac:dyDescent="0.2">
      <c r="A97" s="130" t="s">
        <v>1516</v>
      </c>
      <c r="B97" t="s">
        <v>1516</v>
      </c>
      <c r="C97" s="222">
        <v>-0.19999999999999929</v>
      </c>
      <c r="I97" s="2"/>
      <c r="J97" s="2"/>
    </row>
    <row r="98" spans="1:10" x14ac:dyDescent="0.2">
      <c r="A98" s="130" t="s">
        <v>1516</v>
      </c>
      <c r="B98" t="s">
        <v>1516</v>
      </c>
      <c r="C98" s="222">
        <v>-9.9999999999999645E-2</v>
      </c>
      <c r="I98" s="2"/>
      <c r="J98" s="2"/>
    </row>
    <row r="99" spans="1:10" x14ac:dyDescent="0.2">
      <c r="A99" s="130" t="s">
        <v>1516</v>
      </c>
      <c r="B99" t="s">
        <v>1516</v>
      </c>
      <c r="C99" s="222">
        <v>0</v>
      </c>
      <c r="I99" s="2"/>
      <c r="J99" s="2"/>
    </row>
    <row r="100" spans="1:10" x14ac:dyDescent="0.2">
      <c r="A100" s="130" t="s">
        <v>1516</v>
      </c>
      <c r="B100" t="s">
        <v>1516</v>
      </c>
      <c r="C100" s="222">
        <v>9.9999999999999645E-2</v>
      </c>
      <c r="I100" s="2"/>
      <c r="J100" s="2"/>
    </row>
    <row r="101" spans="1:10" x14ac:dyDescent="0.2">
      <c r="A101" s="130" t="s">
        <v>1516</v>
      </c>
      <c r="B101" t="s">
        <v>1516</v>
      </c>
      <c r="C101" s="222">
        <v>0.20000000000000107</v>
      </c>
      <c r="I101" s="2"/>
      <c r="J101" s="2"/>
    </row>
    <row r="102" spans="1:10" x14ac:dyDescent="0.2">
      <c r="A102" s="130" t="s">
        <v>1516</v>
      </c>
      <c r="B102" t="s">
        <v>1516</v>
      </c>
      <c r="C102" s="222">
        <v>0.30000000000000071</v>
      </c>
      <c r="I102" s="2"/>
      <c r="J102" s="2"/>
    </row>
    <row r="103" spans="1:10" x14ac:dyDescent="0.2">
      <c r="A103" s="130" t="s">
        <v>1516</v>
      </c>
      <c r="B103" t="s">
        <v>1516</v>
      </c>
      <c r="C103" s="222">
        <v>0.40000000000000036</v>
      </c>
      <c r="I103" s="2"/>
      <c r="J103" s="2"/>
    </row>
    <row r="104" spans="1:10" x14ac:dyDescent="0.2">
      <c r="A104" s="130" t="s">
        <v>1516</v>
      </c>
      <c r="B104" t="s">
        <v>1516</v>
      </c>
      <c r="C104" s="222">
        <v>0.5</v>
      </c>
      <c r="I104" s="2"/>
      <c r="J104" s="2"/>
    </row>
    <row r="105" spans="1:10" x14ac:dyDescent="0.2">
      <c r="A105" s="130" t="s">
        <v>1516</v>
      </c>
      <c r="B105" t="s">
        <v>1516</v>
      </c>
      <c r="C105" s="222">
        <v>0.59999999999999964</v>
      </c>
      <c r="I105" s="2"/>
      <c r="J105" s="2"/>
    </row>
    <row r="106" spans="1:10" x14ac:dyDescent="0.2">
      <c r="A106" s="130" t="s">
        <v>1516</v>
      </c>
      <c r="B106" t="s">
        <v>1516</v>
      </c>
      <c r="C106" s="222">
        <v>0.70000000000000107</v>
      </c>
      <c r="I106" s="2"/>
      <c r="J106" s="2"/>
    </row>
    <row r="107" spans="1:10" x14ac:dyDescent="0.2">
      <c r="A107" s="130" t="s">
        <v>1516</v>
      </c>
      <c r="B107" t="s">
        <v>1516</v>
      </c>
      <c r="C107" s="222">
        <v>0.80000000000000071</v>
      </c>
      <c r="I107" s="2"/>
      <c r="J107" s="2"/>
    </row>
    <row r="108" spans="1:10" x14ac:dyDescent="0.2">
      <c r="A108" s="130" t="s">
        <v>1516</v>
      </c>
      <c r="B108" t="s">
        <v>1516</v>
      </c>
      <c r="C108" s="222">
        <v>0.90000000000000036</v>
      </c>
      <c r="I108" s="2"/>
      <c r="J108" s="2"/>
    </row>
    <row r="109" spans="1:10" x14ac:dyDescent="0.2">
      <c r="A109" s="130" t="s">
        <v>1516</v>
      </c>
      <c r="B109" t="s">
        <v>1516</v>
      </c>
      <c r="C109" s="222">
        <v>1</v>
      </c>
      <c r="I109" s="2"/>
      <c r="J109" s="2"/>
    </row>
    <row r="110" spans="1:10" x14ac:dyDescent="0.2">
      <c r="A110" s="130" t="s">
        <v>1516</v>
      </c>
      <c r="B110" t="s">
        <v>1516</v>
      </c>
      <c r="C110" s="222">
        <v>1.0999999999999996</v>
      </c>
      <c r="I110" s="2"/>
      <c r="J110" s="2"/>
    </row>
    <row r="111" spans="1:10" x14ac:dyDescent="0.2">
      <c r="A111" s="130" t="s">
        <v>1516</v>
      </c>
      <c r="B111" t="s">
        <v>1516</v>
      </c>
      <c r="C111" s="222">
        <v>1.2000000000000011</v>
      </c>
      <c r="I111" s="2"/>
      <c r="J111" s="2"/>
    </row>
    <row r="112" spans="1:10" x14ac:dyDescent="0.2">
      <c r="A112" s="130" t="s">
        <v>1516</v>
      </c>
      <c r="B112" t="s">
        <v>1516</v>
      </c>
      <c r="C112" s="222">
        <v>1.3000000000000007</v>
      </c>
      <c r="I112" s="2"/>
      <c r="J112" s="2"/>
    </row>
    <row r="113" spans="1:10" x14ac:dyDescent="0.2">
      <c r="A113" s="130" t="s">
        <v>1516</v>
      </c>
      <c r="B113" t="s">
        <v>1516</v>
      </c>
      <c r="C113" s="222">
        <v>1.4000000000000004</v>
      </c>
      <c r="I113" s="2"/>
      <c r="J113" s="2"/>
    </row>
    <row r="114" spans="1:10" x14ac:dyDescent="0.2">
      <c r="A114" s="130" t="s">
        <v>1516</v>
      </c>
      <c r="B114" t="s">
        <v>1516</v>
      </c>
      <c r="C114" s="222">
        <v>1.5</v>
      </c>
      <c r="I114" s="2"/>
      <c r="J114" s="2"/>
    </row>
    <row r="115" spans="1:10" x14ac:dyDescent="0.2">
      <c r="A115" s="130" t="s">
        <v>1516</v>
      </c>
      <c r="B115" t="s">
        <v>1516</v>
      </c>
      <c r="C115" s="222">
        <v>1.6000000000000014</v>
      </c>
      <c r="I115" s="2"/>
      <c r="J115" s="2"/>
    </row>
    <row r="116" spans="1:10" x14ac:dyDescent="0.2">
      <c r="A116" s="130" t="s">
        <v>1516</v>
      </c>
      <c r="B116" t="s">
        <v>1516</v>
      </c>
      <c r="C116" s="222">
        <v>1.7000000000000011</v>
      </c>
      <c r="I116" s="2"/>
      <c r="J116" s="2"/>
    </row>
    <row r="117" spans="1:10" x14ac:dyDescent="0.2">
      <c r="A117" s="130" t="s">
        <v>1516</v>
      </c>
      <c r="B117" t="s">
        <v>1516</v>
      </c>
      <c r="C117" s="222">
        <v>1.8000000000000007</v>
      </c>
      <c r="I117" s="2"/>
      <c r="J117" s="2"/>
    </row>
    <row r="118" spans="1:10" x14ac:dyDescent="0.2">
      <c r="A118" s="130" t="s">
        <v>1516</v>
      </c>
      <c r="B118" t="s">
        <v>1516</v>
      </c>
      <c r="C118" s="222">
        <v>1.9000000000000004</v>
      </c>
      <c r="I118" s="2"/>
      <c r="J118" s="2"/>
    </row>
    <row r="119" spans="1:10" x14ac:dyDescent="0.2">
      <c r="A119" s="130" t="s">
        <v>1516</v>
      </c>
      <c r="B119" t="s">
        <v>1516</v>
      </c>
      <c r="C119" s="222">
        <v>2</v>
      </c>
      <c r="I119" s="2"/>
      <c r="J119" s="2"/>
    </row>
    <row r="120" spans="1:10" x14ac:dyDescent="0.2">
      <c r="A120" s="130" t="s">
        <v>1516</v>
      </c>
      <c r="B120" t="s">
        <v>1516</v>
      </c>
      <c r="C120" s="222">
        <v>2.1000000000000014</v>
      </c>
      <c r="I120" s="2"/>
      <c r="J120" s="2"/>
    </row>
    <row r="121" spans="1:10" x14ac:dyDescent="0.2">
      <c r="A121" s="130" t="s">
        <v>1516</v>
      </c>
      <c r="B121" t="s">
        <v>1516</v>
      </c>
      <c r="C121" s="222">
        <v>2.2000000000000011</v>
      </c>
      <c r="I121" s="2"/>
      <c r="J121" s="2"/>
    </row>
    <row r="122" spans="1:10" x14ac:dyDescent="0.2">
      <c r="A122" s="130" t="s">
        <v>1516</v>
      </c>
      <c r="B122" t="s">
        <v>1516</v>
      </c>
      <c r="C122" s="222">
        <v>2.3000000000000007</v>
      </c>
      <c r="I122" s="2"/>
      <c r="J122" s="2"/>
    </row>
    <row r="123" spans="1:10" x14ac:dyDescent="0.2">
      <c r="A123" s="130" t="s">
        <v>1516</v>
      </c>
      <c r="B123" t="s">
        <v>1516</v>
      </c>
      <c r="C123" s="222">
        <v>2.4000000000000004</v>
      </c>
      <c r="I123" s="2"/>
      <c r="J123" s="2"/>
    </row>
    <row r="124" spans="1:10" x14ac:dyDescent="0.2">
      <c r="A124" s="130" t="s">
        <v>1516</v>
      </c>
      <c r="B124" t="s">
        <v>1516</v>
      </c>
      <c r="C124" s="222">
        <v>2.5</v>
      </c>
      <c r="I124" s="2"/>
      <c r="J124" s="2"/>
    </row>
    <row r="125" spans="1:10" x14ac:dyDescent="0.2">
      <c r="A125" s="130" t="s">
        <v>1516</v>
      </c>
      <c r="B125" t="s">
        <v>1516</v>
      </c>
      <c r="C125" s="222">
        <v>2.6000000000000014</v>
      </c>
      <c r="I125" s="2"/>
      <c r="J125" s="2"/>
    </row>
    <row r="126" spans="1:10" x14ac:dyDescent="0.2">
      <c r="A126" s="130" t="s">
        <v>1516</v>
      </c>
      <c r="B126" t="s">
        <v>1516</v>
      </c>
      <c r="C126" s="222">
        <v>2.7000000000000011</v>
      </c>
      <c r="I126" s="2"/>
      <c r="J126" s="2"/>
    </row>
    <row r="127" spans="1:10" x14ac:dyDescent="0.2">
      <c r="A127" s="130" t="s">
        <v>1516</v>
      </c>
      <c r="B127" t="s">
        <v>1516</v>
      </c>
      <c r="C127" s="222">
        <v>2.8000000000000007</v>
      </c>
      <c r="I127" s="2"/>
      <c r="J127" s="2"/>
    </row>
    <row r="128" spans="1:10" x14ac:dyDescent="0.2">
      <c r="A128" s="130" t="s">
        <v>1516</v>
      </c>
      <c r="B128" t="s">
        <v>1516</v>
      </c>
      <c r="C128" s="222">
        <v>2.9000000000000004</v>
      </c>
      <c r="I128" s="2"/>
      <c r="J128" s="2"/>
    </row>
    <row r="129" spans="1:10" x14ac:dyDescent="0.2">
      <c r="A129" s="130" t="s">
        <v>1516</v>
      </c>
      <c r="B129" t="s">
        <v>1516</v>
      </c>
      <c r="C129" s="222">
        <v>3</v>
      </c>
      <c r="I129" s="2"/>
      <c r="J129" s="2"/>
    </row>
    <row r="130" spans="1:10" x14ac:dyDescent="0.2">
      <c r="A130" s="130" t="s">
        <v>1516</v>
      </c>
      <c r="B130" t="s">
        <v>1516</v>
      </c>
      <c r="C130" s="222">
        <v>3.1000000000000014</v>
      </c>
      <c r="I130" s="2"/>
      <c r="J130" s="2"/>
    </row>
    <row r="131" spans="1:10" x14ac:dyDescent="0.2">
      <c r="A131" s="130" t="s">
        <v>1516</v>
      </c>
      <c r="B131" t="s">
        <v>1516</v>
      </c>
      <c r="C131" s="222">
        <v>3.2000000000000011</v>
      </c>
      <c r="I131" s="2"/>
      <c r="J131" s="2"/>
    </row>
    <row r="132" spans="1:10" x14ac:dyDescent="0.2">
      <c r="A132" s="130" t="s">
        <v>1516</v>
      </c>
      <c r="B132" t="s">
        <v>1516</v>
      </c>
      <c r="C132" s="222">
        <v>3.3000000000000007</v>
      </c>
      <c r="I132" s="2"/>
      <c r="J132" s="2"/>
    </row>
    <row r="133" spans="1:10" x14ac:dyDescent="0.2">
      <c r="A133" s="130" t="s">
        <v>1516</v>
      </c>
      <c r="B133" t="s">
        <v>1516</v>
      </c>
      <c r="C133" s="222">
        <v>3.4000000000000004</v>
      </c>
      <c r="I133" s="2"/>
      <c r="J133" s="2"/>
    </row>
    <row r="134" spans="1:10" x14ac:dyDescent="0.2">
      <c r="A134" s="130" t="s">
        <v>1516</v>
      </c>
      <c r="B134" t="s">
        <v>1516</v>
      </c>
      <c r="C134" s="222">
        <v>3.5</v>
      </c>
      <c r="I134" s="2"/>
      <c r="J134" s="2"/>
    </row>
    <row r="135" spans="1:10" x14ac:dyDescent="0.2">
      <c r="A135" s="130" t="s">
        <v>1516</v>
      </c>
      <c r="B135" t="s">
        <v>1516</v>
      </c>
      <c r="C135" s="222">
        <v>3.6000000000000014</v>
      </c>
      <c r="I135" s="2"/>
      <c r="J135" s="2"/>
    </row>
    <row r="136" spans="1:10" x14ac:dyDescent="0.2">
      <c r="A136" s="130" t="s">
        <v>1516</v>
      </c>
      <c r="B136" t="s">
        <v>1516</v>
      </c>
      <c r="C136" s="222">
        <v>3.7000000000000011</v>
      </c>
      <c r="I136" s="2"/>
      <c r="J136" s="2"/>
    </row>
    <row r="137" spans="1:10" x14ac:dyDescent="0.2">
      <c r="A137" s="130" t="s">
        <v>1516</v>
      </c>
      <c r="B137" t="s">
        <v>1516</v>
      </c>
      <c r="C137" s="222">
        <v>3.8000000000000007</v>
      </c>
      <c r="I137" s="2"/>
      <c r="J137" s="2"/>
    </row>
    <row r="138" spans="1:10" x14ac:dyDescent="0.2">
      <c r="A138" s="130" t="s">
        <v>1516</v>
      </c>
      <c r="B138" t="s">
        <v>1516</v>
      </c>
      <c r="C138" s="222">
        <v>3.9000000000000004</v>
      </c>
      <c r="I138" s="2"/>
      <c r="J138" s="2"/>
    </row>
    <row r="139" spans="1:10" x14ac:dyDescent="0.2">
      <c r="A139" s="130" t="s">
        <v>1516</v>
      </c>
      <c r="B139" t="s">
        <v>1516</v>
      </c>
      <c r="C139" s="222">
        <v>4</v>
      </c>
      <c r="I139" s="2"/>
      <c r="J139" s="2"/>
    </row>
    <row r="140" spans="1:10" x14ac:dyDescent="0.2">
      <c r="A140" s="130" t="s">
        <v>1516</v>
      </c>
      <c r="B140" t="s">
        <v>1516</v>
      </c>
      <c r="C140" s="222">
        <v>4.1000000000000014</v>
      </c>
      <c r="I140" s="2"/>
      <c r="J140" s="2"/>
    </row>
    <row r="141" spans="1:10" x14ac:dyDescent="0.2">
      <c r="A141" s="130" t="s">
        <v>1516</v>
      </c>
      <c r="B141" t="s">
        <v>1516</v>
      </c>
      <c r="C141" s="222">
        <v>4.2000000000000011</v>
      </c>
      <c r="I141" s="2"/>
      <c r="J141" s="2"/>
    </row>
    <row r="142" spans="1:10" x14ac:dyDescent="0.2">
      <c r="A142" s="130" t="s">
        <v>1516</v>
      </c>
      <c r="B142" t="s">
        <v>1516</v>
      </c>
      <c r="C142" s="222">
        <v>4.3000000000000007</v>
      </c>
      <c r="I142" s="2"/>
      <c r="J142" s="2"/>
    </row>
    <row r="143" spans="1:10" x14ac:dyDescent="0.2">
      <c r="A143" s="130" t="s">
        <v>1516</v>
      </c>
      <c r="B143" t="s">
        <v>1516</v>
      </c>
      <c r="C143" s="222">
        <v>4.4000000000000004</v>
      </c>
      <c r="I143" s="2"/>
      <c r="J143" s="2"/>
    </row>
    <row r="144" spans="1:10" x14ac:dyDescent="0.2">
      <c r="A144" s="130" t="s">
        <v>1516</v>
      </c>
      <c r="B144" t="s">
        <v>1516</v>
      </c>
      <c r="C144" s="222">
        <v>4.5</v>
      </c>
      <c r="I144" s="2"/>
      <c r="J144" s="2"/>
    </row>
    <row r="145" spans="1:10" x14ac:dyDescent="0.2">
      <c r="A145" s="130" t="s">
        <v>1516</v>
      </c>
      <c r="B145" t="s">
        <v>1516</v>
      </c>
      <c r="C145" s="222">
        <v>4.6000000000000014</v>
      </c>
      <c r="I145" s="2"/>
      <c r="J145" s="2"/>
    </row>
    <row r="146" spans="1:10" x14ac:dyDescent="0.2">
      <c r="A146" s="130" t="s">
        <v>1516</v>
      </c>
      <c r="B146" t="s">
        <v>1516</v>
      </c>
      <c r="C146" s="222">
        <v>4.7000000000000011</v>
      </c>
      <c r="I146" s="2"/>
      <c r="J146" s="2"/>
    </row>
    <row r="147" spans="1:10" x14ac:dyDescent="0.2">
      <c r="A147" s="130" t="s">
        <v>1516</v>
      </c>
      <c r="B147" t="s">
        <v>1516</v>
      </c>
      <c r="C147" s="222">
        <v>4.8000000000000007</v>
      </c>
      <c r="I147" s="2"/>
      <c r="J147" s="2"/>
    </row>
    <row r="148" spans="1:10" x14ac:dyDescent="0.2">
      <c r="A148" s="130" t="s">
        <v>1516</v>
      </c>
      <c r="B148" t="s">
        <v>1516</v>
      </c>
      <c r="C148" s="222">
        <v>4.9000000000000004</v>
      </c>
      <c r="I148" s="2"/>
      <c r="J148" s="2"/>
    </row>
    <row r="149" spans="1:10" x14ac:dyDescent="0.2">
      <c r="A149" s="130" t="s">
        <v>1516</v>
      </c>
      <c r="B149" t="s">
        <v>1516</v>
      </c>
      <c r="C149" s="222">
        <v>5</v>
      </c>
      <c r="I149" s="2"/>
      <c r="J149" s="2"/>
    </row>
    <row r="150" spans="1:10" x14ac:dyDescent="0.2">
      <c r="A150" s="130" t="s">
        <v>1516</v>
      </c>
      <c r="B150" t="s">
        <v>1516</v>
      </c>
      <c r="C150" s="222">
        <v>5.1000000000000014</v>
      </c>
      <c r="I150" s="2"/>
      <c r="J150" s="2"/>
    </row>
    <row r="151" spans="1:10" x14ac:dyDescent="0.2">
      <c r="A151" s="130" t="s">
        <v>1516</v>
      </c>
      <c r="B151" t="s">
        <v>1516</v>
      </c>
      <c r="C151" s="222">
        <v>5.2000000000000011</v>
      </c>
      <c r="I151" s="2"/>
      <c r="J151" s="2"/>
    </row>
    <row r="152" spans="1:10" x14ac:dyDescent="0.2">
      <c r="A152" s="130" t="s">
        <v>1516</v>
      </c>
      <c r="B152" t="s">
        <v>1516</v>
      </c>
      <c r="C152" s="222">
        <v>5.3000000000000007</v>
      </c>
      <c r="I152" s="2"/>
      <c r="J152" s="2"/>
    </row>
    <row r="153" spans="1:10" x14ac:dyDescent="0.2">
      <c r="A153" s="130" t="s">
        <v>1516</v>
      </c>
      <c r="B153" t="s">
        <v>1516</v>
      </c>
      <c r="C153" s="222">
        <v>5.4</v>
      </c>
      <c r="I153" s="2"/>
      <c r="J153" s="2"/>
    </row>
    <row r="154" spans="1:10" x14ac:dyDescent="0.2">
      <c r="A154" s="130" t="s">
        <v>1516</v>
      </c>
      <c r="B154" t="s">
        <v>1516</v>
      </c>
      <c r="C154" s="222">
        <v>5.5</v>
      </c>
      <c r="I154" s="2"/>
      <c r="J154" s="2"/>
    </row>
    <row r="155" spans="1:10" x14ac:dyDescent="0.2">
      <c r="A155" s="130" t="s">
        <v>1516</v>
      </c>
      <c r="B155" t="s">
        <v>1516</v>
      </c>
      <c r="C155" s="222">
        <v>5.6000000000000014</v>
      </c>
      <c r="I155" s="2"/>
      <c r="J155" s="2"/>
    </row>
    <row r="156" spans="1:10" x14ac:dyDescent="0.2">
      <c r="A156" s="130" t="s">
        <v>1516</v>
      </c>
      <c r="B156" t="s">
        <v>1516</v>
      </c>
      <c r="C156" s="222">
        <v>5.7000000000000011</v>
      </c>
      <c r="I156" s="2"/>
      <c r="J156" s="2"/>
    </row>
    <row r="157" spans="1:10" x14ac:dyDescent="0.2">
      <c r="A157" s="130" t="s">
        <v>1516</v>
      </c>
      <c r="B157" t="s">
        <v>1516</v>
      </c>
      <c r="C157" s="222">
        <v>5.8000000000000007</v>
      </c>
      <c r="I157" s="2"/>
      <c r="J157" s="2"/>
    </row>
    <row r="158" spans="1:10" x14ac:dyDescent="0.2">
      <c r="A158" s="130" t="s">
        <v>1516</v>
      </c>
      <c r="B158" t="s">
        <v>1516</v>
      </c>
      <c r="C158" s="222">
        <v>5.9</v>
      </c>
      <c r="I158" s="2"/>
      <c r="J158" s="2"/>
    </row>
    <row r="159" spans="1:10" x14ac:dyDescent="0.2">
      <c r="A159" s="130" t="s">
        <v>1516</v>
      </c>
      <c r="B159" t="s">
        <v>1516</v>
      </c>
      <c r="C159" s="222">
        <v>6</v>
      </c>
      <c r="I159" s="2"/>
      <c r="J159" s="2"/>
    </row>
    <row r="160" spans="1:10" x14ac:dyDescent="0.2">
      <c r="A160" s="130" t="s">
        <v>1516</v>
      </c>
      <c r="B160" t="s">
        <v>1516</v>
      </c>
      <c r="C160" s="222">
        <v>6.1000000000000014</v>
      </c>
      <c r="I160" s="2"/>
      <c r="J160" s="2"/>
    </row>
    <row r="161" spans="1:10" x14ac:dyDescent="0.2">
      <c r="A161" s="130" t="s">
        <v>1516</v>
      </c>
      <c r="B161" t="s">
        <v>1516</v>
      </c>
      <c r="C161" s="222">
        <v>6.2000000000000011</v>
      </c>
      <c r="I161" s="2"/>
      <c r="J161" s="2"/>
    </row>
    <row r="162" spans="1:10" x14ac:dyDescent="0.2">
      <c r="A162" s="130" t="s">
        <v>1516</v>
      </c>
      <c r="B162" t="s">
        <v>1516</v>
      </c>
      <c r="C162" s="222">
        <v>6.3000000000000007</v>
      </c>
      <c r="I162" s="2"/>
      <c r="J162" s="2"/>
    </row>
    <row r="163" spans="1:10" x14ac:dyDescent="0.2">
      <c r="A163" s="130" t="s">
        <v>1516</v>
      </c>
      <c r="B163" t="s">
        <v>1516</v>
      </c>
      <c r="C163" s="222">
        <v>6.4</v>
      </c>
      <c r="I163" s="2"/>
      <c r="J163" s="2"/>
    </row>
    <row r="164" spans="1:10" x14ac:dyDescent="0.2">
      <c r="A164" s="130" t="s">
        <v>1516</v>
      </c>
      <c r="B164" t="s">
        <v>1516</v>
      </c>
      <c r="C164" s="222">
        <v>6.5</v>
      </c>
      <c r="I164" s="2"/>
      <c r="J164" s="2"/>
    </row>
    <row r="165" spans="1:10" x14ac:dyDescent="0.2">
      <c r="A165" s="130" t="s">
        <v>1516</v>
      </c>
      <c r="B165" t="s">
        <v>1516</v>
      </c>
      <c r="C165" s="222">
        <v>6.6000000000000014</v>
      </c>
      <c r="I165" s="2"/>
      <c r="J165" s="2"/>
    </row>
    <row r="166" spans="1:10" x14ac:dyDescent="0.2">
      <c r="A166" s="130" t="s">
        <v>1516</v>
      </c>
      <c r="B166" t="s">
        <v>1516</v>
      </c>
      <c r="C166" s="222">
        <v>6.7000000000000011</v>
      </c>
      <c r="I166" s="2"/>
      <c r="J166" s="2"/>
    </row>
    <row r="167" spans="1:10" x14ac:dyDescent="0.2">
      <c r="A167" s="130" t="s">
        <v>1516</v>
      </c>
      <c r="B167" t="s">
        <v>1516</v>
      </c>
      <c r="C167" s="222">
        <v>6.8000000000000007</v>
      </c>
      <c r="I167" s="2"/>
      <c r="J167" s="2"/>
    </row>
    <row r="168" spans="1:10" x14ac:dyDescent="0.2">
      <c r="A168" s="130" t="s">
        <v>1516</v>
      </c>
      <c r="B168" t="s">
        <v>1516</v>
      </c>
      <c r="C168" s="222">
        <v>6.9</v>
      </c>
      <c r="I168" s="2"/>
      <c r="J168" s="2"/>
    </row>
    <row r="169" spans="1:10" x14ac:dyDescent="0.2">
      <c r="A169" s="130" t="s">
        <v>1516</v>
      </c>
      <c r="B169" t="s">
        <v>1516</v>
      </c>
      <c r="C169" s="222">
        <v>7</v>
      </c>
      <c r="I169" s="2"/>
      <c r="J169" s="2"/>
    </row>
    <row r="170" spans="1:10" x14ac:dyDescent="0.2">
      <c r="A170" s="130" t="s">
        <v>1516</v>
      </c>
      <c r="B170" t="s">
        <v>1516</v>
      </c>
      <c r="C170" s="222">
        <v>7.1000000000000014</v>
      </c>
      <c r="I170" s="2"/>
      <c r="J170" s="2"/>
    </row>
    <row r="171" spans="1:10" x14ac:dyDescent="0.2">
      <c r="A171" s="130" t="s">
        <v>1516</v>
      </c>
      <c r="B171" t="s">
        <v>1516</v>
      </c>
      <c r="C171" s="222">
        <v>7.2000000000000011</v>
      </c>
      <c r="I171" s="2"/>
      <c r="J171" s="2"/>
    </row>
    <row r="172" spans="1:10" x14ac:dyDescent="0.2">
      <c r="A172" s="130" t="s">
        <v>1516</v>
      </c>
      <c r="B172" t="s">
        <v>1516</v>
      </c>
      <c r="C172" s="222">
        <v>7.3000000000000007</v>
      </c>
      <c r="I172" s="2"/>
      <c r="J172" s="2"/>
    </row>
    <row r="173" spans="1:10" x14ac:dyDescent="0.2">
      <c r="A173" s="130" t="s">
        <v>1516</v>
      </c>
      <c r="B173" t="s">
        <v>1516</v>
      </c>
      <c r="C173" s="222">
        <v>7.4</v>
      </c>
      <c r="I173" s="2"/>
      <c r="J173" s="2"/>
    </row>
    <row r="174" spans="1:10" x14ac:dyDescent="0.2">
      <c r="A174" s="130" t="s">
        <v>1516</v>
      </c>
      <c r="B174" t="s">
        <v>1516</v>
      </c>
      <c r="C174" s="222">
        <v>7.5</v>
      </c>
      <c r="I174" s="2"/>
      <c r="J174" s="2"/>
    </row>
    <row r="175" spans="1:10" x14ac:dyDescent="0.2">
      <c r="A175" s="130" t="s">
        <v>1516</v>
      </c>
      <c r="B175" t="s">
        <v>1516</v>
      </c>
      <c r="C175" s="222">
        <v>7.6000000000000014</v>
      </c>
      <c r="I175" s="2"/>
      <c r="J175" s="2"/>
    </row>
    <row r="176" spans="1:10" x14ac:dyDescent="0.2">
      <c r="A176" s="130" t="s">
        <v>1516</v>
      </c>
      <c r="B176" t="s">
        <v>1516</v>
      </c>
      <c r="C176" s="222">
        <v>7.7000000000000011</v>
      </c>
      <c r="I176" s="2"/>
      <c r="J176" s="2"/>
    </row>
    <row r="177" spans="1:10" x14ac:dyDescent="0.2">
      <c r="A177" s="130" t="s">
        <v>1516</v>
      </c>
      <c r="B177" t="s">
        <v>1516</v>
      </c>
      <c r="C177" s="222">
        <v>7.8000000000000007</v>
      </c>
      <c r="I177" s="2"/>
      <c r="J177" s="2"/>
    </row>
    <row r="178" spans="1:10" x14ac:dyDescent="0.2">
      <c r="A178" s="130" t="s">
        <v>1516</v>
      </c>
      <c r="B178" t="s">
        <v>1516</v>
      </c>
      <c r="C178" s="222">
        <v>7.9</v>
      </c>
      <c r="I178" s="2"/>
      <c r="J178" s="2"/>
    </row>
    <row r="179" spans="1:10" x14ac:dyDescent="0.2">
      <c r="A179" s="130" t="s">
        <v>1516</v>
      </c>
      <c r="B179" t="s">
        <v>1516</v>
      </c>
      <c r="C179" s="222">
        <v>8</v>
      </c>
      <c r="I179" s="2"/>
      <c r="J179" s="2"/>
    </row>
    <row r="180" spans="1:10" x14ac:dyDescent="0.2">
      <c r="A180" s="130" t="s">
        <v>1516</v>
      </c>
      <c r="B180" t="s">
        <v>1516</v>
      </c>
      <c r="C180" s="222">
        <v>8.1000000000000014</v>
      </c>
      <c r="I180" s="2"/>
      <c r="J180" s="2"/>
    </row>
    <row r="181" spans="1:10" x14ac:dyDescent="0.2">
      <c r="A181" s="130" t="s">
        <v>1516</v>
      </c>
      <c r="B181" t="s">
        <v>1516</v>
      </c>
      <c r="C181" s="222">
        <v>8.1999999999999993</v>
      </c>
      <c r="I181" s="2"/>
      <c r="J181" s="2"/>
    </row>
    <row r="182" spans="1:10" x14ac:dyDescent="0.2">
      <c r="A182" s="130" t="s">
        <v>1516</v>
      </c>
      <c r="B182" t="s">
        <v>1516</v>
      </c>
      <c r="C182" s="222">
        <v>8.3000000000000007</v>
      </c>
      <c r="I182" s="2"/>
      <c r="J182" s="2"/>
    </row>
    <row r="183" spans="1:10" x14ac:dyDescent="0.2">
      <c r="A183" s="130" t="s">
        <v>1516</v>
      </c>
      <c r="B183" t="s">
        <v>1516</v>
      </c>
      <c r="C183" s="222">
        <v>8.4000000000000021</v>
      </c>
      <c r="I183" s="2"/>
      <c r="J183" s="2"/>
    </row>
    <row r="184" spans="1:10" x14ac:dyDescent="0.2">
      <c r="A184" s="130" t="s">
        <v>1516</v>
      </c>
      <c r="B184" t="s">
        <v>1516</v>
      </c>
      <c r="C184" s="222">
        <v>8.5</v>
      </c>
      <c r="I184" s="2"/>
      <c r="J184" s="2"/>
    </row>
    <row r="185" spans="1:10" x14ac:dyDescent="0.2">
      <c r="A185" s="130" t="s">
        <v>1516</v>
      </c>
      <c r="B185" t="s">
        <v>1516</v>
      </c>
      <c r="C185" s="222">
        <v>8.6000000000000014</v>
      </c>
      <c r="I185" s="2"/>
      <c r="J185" s="2"/>
    </row>
    <row r="186" spans="1:10" x14ac:dyDescent="0.2">
      <c r="A186" s="130" t="s">
        <v>1516</v>
      </c>
      <c r="B186" t="s">
        <v>1516</v>
      </c>
      <c r="C186" s="222">
        <v>8.6999999999999993</v>
      </c>
      <c r="I186" s="2"/>
      <c r="J186" s="2"/>
    </row>
    <row r="187" spans="1:10" x14ac:dyDescent="0.2">
      <c r="A187" s="130" t="s">
        <v>1516</v>
      </c>
      <c r="B187" t="s">
        <v>1516</v>
      </c>
      <c r="C187" s="222">
        <v>8.8000000000000007</v>
      </c>
      <c r="I187" s="2"/>
      <c r="J187" s="2"/>
    </row>
    <row r="188" spans="1:10" x14ac:dyDescent="0.2">
      <c r="A188" s="130" t="s">
        <v>1516</v>
      </c>
      <c r="B188" t="s">
        <v>1516</v>
      </c>
      <c r="C188" s="222">
        <v>8.9000000000000021</v>
      </c>
      <c r="I188" s="2"/>
      <c r="J188" s="2"/>
    </row>
    <row r="189" spans="1:10" x14ac:dyDescent="0.2">
      <c r="A189" s="130" t="s">
        <v>1516</v>
      </c>
      <c r="B189" t="s">
        <v>1516</v>
      </c>
      <c r="C189" s="222">
        <v>9</v>
      </c>
      <c r="I189" s="2"/>
      <c r="J189" s="2"/>
    </row>
    <row r="190" spans="1:10" x14ac:dyDescent="0.2">
      <c r="A190" s="130" t="s">
        <v>1516</v>
      </c>
      <c r="B190" t="s">
        <v>1516</v>
      </c>
      <c r="C190" s="222">
        <v>9.1000000000000014</v>
      </c>
      <c r="I190" s="2"/>
      <c r="J190" s="2"/>
    </row>
    <row r="191" spans="1:10" x14ac:dyDescent="0.2">
      <c r="A191" s="130" t="s">
        <v>1516</v>
      </c>
      <c r="B191" t="s">
        <v>1516</v>
      </c>
      <c r="C191" s="222">
        <v>9.1999999999999993</v>
      </c>
      <c r="I191" s="2"/>
      <c r="J191" s="2"/>
    </row>
    <row r="192" spans="1:10" x14ac:dyDescent="0.2">
      <c r="A192" s="130" t="s">
        <v>1516</v>
      </c>
      <c r="B192" t="s">
        <v>1516</v>
      </c>
      <c r="C192" s="222">
        <v>9.3000000000000007</v>
      </c>
      <c r="I192" s="2"/>
      <c r="J192" s="2"/>
    </row>
    <row r="193" spans="1:10" x14ac:dyDescent="0.2">
      <c r="A193" s="130" t="s">
        <v>1516</v>
      </c>
      <c r="B193" t="s">
        <v>1516</v>
      </c>
      <c r="C193" s="222">
        <v>9.4000000000000021</v>
      </c>
      <c r="I193" s="2"/>
      <c r="J193" s="2"/>
    </row>
    <row r="194" spans="1:10" x14ac:dyDescent="0.2">
      <c r="A194" s="130" t="s">
        <v>1516</v>
      </c>
      <c r="B194" t="s">
        <v>1516</v>
      </c>
      <c r="C194" s="222">
        <v>9.5</v>
      </c>
      <c r="I194" s="2"/>
      <c r="J194" s="2"/>
    </row>
    <row r="195" spans="1:10" x14ac:dyDescent="0.2">
      <c r="A195" s="130" t="s">
        <v>1516</v>
      </c>
      <c r="B195" t="s">
        <v>1516</v>
      </c>
      <c r="C195" s="222">
        <v>9.6000000000000014</v>
      </c>
      <c r="I195" s="2"/>
      <c r="J195" s="2"/>
    </row>
    <row r="196" spans="1:10" x14ac:dyDescent="0.2">
      <c r="A196" s="130" t="s">
        <v>1516</v>
      </c>
      <c r="B196" t="s">
        <v>1516</v>
      </c>
      <c r="C196" s="222">
        <v>9.6999999999999993</v>
      </c>
      <c r="I196" s="2"/>
      <c r="J196" s="2"/>
    </row>
    <row r="197" spans="1:10" x14ac:dyDescent="0.2">
      <c r="A197" s="130" t="s">
        <v>1516</v>
      </c>
      <c r="B197" t="s">
        <v>1516</v>
      </c>
      <c r="C197" s="222">
        <v>9.8000000000000007</v>
      </c>
      <c r="I197" s="2"/>
      <c r="J197" s="2"/>
    </row>
    <row r="198" spans="1:10" x14ac:dyDescent="0.2">
      <c r="A198" s="130" t="s">
        <v>1516</v>
      </c>
      <c r="B198" t="s">
        <v>1516</v>
      </c>
      <c r="C198" s="222">
        <v>9.9000000000000021</v>
      </c>
      <c r="I198" s="2"/>
      <c r="J198" s="2"/>
    </row>
    <row r="199" spans="1:10" x14ac:dyDescent="0.2">
      <c r="A199" s="130" t="s">
        <v>1516</v>
      </c>
      <c r="B199" t="s">
        <v>1516</v>
      </c>
      <c r="C199" s="222">
        <v>10</v>
      </c>
      <c r="I199" s="2"/>
      <c r="J199" s="2"/>
    </row>
    <row r="200" spans="1:10" x14ac:dyDescent="0.2">
      <c r="A200" s="130" t="s">
        <v>1516</v>
      </c>
      <c r="B200" t="s">
        <v>1516</v>
      </c>
      <c r="C200" s="222">
        <v>10.100000000000001</v>
      </c>
      <c r="I200" s="2"/>
      <c r="J200" s="2"/>
    </row>
    <row r="201" spans="1:10" x14ac:dyDescent="0.2">
      <c r="A201" s="130" t="s">
        <v>1516</v>
      </c>
      <c r="B201" t="s">
        <v>1516</v>
      </c>
      <c r="C201" s="222">
        <v>10.199999999999999</v>
      </c>
      <c r="I201" s="2"/>
      <c r="J201" s="2"/>
    </row>
    <row r="202" spans="1:10" x14ac:dyDescent="0.2">
      <c r="A202" s="130" t="s">
        <v>1516</v>
      </c>
      <c r="B202" t="s">
        <v>1516</v>
      </c>
      <c r="C202" s="222">
        <v>10.3</v>
      </c>
      <c r="I202" s="2"/>
      <c r="J202" s="2"/>
    </row>
    <row r="203" spans="1:10" x14ac:dyDescent="0.2">
      <c r="A203" s="130" t="s">
        <v>1516</v>
      </c>
      <c r="B203" t="s">
        <v>1516</v>
      </c>
      <c r="C203" s="222">
        <v>10.400000000000002</v>
      </c>
      <c r="I203" s="2"/>
      <c r="J203" s="2"/>
    </row>
    <row r="204" spans="1:10" x14ac:dyDescent="0.2">
      <c r="A204" s="130" t="s">
        <v>1516</v>
      </c>
      <c r="B204" t="s">
        <v>1516</v>
      </c>
      <c r="C204" s="222">
        <v>10.5</v>
      </c>
      <c r="I204" s="2"/>
      <c r="J204" s="2"/>
    </row>
    <row r="205" spans="1:10" x14ac:dyDescent="0.2">
      <c r="A205" s="130" t="s">
        <v>1516</v>
      </c>
      <c r="B205" t="s">
        <v>1516</v>
      </c>
      <c r="C205" s="222">
        <v>10.600000000000001</v>
      </c>
      <c r="I205" s="2"/>
      <c r="J205" s="2"/>
    </row>
    <row r="206" spans="1:10" x14ac:dyDescent="0.2">
      <c r="A206" s="130" t="s">
        <v>1516</v>
      </c>
      <c r="B206" t="s">
        <v>1516</v>
      </c>
      <c r="C206" s="222">
        <v>10.7</v>
      </c>
      <c r="I206" s="2"/>
      <c r="J206" s="2"/>
    </row>
    <row r="207" spans="1:10" x14ac:dyDescent="0.2">
      <c r="A207" s="130" t="s">
        <v>1516</v>
      </c>
      <c r="B207" t="s">
        <v>1516</v>
      </c>
      <c r="C207" s="222">
        <v>10.8</v>
      </c>
      <c r="I207" s="2"/>
      <c r="J207" s="2"/>
    </row>
    <row r="208" spans="1:10" x14ac:dyDescent="0.2">
      <c r="A208" s="130" t="s">
        <v>1516</v>
      </c>
      <c r="B208" t="s">
        <v>1516</v>
      </c>
      <c r="C208" s="222">
        <v>10.900000000000002</v>
      </c>
      <c r="I208" s="2"/>
      <c r="J208" s="2"/>
    </row>
    <row r="209" spans="1:10" x14ac:dyDescent="0.2">
      <c r="A209" s="130" t="s">
        <v>1516</v>
      </c>
      <c r="B209" t="s">
        <v>1516</v>
      </c>
      <c r="C209" s="222">
        <v>11</v>
      </c>
      <c r="I209" s="2"/>
      <c r="J209" s="2"/>
    </row>
    <row r="210" spans="1:10" x14ac:dyDescent="0.2">
      <c r="A210" s="130" t="s">
        <v>1516</v>
      </c>
      <c r="B210" t="s">
        <v>1516</v>
      </c>
      <c r="C210" s="222">
        <v>11.100000000000001</v>
      </c>
      <c r="I210" s="2"/>
      <c r="J210" s="2"/>
    </row>
    <row r="211" spans="1:10" x14ac:dyDescent="0.2">
      <c r="A211" s="130" t="s">
        <v>1516</v>
      </c>
      <c r="B211" t="s">
        <v>1516</v>
      </c>
      <c r="C211" s="222">
        <v>11.200000000000003</v>
      </c>
      <c r="I211" s="2"/>
      <c r="J211" s="2"/>
    </row>
    <row r="212" spans="1:10" x14ac:dyDescent="0.2">
      <c r="A212" s="130" t="s">
        <v>1516</v>
      </c>
      <c r="B212" t="s">
        <v>1516</v>
      </c>
      <c r="C212" s="222">
        <v>11.3</v>
      </c>
      <c r="I212" s="2"/>
      <c r="J212" s="2"/>
    </row>
    <row r="213" spans="1:10" x14ac:dyDescent="0.2">
      <c r="A213" s="130" t="s">
        <v>1516</v>
      </c>
      <c r="B213" t="s">
        <v>1516</v>
      </c>
      <c r="C213" s="222">
        <v>11.400000000000002</v>
      </c>
      <c r="I213" s="2"/>
      <c r="J213" s="2"/>
    </row>
    <row r="214" spans="1:10" x14ac:dyDescent="0.2">
      <c r="A214" s="130" t="s">
        <v>1516</v>
      </c>
      <c r="B214" t="s">
        <v>1516</v>
      </c>
      <c r="C214" s="222">
        <v>11.5</v>
      </c>
      <c r="I214" s="2"/>
      <c r="J214" s="2"/>
    </row>
    <row r="215" spans="1:10" x14ac:dyDescent="0.2">
      <c r="A215" s="130" t="s">
        <v>1516</v>
      </c>
      <c r="B215" t="s">
        <v>1516</v>
      </c>
      <c r="C215" s="222">
        <v>11.600000000000001</v>
      </c>
      <c r="I215" s="2"/>
      <c r="J215" s="2"/>
    </row>
    <row r="216" spans="1:10" x14ac:dyDescent="0.2">
      <c r="A216" s="130" t="s">
        <v>1516</v>
      </c>
      <c r="B216" t="s">
        <v>1516</v>
      </c>
      <c r="C216" s="222">
        <v>11.700000000000003</v>
      </c>
      <c r="I216" s="2"/>
      <c r="J216" s="2"/>
    </row>
    <row r="217" spans="1:10" x14ac:dyDescent="0.2">
      <c r="A217" s="130" t="s">
        <v>1516</v>
      </c>
      <c r="B217" t="s">
        <v>1516</v>
      </c>
      <c r="C217" s="222">
        <v>11.8</v>
      </c>
      <c r="I217" s="2"/>
      <c r="J217" s="2"/>
    </row>
    <row r="218" spans="1:10" x14ac:dyDescent="0.2">
      <c r="A218" s="130" t="s">
        <v>1516</v>
      </c>
      <c r="B218" t="s">
        <v>1516</v>
      </c>
      <c r="C218" s="222">
        <v>11.900000000000002</v>
      </c>
      <c r="I218" s="2"/>
      <c r="J218" s="2"/>
    </row>
    <row r="219" spans="1:10" x14ac:dyDescent="0.2">
      <c r="A219" s="130" t="s">
        <v>1516</v>
      </c>
      <c r="B219" t="s">
        <v>1516</v>
      </c>
      <c r="C219" s="222">
        <v>12</v>
      </c>
      <c r="I219" s="2"/>
      <c r="J219" s="2"/>
    </row>
    <row r="220" spans="1:10" x14ac:dyDescent="0.2">
      <c r="A220" s="130" t="s">
        <v>1516</v>
      </c>
      <c r="B220" t="s">
        <v>1516</v>
      </c>
      <c r="C220" s="222">
        <v>12.100000000000001</v>
      </c>
      <c r="I220" s="2"/>
      <c r="J220" s="2"/>
    </row>
    <row r="221" spans="1:10" x14ac:dyDescent="0.2">
      <c r="A221" s="130" t="s">
        <v>1516</v>
      </c>
      <c r="B221" t="s">
        <v>1516</v>
      </c>
      <c r="C221" s="222">
        <v>12.200000000000003</v>
      </c>
      <c r="I221" s="2"/>
      <c r="J221" s="2"/>
    </row>
    <row r="222" spans="1:10" x14ac:dyDescent="0.2">
      <c r="A222" s="130" t="s">
        <v>1516</v>
      </c>
      <c r="B222" t="s">
        <v>1516</v>
      </c>
      <c r="C222" s="222">
        <v>12.3</v>
      </c>
      <c r="I222" s="2"/>
      <c r="J222" s="2"/>
    </row>
    <row r="223" spans="1:10" x14ac:dyDescent="0.2">
      <c r="A223" s="130" t="s">
        <v>1516</v>
      </c>
      <c r="B223" t="s">
        <v>1516</v>
      </c>
      <c r="C223" s="222">
        <v>12.400000000000002</v>
      </c>
      <c r="I223" s="2"/>
      <c r="J223" s="2"/>
    </row>
    <row r="224" spans="1:10" x14ac:dyDescent="0.2">
      <c r="A224" s="130" t="s">
        <v>1516</v>
      </c>
      <c r="B224" t="s">
        <v>1516</v>
      </c>
      <c r="C224" s="222">
        <v>12.5</v>
      </c>
      <c r="I224" s="2"/>
      <c r="J224" s="2"/>
    </row>
    <row r="225" spans="1:10" x14ac:dyDescent="0.2">
      <c r="A225" s="130" t="s">
        <v>1516</v>
      </c>
      <c r="B225" t="s">
        <v>1516</v>
      </c>
      <c r="C225" s="222">
        <v>12.600000000000001</v>
      </c>
      <c r="I225" s="2"/>
      <c r="J225" s="2"/>
    </row>
    <row r="226" spans="1:10" x14ac:dyDescent="0.2">
      <c r="A226" s="130" t="s">
        <v>1516</v>
      </c>
      <c r="B226" t="s">
        <v>1516</v>
      </c>
      <c r="C226" s="222">
        <v>12.700000000000003</v>
      </c>
      <c r="I226" s="2"/>
      <c r="J226" s="2"/>
    </row>
    <row r="227" spans="1:10" x14ac:dyDescent="0.2">
      <c r="A227" s="130" t="s">
        <v>1516</v>
      </c>
      <c r="B227" t="s">
        <v>1516</v>
      </c>
      <c r="C227" s="222">
        <v>12.8</v>
      </c>
      <c r="I227" s="2"/>
      <c r="J227" s="2"/>
    </row>
    <row r="228" spans="1:10" x14ac:dyDescent="0.2">
      <c r="A228" s="130" t="s">
        <v>1516</v>
      </c>
      <c r="B228" t="s">
        <v>1516</v>
      </c>
      <c r="C228" s="222">
        <v>12.900000000000002</v>
      </c>
      <c r="I228" s="2"/>
      <c r="J228" s="2"/>
    </row>
    <row r="229" spans="1:10" x14ac:dyDescent="0.2">
      <c r="A229" s="130" t="s">
        <v>1516</v>
      </c>
      <c r="B229" t="s">
        <v>1516</v>
      </c>
      <c r="C229" s="222">
        <v>13</v>
      </c>
      <c r="I229" s="2"/>
      <c r="J229" s="2"/>
    </row>
    <row r="230" spans="1:10" x14ac:dyDescent="0.2">
      <c r="A230" s="130" t="s">
        <v>1516</v>
      </c>
      <c r="B230" t="s">
        <v>1516</v>
      </c>
      <c r="C230" s="222">
        <v>13.100000000000001</v>
      </c>
      <c r="I230" s="2"/>
      <c r="J230" s="2"/>
    </row>
    <row r="231" spans="1:10" x14ac:dyDescent="0.2">
      <c r="A231" s="130" t="s">
        <v>1516</v>
      </c>
      <c r="B231" t="s">
        <v>1516</v>
      </c>
      <c r="C231" s="222">
        <v>13.200000000000003</v>
      </c>
      <c r="I231" s="2"/>
      <c r="J231" s="2"/>
    </row>
    <row r="232" spans="1:10" x14ac:dyDescent="0.2">
      <c r="A232" s="130" t="s">
        <v>1516</v>
      </c>
      <c r="B232" t="s">
        <v>1516</v>
      </c>
      <c r="C232" s="222">
        <v>13.3</v>
      </c>
      <c r="I232" s="2"/>
      <c r="J232" s="2"/>
    </row>
    <row r="233" spans="1:10" x14ac:dyDescent="0.2">
      <c r="A233" s="130" t="s">
        <v>1516</v>
      </c>
      <c r="B233" t="s">
        <v>1516</v>
      </c>
      <c r="C233" s="222">
        <v>13.400000000000002</v>
      </c>
      <c r="I233" s="2"/>
      <c r="J233" s="2"/>
    </row>
    <row r="234" spans="1:10" x14ac:dyDescent="0.2">
      <c r="A234" s="130" t="s">
        <v>1516</v>
      </c>
      <c r="B234" t="s">
        <v>1516</v>
      </c>
      <c r="C234" s="222">
        <v>13.5</v>
      </c>
      <c r="I234" s="2"/>
      <c r="J234" s="2"/>
    </row>
    <row r="235" spans="1:10" x14ac:dyDescent="0.2">
      <c r="A235" s="130" t="s">
        <v>1516</v>
      </c>
      <c r="B235" t="s">
        <v>1516</v>
      </c>
      <c r="C235" s="222">
        <v>13.600000000000001</v>
      </c>
      <c r="I235" s="2"/>
      <c r="J235" s="2"/>
    </row>
    <row r="236" spans="1:10" x14ac:dyDescent="0.2">
      <c r="A236" s="130" t="s">
        <v>1516</v>
      </c>
      <c r="B236" t="s">
        <v>1516</v>
      </c>
      <c r="C236" s="222">
        <v>13.700000000000003</v>
      </c>
      <c r="I236" s="2"/>
      <c r="J236" s="2"/>
    </row>
    <row r="237" spans="1:10" x14ac:dyDescent="0.2">
      <c r="A237" s="130" t="s">
        <v>1516</v>
      </c>
      <c r="B237" t="s">
        <v>1516</v>
      </c>
      <c r="C237" s="222">
        <v>13.8</v>
      </c>
      <c r="I237" s="2"/>
      <c r="J237" s="2"/>
    </row>
    <row r="238" spans="1:10" x14ac:dyDescent="0.2">
      <c r="A238" s="130" t="s">
        <v>1516</v>
      </c>
      <c r="B238" t="s">
        <v>1516</v>
      </c>
      <c r="C238" s="222">
        <v>13.900000000000002</v>
      </c>
      <c r="I238" s="2"/>
      <c r="J238" s="2"/>
    </row>
    <row r="239" spans="1:10" x14ac:dyDescent="0.2">
      <c r="A239" s="130" t="s">
        <v>1516</v>
      </c>
      <c r="B239" t="s">
        <v>1516</v>
      </c>
      <c r="C239" s="222">
        <v>14</v>
      </c>
      <c r="I239" s="2"/>
      <c r="J239" s="2"/>
    </row>
    <row r="240" spans="1:10" x14ac:dyDescent="0.2">
      <c r="A240" s="130" t="s">
        <v>1516</v>
      </c>
      <c r="B240" t="s">
        <v>1516</v>
      </c>
      <c r="C240" s="222">
        <v>14.100000000000001</v>
      </c>
      <c r="I240" s="2"/>
      <c r="J240" s="2"/>
    </row>
    <row r="241" spans="1:10" x14ac:dyDescent="0.2">
      <c r="A241" s="130" t="s">
        <v>1516</v>
      </c>
      <c r="B241" t="s">
        <v>1516</v>
      </c>
      <c r="C241" s="222">
        <v>14.200000000000003</v>
      </c>
      <c r="I241" s="2"/>
      <c r="J241" s="2"/>
    </row>
    <row r="242" spans="1:10" x14ac:dyDescent="0.2">
      <c r="A242" s="130" t="s">
        <v>1516</v>
      </c>
      <c r="B242" t="s">
        <v>1516</v>
      </c>
      <c r="C242" s="222">
        <v>14.3</v>
      </c>
      <c r="I242" s="2"/>
      <c r="J242" s="2"/>
    </row>
    <row r="243" spans="1:10" x14ac:dyDescent="0.2">
      <c r="A243" s="130" t="s">
        <v>1516</v>
      </c>
      <c r="B243" t="s">
        <v>1516</v>
      </c>
      <c r="C243" s="222">
        <v>14.400000000000002</v>
      </c>
      <c r="I243" s="2"/>
      <c r="J243" s="2"/>
    </row>
    <row r="244" spans="1:10" x14ac:dyDescent="0.2">
      <c r="A244" s="130" t="s">
        <v>1516</v>
      </c>
      <c r="B244" t="s">
        <v>1516</v>
      </c>
      <c r="C244" s="222">
        <v>14.5</v>
      </c>
      <c r="I244" s="2"/>
      <c r="J244" s="2"/>
    </row>
    <row r="245" spans="1:10" x14ac:dyDescent="0.2">
      <c r="A245" s="130" t="s">
        <v>1516</v>
      </c>
      <c r="B245" t="s">
        <v>1516</v>
      </c>
      <c r="C245" s="222">
        <v>14.600000000000001</v>
      </c>
      <c r="I245" s="2"/>
      <c r="J245" s="2"/>
    </row>
    <row r="246" spans="1:10" x14ac:dyDescent="0.2">
      <c r="A246" s="130" t="s">
        <v>1516</v>
      </c>
      <c r="B246" t="s">
        <v>1516</v>
      </c>
      <c r="C246" s="222">
        <v>14.700000000000003</v>
      </c>
      <c r="I246" s="2"/>
      <c r="J246" s="2"/>
    </row>
    <row r="247" spans="1:10" x14ac:dyDescent="0.2">
      <c r="A247" s="130" t="s">
        <v>1516</v>
      </c>
      <c r="B247" t="s">
        <v>1516</v>
      </c>
      <c r="C247" s="222">
        <v>14.8</v>
      </c>
      <c r="I247" s="2"/>
      <c r="J247" s="2"/>
    </row>
    <row r="248" spans="1:10" x14ac:dyDescent="0.2">
      <c r="A248" s="130" t="s">
        <v>1516</v>
      </c>
      <c r="B248" t="s">
        <v>1516</v>
      </c>
      <c r="C248" s="222">
        <v>14.900000000000002</v>
      </c>
      <c r="I248" s="2"/>
      <c r="J248" s="2"/>
    </row>
    <row r="249" spans="1:10" x14ac:dyDescent="0.2">
      <c r="A249" s="130" t="s">
        <v>1516</v>
      </c>
      <c r="B249" t="s">
        <v>1516</v>
      </c>
      <c r="C249" s="222">
        <v>15</v>
      </c>
      <c r="I249" s="2"/>
      <c r="J249" s="2"/>
    </row>
    <row r="250" spans="1:10" x14ac:dyDescent="0.2">
      <c r="A250" s="130" t="s">
        <v>1516</v>
      </c>
      <c r="B250" t="s">
        <v>1516</v>
      </c>
      <c r="C250" s="222">
        <v>15.100000000000001</v>
      </c>
      <c r="I250" s="2"/>
      <c r="J250" s="2"/>
    </row>
    <row r="251" spans="1:10" x14ac:dyDescent="0.2">
      <c r="A251" s="130" t="s">
        <v>1516</v>
      </c>
      <c r="B251" t="s">
        <v>1516</v>
      </c>
      <c r="C251" s="222">
        <v>15.200000000000003</v>
      </c>
      <c r="I251" s="2"/>
      <c r="J251" s="2"/>
    </row>
    <row r="252" spans="1:10" x14ac:dyDescent="0.2">
      <c r="A252" s="130" t="s">
        <v>1516</v>
      </c>
      <c r="B252" t="s">
        <v>1516</v>
      </c>
      <c r="C252" s="222">
        <v>15.3</v>
      </c>
      <c r="I252" s="2"/>
      <c r="J252" s="2"/>
    </row>
    <row r="253" spans="1:10" x14ac:dyDescent="0.2">
      <c r="A253" s="130" t="s">
        <v>1516</v>
      </c>
      <c r="B253" t="s">
        <v>1516</v>
      </c>
      <c r="C253" s="222">
        <v>15.400000000000002</v>
      </c>
      <c r="I253" s="2"/>
      <c r="J253" s="2"/>
    </row>
    <row r="254" spans="1:10" x14ac:dyDescent="0.2">
      <c r="A254" s="130" t="s">
        <v>1516</v>
      </c>
      <c r="B254" t="s">
        <v>1516</v>
      </c>
      <c r="C254" s="222">
        <v>15.5</v>
      </c>
      <c r="I254" s="2"/>
      <c r="J254" s="2"/>
    </row>
    <row r="255" spans="1:10" x14ac:dyDescent="0.2">
      <c r="A255" s="130" t="s">
        <v>1516</v>
      </c>
      <c r="B255" t="s">
        <v>1516</v>
      </c>
      <c r="C255" s="222">
        <v>15.600000000000001</v>
      </c>
      <c r="I255" s="2"/>
      <c r="J255" s="2"/>
    </row>
    <row r="256" spans="1:10" x14ac:dyDescent="0.2">
      <c r="A256" s="130" t="s">
        <v>1516</v>
      </c>
      <c r="B256" t="s">
        <v>1516</v>
      </c>
      <c r="C256" s="222">
        <v>15.700000000000003</v>
      </c>
      <c r="I256" s="2"/>
      <c r="J256" s="2"/>
    </row>
    <row r="257" spans="1:10" x14ac:dyDescent="0.2">
      <c r="A257" s="130" t="s">
        <v>1516</v>
      </c>
      <c r="B257" t="s">
        <v>1516</v>
      </c>
      <c r="C257" s="222">
        <v>15.8</v>
      </c>
      <c r="I257" s="2"/>
      <c r="J257" s="2"/>
    </row>
    <row r="258" spans="1:10" x14ac:dyDescent="0.2">
      <c r="A258" s="130" t="s">
        <v>1516</v>
      </c>
      <c r="B258" t="s">
        <v>1516</v>
      </c>
      <c r="C258" s="222">
        <v>15.900000000000002</v>
      </c>
      <c r="I258" s="2"/>
      <c r="J258" s="2"/>
    </row>
    <row r="259" spans="1:10" x14ac:dyDescent="0.2">
      <c r="A259" s="130" t="s">
        <v>1516</v>
      </c>
      <c r="B259" t="s">
        <v>1516</v>
      </c>
      <c r="C259" s="222">
        <v>16</v>
      </c>
      <c r="I259" s="2"/>
      <c r="J259" s="2"/>
    </row>
    <row r="260" spans="1:10" x14ac:dyDescent="0.2">
      <c r="A260" s="130" t="s">
        <v>1516</v>
      </c>
      <c r="B260" t="s">
        <v>1516</v>
      </c>
      <c r="C260" s="222">
        <v>16.100000000000001</v>
      </c>
      <c r="I260" s="2"/>
      <c r="J260" s="2"/>
    </row>
    <row r="261" spans="1:10" x14ac:dyDescent="0.2">
      <c r="A261" s="130" t="s">
        <v>1516</v>
      </c>
      <c r="B261" t="s">
        <v>1516</v>
      </c>
      <c r="C261" s="222">
        <v>16.200000000000003</v>
      </c>
      <c r="I261" s="2"/>
      <c r="J261" s="2"/>
    </row>
    <row r="262" spans="1:10" x14ac:dyDescent="0.2">
      <c r="A262" s="130" t="s">
        <v>1516</v>
      </c>
      <c r="B262" t="s">
        <v>1516</v>
      </c>
      <c r="C262" s="222">
        <v>16.3</v>
      </c>
      <c r="I262" s="2"/>
      <c r="J262" s="2"/>
    </row>
    <row r="263" spans="1:10" x14ac:dyDescent="0.2">
      <c r="A263" s="130" t="s">
        <v>1516</v>
      </c>
      <c r="B263" t="s">
        <v>1516</v>
      </c>
      <c r="C263" s="222">
        <v>16.400000000000002</v>
      </c>
      <c r="I263" s="2"/>
      <c r="J263" s="2"/>
    </row>
    <row r="264" spans="1:10" x14ac:dyDescent="0.2">
      <c r="A264" s="130" t="s">
        <v>1516</v>
      </c>
      <c r="B264" t="s">
        <v>1516</v>
      </c>
      <c r="C264" s="222">
        <v>16.5</v>
      </c>
      <c r="I264" s="2"/>
      <c r="J264" s="2"/>
    </row>
    <row r="265" spans="1:10" x14ac:dyDescent="0.2">
      <c r="A265" s="130" t="s">
        <v>1516</v>
      </c>
      <c r="B265" t="s">
        <v>1516</v>
      </c>
      <c r="C265" s="222">
        <v>16.600000000000001</v>
      </c>
      <c r="I265" s="2"/>
      <c r="J265" s="2"/>
    </row>
    <row r="266" spans="1:10" x14ac:dyDescent="0.2">
      <c r="A266" s="130" t="s">
        <v>1516</v>
      </c>
      <c r="B266" t="s">
        <v>1516</v>
      </c>
      <c r="C266" s="222">
        <v>16.700000000000003</v>
      </c>
      <c r="I266" s="2"/>
      <c r="J266" s="2"/>
    </row>
    <row r="267" spans="1:10" x14ac:dyDescent="0.2">
      <c r="A267" s="130" t="s">
        <v>1516</v>
      </c>
      <c r="B267" t="s">
        <v>1516</v>
      </c>
      <c r="C267" s="222">
        <v>16.8</v>
      </c>
      <c r="I267" s="2"/>
      <c r="J267" s="2"/>
    </row>
    <row r="268" spans="1:10" x14ac:dyDescent="0.2">
      <c r="A268" s="130" t="s">
        <v>1516</v>
      </c>
      <c r="B268" t="s">
        <v>1516</v>
      </c>
      <c r="C268" s="222">
        <v>16.900000000000002</v>
      </c>
      <c r="I268" s="2"/>
      <c r="J268" s="2"/>
    </row>
    <row r="269" spans="1:10" x14ac:dyDescent="0.2">
      <c r="A269" s="130" t="s">
        <v>1516</v>
      </c>
      <c r="B269" t="s">
        <v>1516</v>
      </c>
      <c r="C269" s="222">
        <v>17</v>
      </c>
      <c r="I269" s="2"/>
      <c r="J269" s="2"/>
    </row>
    <row r="270" spans="1:10" x14ac:dyDescent="0.2">
      <c r="A270" s="130" t="s">
        <v>1516</v>
      </c>
      <c r="B270" t="s">
        <v>1516</v>
      </c>
      <c r="C270" s="222">
        <v>17.100000000000001</v>
      </c>
      <c r="I270" s="2"/>
      <c r="J270" s="2"/>
    </row>
    <row r="271" spans="1:10" x14ac:dyDescent="0.2">
      <c r="A271" s="130" t="s">
        <v>1516</v>
      </c>
      <c r="B271" t="s">
        <v>1516</v>
      </c>
      <c r="C271" s="222">
        <v>17.200000000000003</v>
      </c>
      <c r="I271" s="2"/>
      <c r="J271" s="2"/>
    </row>
    <row r="272" spans="1:10" x14ac:dyDescent="0.2">
      <c r="A272" s="130" t="s">
        <v>1516</v>
      </c>
      <c r="B272" t="s">
        <v>1516</v>
      </c>
      <c r="C272" s="222">
        <v>17.3</v>
      </c>
      <c r="I272" s="2"/>
      <c r="J272" s="2"/>
    </row>
    <row r="273" spans="1:10" x14ac:dyDescent="0.2">
      <c r="A273" s="130" t="s">
        <v>1516</v>
      </c>
      <c r="B273" t="s">
        <v>1516</v>
      </c>
      <c r="C273" s="222">
        <v>17.400000000000002</v>
      </c>
      <c r="I273" s="2"/>
      <c r="J273" s="2"/>
    </row>
    <row r="274" spans="1:10" x14ac:dyDescent="0.2">
      <c r="A274" s="130" t="s">
        <v>1516</v>
      </c>
      <c r="B274" t="s">
        <v>1516</v>
      </c>
      <c r="C274" s="222">
        <v>17.5</v>
      </c>
      <c r="I274" s="2"/>
      <c r="J274" s="2"/>
    </row>
    <row r="275" spans="1:10" x14ac:dyDescent="0.2">
      <c r="A275" s="130" t="s">
        <v>1516</v>
      </c>
      <c r="B275" t="s">
        <v>1516</v>
      </c>
      <c r="C275" s="222">
        <v>17.600000000000001</v>
      </c>
      <c r="I275" s="2"/>
      <c r="J275" s="2"/>
    </row>
    <row r="276" spans="1:10" x14ac:dyDescent="0.2">
      <c r="A276" s="130" t="s">
        <v>1516</v>
      </c>
      <c r="B276" t="s">
        <v>1516</v>
      </c>
      <c r="C276" s="222">
        <v>17.700000000000003</v>
      </c>
      <c r="I276" s="2"/>
      <c r="J276" s="2"/>
    </row>
    <row r="277" spans="1:10" x14ac:dyDescent="0.2">
      <c r="A277" s="130" t="s">
        <v>1516</v>
      </c>
      <c r="B277" t="s">
        <v>1516</v>
      </c>
      <c r="C277" s="222">
        <v>17.8</v>
      </c>
      <c r="I277" s="2"/>
      <c r="J277" s="2"/>
    </row>
    <row r="278" spans="1:10" x14ac:dyDescent="0.2">
      <c r="A278" s="130" t="s">
        <v>1516</v>
      </c>
      <c r="B278" t="s">
        <v>1516</v>
      </c>
      <c r="C278" s="222">
        <v>17.900000000000002</v>
      </c>
      <c r="I278" s="2"/>
      <c r="J278" s="2"/>
    </row>
    <row r="279" spans="1:10" x14ac:dyDescent="0.2">
      <c r="A279" s="130" t="s">
        <v>1516</v>
      </c>
      <c r="B279" t="s">
        <v>1516</v>
      </c>
      <c r="C279" s="222">
        <v>18</v>
      </c>
      <c r="I279" s="2"/>
      <c r="J279" s="2"/>
    </row>
    <row r="280" spans="1:10" x14ac:dyDescent="0.2">
      <c r="A280" s="130" t="s">
        <v>1516</v>
      </c>
      <c r="B280" t="s">
        <v>1516</v>
      </c>
      <c r="C280" s="222">
        <v>18.100000000000001</v>
      </c>
      <c r="I280" s="2"/>
      <c r="J280" s="2"/>
    </row>
    <row r="281" spans="1:10" x14ac:dyDescent="0.2">
      <c r="A281" s="130" t="s">
        <v>1516</v>
      </c>
      <c r="B281" t="s">
        <v>1516</v>
      </c>
      <c r="C281" s="222">
        <v>18.200000000000003</v>
      </c>
      <c r="I281" s="2"/>
      <c r="J281" s="2"/>
    </row>
    <row r="282" spans="1:10" x14ac:dyDescent="0.2">
      <c r="A282" s="130" t="s">
        <v>1516</v>
      </c>
      <c r="B282" t="s">
        <v>1516</v>
      </c>
      <c r="C282" s="222">
        <v>18.3</v>
      </c>
      <c r="I282" s="2"/>
      <c r="J282" s="2"/>
    </row>
    <row r="283" spans="1:10" x14ac:dyDescent="0.2">
      <c r="A283" s="130" t="s">
        <v>1516</v>
      </c>
      <c r="B283" t="s">
        <v>1516</v>
      </c>
      <c r="C283" s="222">
        <v>18.400000000000002</v>
      </c>
      <c r="I283" s="2"/>
      <c r="J283" s="2"/>
    </row>
    <row r="284" spans="1:10" x14ac:dyDescent="0.2">
      <c r="A284" s="130" t="s">
        <v>1516</v>
      </c>
      <c r="B284" t="s">
        <v>1516</v>
      </c>
      <c r="C284" s="222">
        <v>18.5</v>
      </c>
      <c r="I284" s="2"/>
      <c r="J284" s="2"/>
    </row>
    <row r="285" spans="1:10" x14ac:dyDescent="0.2">
      <c r="A285" s="130" t="s">
        <v>1516</v>
      </c>
      <c r="B285" t="s">
        <v>1516</v>
      </c>
      <c r="C285" s="222">
        <v>18.600000000000001</v>
      </c>
      <c r="I285" s="2"/>
      <c r="J285" s="2"/>
    </row>
    <row r="286" spans="1:10" x14ac:dyDescent="0.2">
      <c r="A286" s="130" t="s">
        <v>1516</v>
      </c>
      <c r="B286" t="s">
        <v>1516</v>
      </c>
      <c r="C286" s="222">
        <v>18.700000000000003</v>
      </c>
      <c r="I286" s="2"/>
      <c r="J286" s="2"/>
    </row>
    <row r="287" spans="1:10" x14ac:dyDescent="0.2">
      <c r="A287" s="130" t="s">
        <v>1516</v>
      </c>
      <c r="B287" t="s">
        <v>1516</v>
      </c>
      <c r="C287" s="222">
        <v>18.8</v>
      </c>
      <c r="I287" s="2"/>
      <c r="J287" s="2"/>
    </row>
    <row r="288" spans="1:10" x14ac:dyDescent="0.2">
      <c r="A288" s="130" t="s">
        <v>1516</v>
      </c>
      <c r="B288" t="s">
        <v>1516</v>
      </c>
      <c r="C288" s="222">
        <v>18.900000000000002</v>
      </c>
      <c r="I288" s="2"/>
      <c r="J288" s="2"/>
    </row>
    <row r="289" spans="1:10" x14ac:dyDescent="0.2">
      <c r="A289" s="130" t="s">
        <v>1516</v>
      </c>
      <c r="B289" t="s">
        <v>1516</v>
      </c>
      <c r="C289" s="222">
        <v>19</v>
      </c>
      <c r="I289" s="2"/>
      <c r="J289" s="2"/>
    </row>
    <row r="290" spans="1:10" x14ac:dyDescent="0.2">
      <c r="A290" s="130" t="s">
        <v>1516</v>
      </c>
      <c r="B290" t="s">
        <v>1516</v>
      </c>
      <c r="C290" s="222">
        <v>19.100000000000001</v>
      </c>
      <c r="I290" s="2"/>
      <c r="J290" s="2"/>
    </row>
    <row r="291" spans="1:10" x14ac:dyDescent="0.2">
      <c r="A291" s="130" t="s">
        <v>1516</v>
      </c>
      <c r="B291" t="s">
        <v>1516</v>
      </c>
      <c r="C291" s="222">
        <v>19.200000000000003</v>
      </c>
      <c r="I291" s="2"/>
      <c r="J291" s="2"/>
    </row>
    <row r="292" spans="1:10" x14ac:dyDescent="0.2">
      <c r="A292" s="130" t="s">
        <v>1516</v>
      </c>
      <c r="B292" t="s">
        <v>1516</v>
      </c>
      <c r="C292" s="222">
        <v>19.3</v>
      </c>
      <c r="I292" s="2"/>
      <c r="J292" s="2"/>
    </row>
    <row r="293" spans="1:10" x14ac:dyDescent="0.2">
      <c r="A293" s="130" t="s">
        <v>1516</v>
      </c>
      <c r="B293" t="s">
        <v>1516</v>
      </c>
      <c r="C293" s="222">
        <v>19.400000000000002</v>
      </c>
      <c r="I293" s="2"/>
      <c r="J293" s="2"/>
    </row>
    <row r="294" spans="1:10" x14ac:dyDescent="0.2">
      <c r="A294" s="130" t="s">
        <v>1516</v>
      </c>
      <c r="B294" t="s">
        <v>1516</v>
      </c>
      <c r="C294" s="222">
        <v>19.5</v>
      </c>
      <c r="I294" s="2"/>
      <c r="J294" s="2"/>
    </row>
    <row r="295" spans="1:10" x14ac:dyDescent="0.2">
      <c r="A295" s="130" t="s">
        <v>1516</v>
      </c>
      <c r="B295" t="s">
        <v>1516</v>
      </c>
      <c r="C295" s="222">
        <v>19.600000000000001</v>
      </c>
      <c r="I295" s="2"/>
      <c r="J295" s="2"/>
    </row>
    <row r="296" spans="1:10" x14ac:dyDescent="0.2">
      <c r="A296" s="130" t="s">
        <v>1516</v>
      </c>
      <c r="B296" t="s">
        <v>1516</v>
      </c>
      <c r="C296" s="222">
        <v>19.700000000000003</v>
      </c>
      <c r="I296" s="2"/>
      <c r="J296" s="2"/>
    </row>
    <row r="297" spans="1:10" x14ac:dyDescent="0.2">
      <c r="A297" s="130" t="s">
        <v>1516</v>
      </c>
      <c r="B297" t="s">
        <v>1516</v>
      </c>
      <c r="C297" s="222">
        <v>19.8</v>
      </c>
      <c r="I297" s="2"/>
      <c r="J297" s="2"/>
    </row>
    <row r="298" spans="1:10" x14ac:dyDescent="0.2">
      <c r="A298" s="130" t="s">
        <v>1516</v>
      </c>
      <c r="B298" t="s">
        <v>1516</v>
      </c>
      <c r="C298" s="222">
        <v>19.900000000000002</v>
      </c>
      <c r="I298" s="2"/>
      <c r="J298" s="2"/>
    </row>
    <row r="299" spans="1:10" x14ac:dyDescent="0.2">
      <c r="A299" s="130" t="s">
        <v>1516</v>
      </c>
      <c r="B299" t="s">
        <v>1516</v>
      </c>
      <c r="C299" s="222">
        <v>20</v>
      </c>
      <c r="I299" s="2"/>
      <c r="J299" s="2"/>
    </row>
    <row r="300" spans="1:10" x14ac:dyDescent="0.2">
      <c r="A300" s="130" t="s">
        <v>1516</v>
      </c>
      <c r="B300" t="s">
        <v>1516</v>
      </c>
      <c r="C300" s="222">
        <v>20.100000000000001</v>
      </c>
      <c r="I300" s="2"/>
      <c r="J300" s="2"/>
    </row>
    <row r="301" spans="1:10" x14ac:dyDescent="0.2">
      <c r="A301" s="130" t="s">
        <v>1516</v>
      </c>
      <c r="B301" t="s">
        <v>1516</v>
      </c>
      <c r="C301" s="222">
        <v>20.200000000000003</v>
      </c>
      <c r="I301" s="2"/>
      <c r="J301" s="2"/>
    </row>
    <row r="302" spans="1:10" x14ac:dyDescent="0.2">
      <c r="A302" s="130" t="s">
        <v>1516</v>
      </c>
      <c r="B302" t="s">
        <v>1516</v>
      </c>
      <c r="C302" s="222">
        <v>20.3</v>
      </c>
      <c r="I302" s="2"/>
      <c r="J302" s="2"/>
    </row>
    <row r="303" spans="1:10" x14ac:dyDescent="0.2">
      <c r="A303" s="130" t="s">
        <v>1516</v>
      </c>
      <c r="B303" t="s">
        <v>1516</v>
      </c>
      <c r="C303" s="222">
        <v>20.400000000000002</v>
      </c>
      <c r="I303" s="2"/>
      <c r="J303" s="2"/>
    </row>
    <row r="304" spans="1:10" x14ac:dyDescent="0.2">
      <c r="A304" s="130" t="s">
        <v>1516</v>
      </c>
      <c r="B304" t="s">
        <v>1516</v>
      </c>
      <c r="C304" s="222">
        <v>20.5</v>
      </c>
      <c r="I304" s="2"/>
      <c r="J304" s="2"/>
    </row>
    <row r="305" spans="1:10" x14ac:dyDescent="0.2">
      <c r="A305" s="130" t="s">
        <v>1516</v>
      </c>
      <c r="B305" t="s">
        <v>1516</v>
      </c>
      <c r="C305" s="222">
        <v>20.6</v>
      </c>
      <c r="I305" s="2"/>
      <c r="J305" s="2"/>
    </row>
    <row r="306" spans="1:10" x14ac:dyDescent="0.2">
      <c r="A306" s="130" t="s">
        <v>1516</v>
      </c>
      <c r="B306" t="s">
        <v>1516</v>
      </c>
      <c r="C306" s="222">
        <v>20.700000000000003</v>
      </c>
      <c r="I306" s="2"/>
      <c r="J306" s="2"/>
    </row>
    <row r="307" spans="1:10" x14ac:dyDescent="0.2">
      <c r="A307" s="130" t="s">
        <v>1516</v>
      </c>
      <c r="B307" t="s">
        <v>1516</v>
      </c>
      <c r="C307" s="222">
        <v>20.8</v>
      </c>
      <c r="I307" s="2"/>
      <c r="J307" s="2"/>
    </row>
    <row r="308" spans="1:10" x14ac:dyDescent="0.2">
      <c r="A308" s="130" t="s">
        <v>1516</v>
      </c>
      <c r="B308" t="s">
        <v>1516</v>
      </c>
      <c r="C308" s="222">
        <v>20.900000000000002</v>
      </c>
      <c r="I308" s="2"/>
      <c r="J308" s="2"/>
    </row>
    <row r="309" spans="1:10" x14ac:dyDescent="0.2">
      <c r="A309" s="130" t="s">
        <v>1516</v>
      </c>
      <c r="B309" t="s">
        <v>1516</v>
      </c>
      <c r="C309" s="222">
        <v>21</v>
      </c>
      <c r="I309" s="2"/>
      <c r="J309" s="2"/>
    </row>
    <row r="310" spans="1:10" x14ac:dyDescent="0.2">
      <c r="A310" s="130" t="s">
        <v>1516</v>
      </c>
      <c r="B310" t="s">
        <v>1516</v>
      </c>
      <c r="C310" s="222">
        <v>21.1</v>
      </c>
      <c r="I310" s="2"/>
      <c r="J310" s="2"/>
    </row>
    <row r="311" spans="1:10" x14ac:dyDescent="0.2">
      <c r="A311" s="130" t="s">
        <v>1516</v>
      </c>
      <c r="B311" t="s">
        <v>1516</v>
      </c>
      <c r="C311" s="222">
        <v>21.200000000000003</v>
      </c>
      <c r="I311" s="2"/>
      <c r="J311" s="2"/>
    </row>
    <row r="312" spans="1:10" x14ac:dyDescent="0.2">
      <c r="A312" s="130" t="s">
        <v>1516</v>
      </c>
      <c r="B312" t="s">
        <v>1516</v>
      </c>
      <c r="C312" s="222">
        <v>21.3</v>
      </c>
      <c r="I312" s="2"/>
      <c r="J312" s="2"/>
    </row>
    <row r="313" spans="1:10" x14ac:dyDescent="0.2">
      <c r="A313" s="130" t="s">
        <v>1516</v>
      </c>
      <c r="B313" t="s">
        <v>1516</v>
      </c>
      <c r="C313" s="222">
        <v>21.400000000000002</v>
      </c>
      <c r="I313" s="2"/>
      <c r="J313" s="2"/>
    </row>
    <row r="314" spans="1:10" x14ac:dyDescent="0.2">
      <c r="A314" s="130" t="s">
        <v>1516</v>
      </c>
      <c r="B314" t="s">
        <v>1516</v>
      </c>
      <c r="C314" s="222">
        <v>21.5</v>
      </c>
      <c r="I314" s="2"/>
      <c r="J314" s="2"/>
    </row>
    <row r="315" spans="1:10" x14ac:dyDescent="0.2">
      <c r="A315" s="130" t="s">
        <v>1516</v>
      </c>
      <c r="B315" t="s">
        <v>1516</v>
      </c>
      <c r="C315" s="222">
        <v>21.6</v>
      </c>
      <c r="I315" s="2"/>
      <c r="J315" s="2"/>
    </row>
    <row r="316" spans="1:10" x14ac:dyDescent="0.2">
      <c r="A316" s="130" t="s">
        <v>1516</v>
      </c>
      <c r="B316" t="s">
        <v>1516</v>
      </c>
      <c r="C316" s="222">
        <v>21.700000000000003</v>
      </c>
      <c r="I316" s="2"/>
      <c r="J316" s="2"/>
    </row>
    <row r="317" spans="1:10" x14ac:dyDescent="0.2">
      <c r="A317" s="130" t="s">
        <v>1516</v>
      </c>
      <c r="B317" t="s">
        <v>1516</v>
      </c>
      <c r="C317" s="222">
        <v>21.8</v>
      </c>
      <c r="I317" s="2"/>
      <c r="J317" s="2"/>
    </row>
    <row r="318" spans="1:10" x14ac:dyDescent="0.2">
      <c r="A318" s="130" t="s">
        <v>1516</v>
      </c>
      <c r="B318" t="s">
        <v>1516</v>
      </c>
      <c r="C318" s="222">
        <v>21.900000000000002</v>
      </c>
      <c r="I318" s="2"/>
      <c r="J318" s="2"/>
    </row>
    <row r="319" spans="1:10" x14ac:dyDescent="0.2">
      <c r="A319" s="130" t="s">
        <v>1516</v>
      </c>
      <c r="B319" t="s">
        <v>1516</v>
      </c>
      <c r="C319" s="222">
        <v>22</v>
      </c>
      <c r="I319" s="2"/>
      <c r="J319" s="2"/>
    </row>
    <row r="320" spans="1:10" x14ac:dyDescent="0.2">
      <c r="A320" s="130" t="s">
        <v>1516</v>
      </c>
      <c r="B320" t="s">
        <v>1516</v>
      </c>
      <c r="C320" s="222">
        <v>22.1</v>
      </c>
      <c r="I320" s="2"/>
      <c r="J320" s="2"/>
    </row>
    <row r="321" spans="1:10" x14ac:dyDescent="0.2">
      <c r="A321" s="130" t="s">
        <v>1516</v>
      </c>
      <c r="B321" t="s">
        <v>1516</v>
      </c>
      <c r="C321" s="222">
        <v>22.200000000000003</v>
      </c>
      <c r="I321" s="2"/>
      <c r="J321" s="2"/>
    </row>
    <row r="322" spans="1:10" x14ac:dyDescent="0.2">
      <c r="A322" s="130" t="s">
        <v>1516</v>
      </c>
      <c r="B322" t="s">
        <v>1516</v>
      </c>
      <c r="C322" s="222">
        <v>22.3</v>
      </c>
      <c r="I322" s="2"/>
      <c r="J322" s="2"/>
    </row>
    <row r="323" spans="1:10" x14ac:dyDescent="0.2">
      <c r="A323" s="130" t="s">
        <v>1516</v>
      </c>
      <c r="B323" t="s">
        <v>1516</v>
      </c>
      <c r="C323" s="222">
        <v>22.400000000000002</v>
      </c>
      <c r="I323" s="2"/>
      <c r="J323" s="2"/>
    </row>
    <row r="324" spans="1:10" x14ac:dyDescent="0.2">
      <c r="A324" s="130" t="s">
        <v>1516</v>
      </c>
      <c r="B324" t="s">
        <v>1516</v>
      </c>
      <c r="C324" s="222">
        <v>22.5</v>
      </c>
      <c r="I324" s="2"/>
      <c r="J324" s="2"/>
    </row>
    <row r="325" spans="1:10" x14ac:dyDescent="0.2">
      <c r="A325" s="130" t="s">
        <v>1516</v>
      </c>
      <c r="B325" t="s">
        <v>1516</v>
      </c>
      <c r="C325" s="222">
        <v>22.6</v>
      </c>
      <c r="I325" s="2"/>
      <c r="J325" s="2"/>
    </row>
    <row r="326" spans="1:10" x14ac:dyDescent="0.2">
      <c r="A326" s="130" t="s">
        <v>1516</v>
      </c>
      <c r="B326" t="s">
        <v>1516</v>
      </c>
      <c r="C326" s="222">
        <v>22.700000000000003</v>
      </c>
      <c r="I326" s="2"/>
      <c r="J326" s="2"/>
    </row>
    <row r="327" spans="1:10" x14ac:dyDescent="0.2">
      <c r="A327" s="130" t="s">
        <v>1516</v>
      </c>
      <c r="B327" t="s">
        <v>1516</v>
      </c>
      <c r="C327" s="222">
        <v>22.8</v>
      </c>
      <c r="I327" s="2"/>
      <c r="J327" s="2"/>
    </row>
    <row r="328" spans="1:10" x14ac:dyDescent="0.2">
      <c r="A328" s="130" t="s">
        <v>1516</v>
      </c>
      <c r="B328" t="s">
        <v>1516</v>
      </c>
      <c r="C328" s="222">
        <v>22.900000000000002</v>
      </c>
      <c r="I328" s="2"/>
      <c r="J328" s="2"/>
    </row>
    <row r="329" spans="1:10" x14ac:dyDescent="0.2">
      <c r="A329" s="130" t="s">
        <v>1516</v>
      </c>
      <c r="B329" t="s">
        <v>1516</v>
      </c>
      <c r="C329" s="222">
        <v>23</v>
      </c>
      <c r="I329" s="2"/>
      <c r="J329" s="2"/>
    </row>
    <row r="330" spans="1:10" x14ac:dyDescent="0.2">
      <c r="A330" s="130" t="s">
        <v>1516</v>
      </c>
      <c r="B330" t="s">
        <v>1516</v>
      </c>
      <c r="C330" s="222">
        <v>23.1</v>
      </c>
      <c r="I330" s="2"/>
      <c r="J330" s="2"/>
    </row>
    <row r="331" spans="1:10" x14ac:dyDescent="0.2">
      <c r="A331" s="130" t="s">
        <v>1516</v>
      </c>
      <c r="B331" t="s">
        <v>1516</v>
      </c>
      <c r="C331" s="222">
        <v>23.200000000000003</v>
      </c>
      <c r="I331" s="2"/>
      <c r="J331" s="2"/>
    </row>
    <row r="332" spans="1:10" x14ac:dyDescent="0.2">
      <c r="A332" s="130" t="s">
        <v>1516</v>
      </c>
      <c r="B332" t="s">
        <v>1516</v>
      </c>
      <c r="C332" s="222">
        <v>23.3</v>
      </c>
      <c r="I332" s="2"/>
      <c r="J332" s="2"/>
    </row>
    <row r="333" spans="1:10" x14ac:dyDescent="0.2">
      <c r="A333" s="130" t="s">
        <v>1516</v>
      </c>
      <c r="B333" t="s">
        <v>1516</v>
      </c>
      <c r="C333" s="222">
        <v>23.400000000000002</v>
      </c>
      <c r="I333" s="2"/>
      <c r="J333" s="2"/>
    </row>
    <row r="334" spans="1:10" x14ac:dyDescent="0.2">
      <c r="A334" s="130" t="s">
        <v>1516</v>
      </c>
      <c r="B334" t="s">
        <v>1516</v>
      </c>
      <c r="C334" s="222">
        <v>23.5</v>
      </c>
      <c r="I334" s="2"/>
      <c r="J334" s="2"/>
    </row>
    <row r="335" spans="1:10" x14ac:dyDescent="0.2">
      <c r="A335" s="130" t="s">
        <v>1516</v>
      </c>
      <c r="B335" t="s">
        <v>1516</v>
      </c>
      <c r="C335" s="222">
        <v>23.6</v>
      </c>
      <c r="I335" s="2"/>
      <c r="J335" s="2"/>
    </row>
    <row r="336" spans="1:10" x14ac:dyDescent="0.2">
      <c r="A336" s="130" t="s">
        <v>1516</v>
      </c>
      <c r="B336" t="s">
        <v>1516</v>
      </c>
      <c r="C336" s="222">
        <v>23.700000000000003</v>
      </c>
      <c r="I336" s="2"/>
      <c r="J336" s="2"/>
    </row>
    <row r="337" spans="1:10" x14ac:dyDescent="0.2">
      <c r="A337" s="130" t="s">
        <v>1516</v>
      </c>
      <c r="B337" t="s">
        <v>1516</v>
      </c>
      <c r="C337" s="222">
        <v>23.8</v>
      </c>
      <c r="I337" s="2"/>
      <c r="J337" s="2"/>
    </row>
    <row r="338" spans="1:10" x14ac:dyDescent="0.2">
      <c r="A338" s="130" t="s">
        <v>1516</v>
      </c>
      <c r="B338" t="s">
        <v>1516</v>
      </c>
      <c r="C338" s="222">
        <v>23.900000000000002</v>
      </c>
      <c r="I338" s="2"/>
      <c r="J338" s="2"/>
    </row>
    <row r="339" spans="1:10" x14ac:dyDescent="0.2">
      <c r="A339" s="130" t="s">
        <v>1516</v>
      </c>
      <c r="B339" t="s">
        <v>1516</v>
      </c>
      <c r="C339" s="222">
        <v>24</v>
      </c>
      <c r="I339" s="2"/>
      <c r="J339" s="2"/>
    </row>
    <row r="340" spans="1:10" x14ac:dyDescent="0.2">
      <c r="A340" s="130" t="s">
        <v>1516</v>
      </c>
      <c r="B340" t="s">
        <v>1516</v>
      </c>
      <c r="C340" s="222">
        <v>24.1</v>
      </c>
      <c r="I340" s="2"/>
      <c r="J340" s="2"/>
    </row>
    <row r="341" spans="1:10" x14ac:dyDescent="0.2">
      <c r="A341" s="130" t="s">
        <v>1516</v>
      </c>
      <c r="B341" t="s">
        <v>1516</v>
      </c>
      <c r="C341" s="222">
        <v>24.200000000000003</v>
      </c>
      <c r="I341" s="2"/>
      <c r="J341" s="2"/>
    </row>
    <row r="342" spans="1:10" x14ac:dyDescent="0.2">
      <c r="A342" s="130" t="s">
        <v>1516</v>
      </c>
      <c r="B342" t="s">
        <v>1516</v>
      </c>
      <c r="C342" s="222">
        <v>24.300000000000004</v>
      </c>
      <c r="I342" s="2"/>
      <c r="J342" s="2"/>
    </row>
    <row r="343" spans="1:10" x14ac:dyDescent="0.2">
      <c r="A343" s="130" t="s">
        <v>1516</v>
      </c>
      <c r="B343" t="s">
        <v>1516</v>
      </c>
      <c r="C343" s="222">
        <v>24.4</v>
      </c>
      <c r="I343" s="2"/>
      <c r="J343" s="2"/>
    </row>
    <row r="344" spans="1:10" x14ac:dyDescent="0.2">
      <c r="A344" s="130" t="s">
        <v>1516</v>
      </c>
      <c r="B344" t="s">
        <v>1516</v>
      </c>
      <c r="C344" s="222">
        <v>24.5</v>
      </c>
      <c r="I344" s="2"/>
      <c r="J344" s="2"/>
    </row>
    <row r="345" spans="1:10" x14ac:dyDescent="0.2">
      <c r="A345" s="130" t="s">
        <v>1516</v>
      </c>
      <c r="B345" t="s">
        <v>1516</v>
      </c>
      <c r="C345" s="222">
        <v>24.6</v>
      </c>
      <c r="I345" s="2"/>
      <c r="J345" s="2"/>
    </row>
    <row r="346" spans="1:10" x14ac:dyDescent="0.2">
      <c r="A346" s="130" t="s">
        <v>1516</v>
      </c>
      <c r="B346" t="s">
        <v>1516</v>
      </c>
      <c r="C346" s="222">
        <v>24.700000000000003</v>
      </c>
      <c r="I346" s="2"/>
      <c r="J346" s="2"/>
    </row>
    <row r="347" spans="1:10" x14ac:dyDescent="0.2">
      <c r="A347" s="130" t="s">
        <v>1516</v>
      </c>
      <c r="B347" t="s">
        <v>1516</v>
      </c>
      <c r="C347" s="222">
        <v>24.800000000000004</v>
      </c>
      <c r="I347" s="2"/>
      <c r="J347" s="2"/>
    </row>
    <row r="348" spans="1:10" x14ac:dyDescent="0.2">
      <c r="A348" s="130" t="s">
        <v>1516</v>
      </c>
      <c r="B348" t="s">
        <v>1516</v>
      </c>
      <c r="C348" s="222">
        <v>24.9</v>
      </c>
      <c r="I348" s="2"/>
      <c r="J348" s="2"/>
    </row>
    <row r="349" spans="1:10" x14ac:dyDescent="0.2">
      <c r="A349" s="130" t="s">
        <v>1516</v>
      </c>
      <c r="B349" t="s">
        <v>1516</v>
      </c>
      <c r="C349" s="222">
        <v>25</v>
      </c>
      <c r="I349" s="2"/>
      <c r="J349" s="2"/>
    </row>
    <row r="350" spans="1:10" x14ac:dyDescent="0.2">
      <c r="A350" s="130" t="s">
        <v>1516</v>
      </c>
      <c r="B350" t="s">
        <v>1516</v>
      </c>
      <c r="C350" s="222">
        <v>25.1</v>
      </c>
      <c r="I350" s="2"/>
      <c r="J350" s="2"/>
    </row>
    <row r="351" spans="1:10" x14ac:dyDescent="0.2">
      <c r="A351" s="130" t="s">
        <v>1516</v>
      </c>
      <c r="B351" t="s">
        <v>1516</v>
      </c>
      <c r="C351" s="222">
        <v>25.200000000000003</v>
      </c>
      <c r="I351" s="2"/>
      <c r="J351" s="2"/>
    </row>
    <row r="352" spans="1:10" x14ac:dyDescent="0.2">
      <c r="A352" s="130" t="s">
        <v>1516</v>
      </c>
      <c r="B352" t="s">
        <v>1516</v>
      </c>
      <c r="C352" s="222">
        <v>25.300000000000004</v>
      </c>
      <c r="I352" s="2"/>
      <c r="J352" s="2"/>
    </row>
    <row r="353" spans="1:10" x14ac:dyDescent="0.2">
      <c r="A353" s="130" t="s">
        <v>1516</v>
      </c>
      <c r="B353" t="s">
        <v>1516</v>
      </c>
      <c r="C353" s="222">
        <v>25.4</v>
      </c>
      <c r="I353" s="2"/>
      <c r="J353" s="2"/>
    </row>
    <row r="354" spans="1:10" x14ac:dyDescent="0.2">
      <c r="A354" s="130" t="s">
        <v>1516</v>
      </c>
      <c r="B354" t="s">
        <v>1516</v>
      </c>
      <c r="C354" s="222">
        <v>25.5</v>
      </c>
      <c r="I354" s="2"/>
      <c r="J354" s="2"/>
    </row>
    <row r="355" spans="1:10" x14ac:dyDescent="0.2">
      <c r="A355" s="130" t="s">
        <v>1516</v>
      </c>
      <c r="B355" t="s">
        <v>1516</v>
      </c>
      <c r="C355" s="222">
        <v>25.6</v>
      </c>
      <c r="I355" s="2"/>
      <c r="J355" s="2"/>
    </row>
    <row r="356" spans="1:10" x14ac:dyDescent="0.2">
      <c r="A356" s="130" t="s">
        <v>1516</v>
      </c>
      <c r="B356" t="s">
        <v>1516</v>
      </c>
      <c r="C356" s="222">
        <v>25.700000000000003</v>
      </c>
      <c r="I356" s="2"/>
      <c r="J356" s="2"/>
    </row>
    <row r="357" spans="1:10" x14ac:dyDescent="0.2">
      <c r="A357" s="130" t="s">
        <v>1516</v>
      </c>
      <c r="B357" t="s">
        <v>1516</v>
      </c>
      <c r="C357" s="222">
        <v>25.800000000000004</v>
      </c>
      <c r="I357" s="2"/>
      <c r="J357" s="2"/>
    </row>
    <row r="358" spans="1:10" x14ac:dyDescent="0.2">
      <c r="A358" s="130" t="s">
        <v>1516</v>
      </c>
      <c r="B358" t="s">
        <v>1516</v>
      </c>
      <c r="C358" s="222">
        <v>25.9</v>
      </c>
      <c r="I358" s="2"/>
      <c r="J358" s="2"/>
    </row>
    <row r="359" spans="1:10" x14ac:dyDescent="0.2">
      <c r="A359" s="130" t="s">
        <v>1516</v>
      </c>
      <c r="B359" t="s">
        <v>1516</v>
      </c>
      <c r="C359" s="222">
        <v>26</v>
      </c>
      <c r="I359" s="2"/>
      <c r="J359" s="2"/>
    </row>
    <row r="360" spans="1:10" x14ac:dyDescent="0.2">
      <c r="A360" s="130" t="s">
        <v>1516</v>
      </c>
      <c r="B360" t="s">
        <v>1516</v>
      </c>
      <c r="C360" s="222">
        <v>26.1</v>
      </c>
      <c r="I360" s="2"/>
      <c r="J360" s="2"/>
    </row>
    <row r="361" spans="1:10" x14ac:dyDescent="0.2">
      <c r="A361" s="130" t="s">
        <v>1516</v>
      </c>
      <c r="B361" t="s">
        <v>1516</v>
      </c>
      <c r="C361" s="222">
        <v>26.200000000000003</v>
      </c>
      <c r="I361" s="2"/>
      <c r="J361" s="2"/>
    </row>
    <row r="362" spans="1:10" x14ac:dyDescent="0.2">
      <c r="A362" s="130" t="s">
        <v>1516</v>
      </c>
      <c r="B362" t="s">
        <v>1516</v>
      </c>
      <c r="C362" s="222">
        <v>26.300000000000004</v>
      </c>
      <c r="I362" s="2"/>
      <c r="J362" s="2"/>
    </row>
    <row r="363" spans="1:10" x14ac:dyDescent="0.2">
      <c r="A363" s="130" t="s">
        <v>1516</v>
      </c>
      <c r="B363" t="s">
        <v>1516</v>
      </c>
      <c r="C363" s="222">
        <v>26.4</v>
      </c>
      <c r="I363" s="2"/>
      <c r="J363" s="2"/>
    </row>
    <row r="364" spans="1:10" x14ac:dyDescent="0.2">
      <c r="A364" s="130" t="s">
        <v>1516</v>
      </c>
      <c r="B364" t="s">
        <v>1516</v>
      </c>
      <c r="C364" s="222">
        <v>26.5</v>
      </c>
      <c r="I364" s="2"/>
      <c r="J364" s="2"/>
    </row>
    <row r="365" spans="1:10" x14ac:dyDescent="0.2">
      <c r="A365" s="130" t="s">
        <v>1516</v>
      </c>
      <c r="B365" t="s">
        <v>1516</v>
      </c>
      <c r="C365" s="222">
        <v>26.6</v>
      </c>
      <c r="I365" s="2"/>
      <c r="J365" s="2"/>
    </row>
    <row r="366" spans="1:10" x14ac:dyDescent="0.2">
      <c r="A366" s="130" t="s">
        <v>1516</v>
      </c>
      <c r="B366" t="s">
        <v>1516</v>
      </c>
      <c r="C366" s="222">
        <v>26.700000000000003</v>
      </c>
      <c r="I366" s="2"/>
      <c r="J366" s="2"/>
    </row>
    <row r="367" spans="1:10" x14ac:dyDescent="0.2">
      <c r="A367" s="130" t="s">
        <v>1516</v>
      </c>
      <c r="B367" t="s">
        <v>1516</v>
      </c>
      <c r="C367" s="222">
        <v>26.800000000000004</v>
      </c>
      <c r="I367" s="2"/>
      <c r="J367" s="2"/>
    </row>
    <row r="368" spans="1:10" x14ac:dyDescent="0.2">
      <c r="A368" s="130" t="s">
        <v>1516</v>
      </c>
      <c r="B368" t="s">
        <v>1516</v>
      </c>
      <c r="C368" s="222">
        <v>26.9</v>
      </c>
      <c r="I368" s="2"/>
      <c r="J368" s="2"/>
    </row>
    <row r="369" spans="1:10" x14ac:dyDescent="0.2">
      <c r="A369" s="130" t="s">
        <v>1516</v>
      </c>
      <c r="B369" t="s">
        <v>1516</v>
      </c>
      <c r="C369" s="222">
        <v>27</v>
      </c>
      <c r="I369" s="2"/>
      <c r="J369" s="2"/>
    </row>
    <row r="370" spans="1:10" x14ac:dyDescent="0.2">
      <c r="A370" s="130" t="s">
        <v>1516</v>
      </c>
      <c r="B370" t="s">
        <v>1516</v>
      </c>
      <c r="C370" s="222">
        <v>27.1</v>
      </c>
      <c r="I370" s="2"/>
      <c r="J370" s="2"/>
    </row>
    <row r="371" spans="1:10" x14ac:dyDescent="0.2">
      <c r="A371" s="130" t="s">
        <v>1516</v>
      </c>
      <c r="B371" t="s">
        <v>1516</v>
      </c>
      <c r="C371" s="222">
        <v>27.200000000000003</v>
      </c>
      <c r="I371" s="2"/>
      <c r="J371" s="2"/>
    </row>
    <row r="372" spans="1:10" x14ac:dyDescent="0.2">
      <c r="A372" s="130" t="s">
        <v>1516</v>
      </c>
      <c r="B372" t="s">
        <v>1516</v>
      </c>
      <c r="C372" s="222">
        <v>27.300000000000004</v>
      </c>
      <c r="I372" s="2"/>
      <c r="J372" s="2"/>
    </row>
    <row r="373" spans="1:10" x14ac:dyDescent="0.2">
      <c r="A373" s="130" t="s">
        <v>1516</v>
      </c>
      <c r="B373" t="s">
        <v>1516</v>
      </c>
      <c r="C373" s="222">
        <v>27.4</v>
      </c>
      <c r="I373" s="2"/>
      <c r="J373" s="2"/>
    </row>
    <row r="374" spans="1:10" x14ac:dyDescent="0.2">
      <c r="A374" s="130" t="s">
        <v>1516</v>
      </c>
      <c r="B374" t="s">
        <v>1516</v>
      </c>
      <c r="C374" s="222">
        <v>27.5</v>
      </c>
      <c r="I374" s="2"/>
      <c r="J374" s="2"/>
    </row>
    <row r="375" spans="1:10" x14ac:dyDescent="0.2">
      <c r="A375" s="130" t="s">
        <v>1516</v>
      </c>
      <c r="B375" t="s">
        <v>1516</v>
      </c>
      <c r="C375" s="222">
        <v>27.6</v>
      </c>
      <c r="I375" s="2"/>
      <c r="J375" s="2"/>
    </row>
    <row r="376" spans="1:10" x14ac:dyDescent="0.2">
      <c r="A376" s="130" t="s">
        <v>1516</v>
      </c>
      <c r="B376" t="s">
        <v>1516</v>
      </c>
      <c r="C376" s="222">
        <v>27.700000000000003</v>
      </c>
      <c r="I376" s="2"/>
      <c r="J376" s="2"/>
    </row>
    <row r="377" spans="1:10" x14ac:dyDescent="0.2">
      <c r="A377" s="130" t="s">
        <v>1516</v>
      </c>
      <c r="B377" t="s">
        <v>1516</v>
      </c>
      <c r="C377" s="222">
        <v>27.800000000000004</v>
      </c>
      <c r="I377" s="2"/>
      <c r="J377" s="2"/>
    </row>
    <row r="378" spans="1:10" x14ac:dyDescent="0.2">
      <c r="A378" s="130" t="s">
        <v>1516</v>
      </c>
      <c r="B378" t="s">
        <v>1516</v>
      </c>
      <c r="C378" s="222">
        <v>27.9</v>
      </c>
      <c r="I378" s="2"/>
      <c r="J378" s="2"/>
    </row>
    <row r="379" spans="1:10" x14ac:dyDescent="0.2">
      <c r="A379" s="130" t="s">
        <v>1516</v>
      </c>
      <c r="B379" t="s">
        <v>1516</v>
      </c>
      <c r="C379" s="222">
        <v>28</v>
      </c>
      <c r="I379" s="2"/>
      <c r="J379" s="2"/>
    </row>
    <row r="380" spans="1:10" x14ac:dyDescent="0.2">
      <c r="A380" s="130" t="s">
        <v>1516</v>
      </c>
      <c r="B380" t="s">
        <v>1516</v>
      </c>
      <c r="C380" s="222">
        <v>28.1</v>
      </c>
      <c r="I380" s="2"/>
      <c r="J380" s="2"/>
    </row>
    <row r="381" spans="1:10" x14ac:dyDescent="0.2">
      <c r="A381" s="130" t="s">
        <v>1516</v>
      </c>
      <c r="B381" t="s">
        <v>1516</v>
      </c>
      <c r="C381" s="222">
        <v>28.200000000000003</v>
      </c>
      <c r="I381" s="2"/>
      <c r="J381" s="2"/>
    </row>
    <row r="382" spans="1:10" x14ac:dyDescent="0.2">
      <c r="A382" s="130" t="s">
        <v>1516</v>
      </c>
      <c r="B382" t="s">
        <v>1516</v>
      </c>
      <c r="C382" s="222">
        <v>28.300000000000004</v>
      </c>
      <c r="I382" s="2"/>
      <c r="J382" s="2"/>
    </row>
    <row r="383" spans="1:10" x14ac:dyDescent="0.2">
      <c r="A383" s="130" t="s">
        <v>1516</v>
      </c>
      <c r="B383" t="s">
        <v>1516</v>
      </c>
      <c r="C383" s="222">
        <v>28.4</v>
      </c>
      <c r="I383" s="2"/>
      <c r="J383" s="2"/>
    </row>
    <row r="384" spans="1:10" x14ac:dyDescent="0.2">
      <c r="A384" s="130" t="s">
        <v>1516</v>
      </c>
      <c r="B384" t="s">
        <v>1516</v>
      </c>
      <c r="C384" s="222">
        <v>28.5</v>
      </c>
      <c r="I384" s="2"/>
      <c r="J384" s="2"/>
    </row>
    <row r="385" spans="1:10" x14ac:dyDescent="0.2">
      <c r="A385" s="130" t="s">
        <v>1516</v>
      </c>
      <c r="B385" t="s">
        <v>1516</v>
      </c>
      <c r="C385" s="222">
        <v>28.6</v>
      </c>
      <c r="I385" s="2"/>
      <c r="J385" s="2"/>
    </row>
    <row r="386" spans="1:10" x14ac:dyDescent="0.2">
      <c r="A386" s="130" t="s">
        <v>1516</v>
      </c>
      <c r="B386" t="s">
        <v>1516</v>
      </c>
      <c r="C386" s="222">
        <v>28.700000000000003</v>
      </c>
      <c r="I386" s="2"/>
      <c r="J386" s="2"/>
    </row>
    <row r="387" spans="1:10" x14ac:dyDescent="0.2">
      <c r="A387" s="130" t="s">
        <v>1516</v>
      </c>
      <c r="B387" t="s">
        <v>1516</v>
      </c>
      <c r="C387" s="222">
        <v>28.800000000000004</v>
      </c>
      <c r="I387" s="2"/>
      <c r="J387" s="2"/>
    </row>
    <row r="388" spans="1:10" x14ac:dyDescent="0.2">
      <c r="A388" s="130" t="s">
        <v>1516</v>
      </c>
      <c r="B388" t="s">
        <v>1516</v>
      </c>
      <c r="C388" s="222">
        <v>28.9</v>
      </c>
      <c r="I388" s="2"/>
      <c r="J388" s="2"/>
    </row>
    <row r="389" spans="1:10" x14ac:dyDescent="0.2">
      <c r="A389" s="130" t="s">
        <v>1516</v>
      </c>
      <c r="B389" t="s">
        <v>1516</v>
      </c>
      <c r="C389" s="222">
        <v>29</v>
      </c>
      <c r="I389" s="2"/>
      <c r="J389" s="2"/>
    </row>
    <row r="390" spans="1:10" x14ac:dyDescent="0.2">
      <c r="A390" s="130" t="s">
        <v>1516</v>
      </c>
      <c r="B390" t="s">
        <v>1516</v>
      </c>
      <c r="C390" s="222">
        <v>29.1</v>
      </c>
      <c r="I390" s="2"/>
      <c r="J390" s="2"/>
    </row>
    <row r="391" spans="1:10" x14ac:dyDescent="0.2">
      <c r="A391" s="130" t="s">
        <v>1516</v>
      </c>
      <c r="B391" t="s">
        <v>1516</v>
      </c>
      <c r="C391" s="222">
        <v>29.200000000000003</v>
      </c>
      <c r="I391" s="2"/>
      <c r="J391" s="2"/>
    </row>
    <row r="392" spans="1:10" x14ac:dyDescent="0.2">
      <c r="A392" s="130" t="s">
        <v>1516</v>
      </c>
      <c r="B392" t="s">
        <v>1516</v>
      </c>
      <c r="C392" s="222">
        <v>29.300000000000004</v>
      </c>
      <c r="I392" s="2"/>
      <c r="J392" s="2"/>
    </row>
    <row r="393" spans="1:10" x14ac:dyDescent="0.2">
      <c r="A393" s="130" t="s">
        <v>1516</v>
      </c>
      <c r="B393" t="s">
        <v>1516</v>
      </c>
      <c r="C393" s="222">
        <v>29.4</v>
      </c>
      <c r="I393" s="2"/>
      <c r="J393" s="2"/>
    </row>
    <row r="394" spans="1:10" x14ac:dyDescent="0.2">
      <c r="A394" s="130" t="s">
        <v>1516</v>
      </c>
      <c r="B394" t="s">
        <v>1516</v>
      </c>
      <c r="C394" s="222">
        <v>29.5</v>
      </c>
      <c r="I394" s="2"/>
      <c r="J394" s="2"/>
    </row>
    <row r="395" spans="1:10" x14ac:dyDescent="0.2">
      <c r="A395" s="130" t="s">
        <v>1516</v>
      </c>
      <c r="B395" t="s">
        <v>1516</v>
      </c>
      <c r="C395" s="222">
        <v>29.6</v>
      </c>
      <c r="I395" s="2"/>
      <c r="J395" s="2"/>
    </row>
    <row r="396" spans="1:10" x14ac:dyDescent="0.2">
      <c r="A396" s="130" t="s">
        <v>1516</v>
      </c>
      <c r="B396" t="s">
        <v>1516</v>
      </c>
      <c r="C396" s="222">
        <v>29.700000000000003</v>
      </c>
      <c r="I396" s="2"/>
      <c r="J396" s="2"/>
    </row>
    <row r="397" spans="1:10" x14ac:dyDescent="0.2">
      <c r="A397" s="130" t="s">
        <v>1516</v>
      </c>
      <c r="B397" t="s">
        <v>1516</v>
      </c>
      <c r="C397" s="222">
        <v>29.800000000000004</v>
      </c>
      <c r="I397" s="2"/>
      <c r="J397" s="2"/>
    </row>
    <row r="398" spans="1:10" x14ac:dyDescent="0.2">
      <c r="A398" s="130" t="s">
        <v>1516</v>
      </c>
      <c r="B398" t="s">
        <v>1516</v>
      </c>
      <c r="C398" s="222">
        <v>29.9</v>
      </c>
      <c r="I398" s="2"/>
      <c r="J398" s="2"/>
    </row>
    <row r="399" spans="1:10" x14ac:dyDescent="0.2">
      <c r="A399" s="130" t="s">
        <v>1516</v>
      </c>
      <c r="B399" t="s">
        <v>1516</v>
      </c>
      <c r="C399" s="222">
        <v>30</v>
      </c>
      <c r="I399" s="2"/>
      <c r="J399" s="2"/>
    </row>
    <row r="400" spans="1:10" x14ac:dyDescent="0.2">
      <c r="A400" s="130" t="s">
        <v>1516</v>
      </c>
      <c r="B400" t="s">
        <v>1516</v>
      </c>
      <c r="C400" s="222">
        <v>30.1</v>
      </c>
      <c r="I400" s="2"/>
      <c r="J400" s="2"/>
    </row>
    <row r="401" spans="1:10" x14ac:dyDescent="0.2">
      <c r="A401" s="130" t="s">
        <v>1516</v>
      </c>
      <c r="B401" t="s">
        <v>1516</v>
      </c>
      <c r="C401" s="222">
        <v>30.200000000000003</v>
      </c>
      <c r="I401" s="2"/>
      <c r="J401" s="2"/>
    </row>
    <row r="402" spans="1:10" x14ac:dyDescent="0.2">
      <c r="A402" s="130" t="s">
        <v>1516</v>
      </c>
      <c r="B402" t="s">
        <v>1516</v>
      </c>
      <c r="C402" s="222">
        <v>30.300000000000004</v>
      </c>
      <c r="I402" s="2"/>
      <c r="J402" s="2"/>
    </row>
    <row r="403" spans="1:10" x14ac:dyDescent="0.2">
      <c r="A403" s="130" t="s">
        <v>1516</v>
      </c>
      <c r="B403" t="s">
        <v>1516</v>
      </c>
      <c r="C403" s="222">
        <v>30.400000000000006</v>
      </c>
      <c r="I403" s="2"/>
      <c r="J403" s="2"/>
    </row>
    <row r="404" spans="1:10" x14ac:dyDescent="0.2">
      <c r="A404" s="130" t="s">
        <v>1516</v>
      </c>
      <c r="B404" t="s">
        <v>1516</v>
      </c>
      <c r="C404" s="222">
        <v>30.5</v>
      </c>
      <c r="I404" s="2"/>
      <c r="J404" s="2"/>
    </row>
    <row r="405" spans="1:10" x14ac:dyDescent="0.2">
      <c r="A405" s="130" t="s">
        <v>1516</v>
      </c>
      <c r="B405" t="s">
        <v>1516</v>
      </c>
      <c r="C405" s="222">
        <v>30.6</v>
      </c>
      <c r="I405" s="2"/>
      <c r="J405" s="2"/>
    </row>
    <row r="406" spans="1:10" x14ac:dyDescent="0.2">
      <c r="A406" s="130" t="s">
        <v>1516</v>
      </c>
      <c r="B406" t="s">
        <v>1516</v>
      </c>
      <c r="C406" s="222">
        <v>30.700000000000003</v>
      </c>
      <c r="I406" s="2"/>
      <c r="J406" s="2"/>
    </row>
    <row r="407" spans="1:10" x14ac:dyDescent="0.2">
      <c r="A407" s="130" t="s">
        <v>1516</v>
      </c>
      <c r="B407" t="s">
        <v>1516</v>
      </c>
      <c r="C407" s="222">
        <v>30.800000000000004</v>
      </c>
      <c r="I407" s="2"/>
      <c r="J407" s="2"/>
    </row>
    <row r="408" spans="1:10" x14ac:dyDescent="0.2">
      <c r="A408" s="130" t="s">
        <v>1516</v>
      </c>
      <c r="B408" t="s">
        <v>1516</v>
      </c>
      <c r="C408" s="222">
        <v>30.900000000000006</v>
      </c>
      <c r="I408" s="2"/>
      <c r="J408" s="2"/>
    </row>
    <row r="409" spans="1:10" x14ac:dyDescent="0.2">
      <c r="A409" s="130" t="s">
        <v>1516</v>
      </c>
      <c r="B409" t="s">
        <v>1516</v>
      </c>
      <c r="C409" s="222">
        <v>31</v>
      </c>
      <c r="I409" s="2"/>
      <c r="J409" s="2"/>
    </row>
    <row r="410" spans="1:10" x14ac:dyDescent="0.2">
      <c r="A410" s="130" t="s">
        <v>1516</v>
      </c>
      <c r="B410" t="s">
        <v>1516</v>
      </c>
      <c r="C410" s="222">
        <v>31.1</v>
      </c>
      <c r="I410" s="2"/>
      <c r="J410" s="2"/>
    </row>
    <row r="411" spans="1:10" x14ac:dyDescent="0.2">
      <c r="A411" s="130" t="s">
        <v>1516</v>
      </c>
      <c r="B411" t="s">
        <v>1516</v>
      </c>
      <c r="C411" s="222">
        <v>31.200000000000003</v>
      </c>
      <c r="I411" s="2"/>
      <c r="J411" s="2"/>
    </row>
    <row r="412" spans="1:10" x14ac:dyDescent="0.2">
      <c r="A412" s="130" t="s">
        <v>1516</v>
      </c>
      <c r="B412" t="s">
        <v>1516</v>
      </c>
      <c r="C412" s="222">
        <v>31.300000000000004</v>
      </c>
      <c r="I412" s="2"/>
      <c r="J412" s="2"/>
    </row>
    <row r="413" spans="1:10" x14ac:dyDescent="0.2">
      <c r="A413" s="130" t="s">
        <v>1516</v>
      </c>
      <c r="B413" t="s">
        <v>1516</v>
      </c>
      <c r="C413" s="222">
        <v>31.400000000000006</v>
      </c>
      <c r="I413" s="2"/>
      <c r="J413" s="2"/>
    </row>
    <row r="414" spans="1:10" x14ac:dyDescent="0.2">
      <c r="A414" s="130" t="s">
        <v>1516</v>
      </c>
      <c r="B414" t="s">
        <v>1516</v>
      </c>
      <c r="C414" s="222">
        <v>31.5</v>
      </c>
      <c r="I414" s="2"/>
      <c r="J414" s="2"/>
    </row>
    <row r="415" spans="1:10" x14ac:dyDescent="0.2">
      <c r="A415" s="130" t="s">
        <v>1516</v>
      </c>
      <c r="B415" t="s">
        <v>1516</v>
      </c>
      <c r="C415" s="222">
        <v>31.6</v>
      </c>
      <c r="I415" s="2"/>
      <c r="J415" s="2"/>
    </row>
    <row r="416" spans="1:10" x14ac:dyDescent="0.2">
      <c r="A416" s="130" t="s">
        <v>1516</v>
      </c>
      <c r="B416" t="s">
        <v>1516</v>
      </c>
      <c r="C416" s="222">
        <v>31.700000000000003</v>
      </c>
      <c r="I416" s="2"/>
      <c r="J416" s="2"/>
    </row>
    <row r="417" spans="1:10" x14ac:dyDescent="0.2">
      <c r="A417" s="130" t="s">
        <v>1516</v>
      </c>
      <c r="B417" t="s">
        <v>1516</v>
      </c>
      <c r="C417" s="222">
        <v>31.800000000000004</v>
      </c>
      <c r="I417" s="2"/>
      <c r="J417" s="2"/>
    </row>
    <row r="418" spans="1:10" x14ac:dyDescent="0.2">
      <c r="A418" s="130" t="s">
        <v>1516</v>
      </c>
      <c r="B418" t="s">
        <v>1516</v>
      </c>
      <c r="C418" s="222">
        <v>31.900000000000006</v>
      </c>
      <c r="I418" s="2"/>
      <c r="J418" s="2"/>
    </row>
    <row r="419" spans="1:10" x14ac:dyDescent="0.2">
      <c r="A419" s="130" t="s">
        <v>1516</v>
      </c>
      <c r="B419" t="s">
        <v>1516</v>
      </c>
      <c r="C419" s="222">
        <v>32</v>
      </c>
      <c r="I419" s="2"/>
      <c r="J419" s="2"/>
    </row>
    <row r="420" spans="1:10" x14ac:dyDescent="0.2">
      <c r="A420" s="130" t="s">
        <v>1516</v>
      </c>
      <c r="B420" t="s">
        <v>1516</v>
      </c>
      <c r="C420" s="222">
        <v>32.1</v>
      </c>
      <c r="I420" s="2"/>
      <c r="J420" s="2"/>
    </row>
    <row r="421" spans="1:10" x14ac:dyDescent="0.2">
      <c r="A421" s="130" t="s">
        <v>1516</v>
      </c>
      <c r="B421" t="s">
        <v>1516</v>
      </c>
      <c r="C421" s="222">
        <v>32.200000000000003</v>
      </c>
      <c r="I421" s="2"/>
      <c r="J421" s="2"/>
    </row>
    <row r="422" spans="1:10" x14ac:dyDescent="0.2">
      <c r="A422" s="130" t="s">
        <v>1516</v>
      </c>
      <c r="B422" t="s">
        <v>1516</v>
      </c>
      <c r="C422" s="222">
        <v>32.300000000000004</v>
      </c>
      <c r="I422" s="2"/>
      <c r="J422" s="2"/>
    </row>
    <row r="423" spans="1:10" x14ac:dyDescent="0.2">
      <c r="A423" s="130" t="s">
        <v>1516</v>
      </c>
      <c r="B423" t="s">
        <v>1516</v>
      </c>
      <c r="C423" s="222">
        <v>32.400000000000006</v>
      </c>
      <c r="I423" s="2"/>
      <c r="J423" s="2"/>
    </row>
    <row r="424" spans="1:10" x14ac:dyDescent="0.2">
      <c r="A424" s="130" t="s">
        <v>1516</v>
      </c>
      <c r="B424" t="s">
        <v>1516</v>
      </c>
      <c r="C424" s="222">
        <v>32.5</v>
      </c>
      <c r="I424" s="2"/>
      <c r="J424" s="2"/>
    </row>
    <row r="425" spans="1:10" x14ac:dyDescent="0.2">
      <c r="A425" s="130" t="s">
        <v>1516</v>
      </c>
      <c r="B425" t="s">
        <v>1516</v>
      </c>
      <c r="C425" s="222">
        <v>32.6</v>
      </c>
      <c r="I425" s="2"/>
      <c r="J425" s="2"/>
    </row>
    <row r="426" spans="1:10" x14ac:dyDescent="0.2">
      <c r="A426" s="130" t="s">
        <v>1516</v>
      </c>
      <c r="B426" t="s">
        <v>1516</v>
      </c>
      <c r="C426" s="222">
        <v>32.700000000000003</v>
      </c>
      <c r="I426" s="2"/>
      <c r="J426" s="2"/>
    </row>
    <row r="427" spans="1:10" x14ac:dyDescent="0.2">
      <c r="A427" s="130" t="s">
        <v>1516</v>
      </c>
      <c r="B427" t="s">
        <v>1516</v>
      </c>
      <c r="C427" s="222">
        <v>32.800000000000004</v>
      </c>
      <c r="I427" s="2"/>
      <c r="J427" s="2"/>
    </row>
    <row r="428" spans="1:10" x14ac:dyDescent="0.2">
      <c r="A428" s="130" t="s">
        <v>1516</v>
      </c>
      <c r="B428" t="s">
        <v>1516</v>
      </c>
      <c r="C428" s="222">
        <v>32.900000000000006</v>
      </c>
      <c r="I428" s="2"/>
      <c r="J428" s="2"/>
    </row>
    <row r="429" spans="1:10" x14ac:dyDescent="0.2">
      <c r="A429" s="130" t="s">
        <v>1516</v>
      </c>
      <c r="B429" t="s">
        <v>1516</v>
      </c>
      <c r="C429" s="222">
        <v>33</v>
      </c>
      <c r="I429" s="2"/>
      <c r="J429" s="2"/>
    </row>
    <row r="430" spans="1:10" x14ac:dyDescent="0.2">
      <c r="A430" s="130" t="s">
        <v>1516</v>
      </c>
      <c r="B430" t="s">
        <v>1516</v>
      </c>
      <c r="C430" s="222">
        <v>33.1</v>
      </c>
      <c r="I430" s="2"/>
      <c r="J430" s="2"/>
    </row>
    <row r="431" spans="1:10" x14ac:dyDescent="0.2">
      <c r="A431" s="130" t="s">
        <v>1516</v>
      </c>
      <c r="B431" t="s">
        <v>1516</v>
      </c>
      <c r="C431" s="222">
        <v>33.200000000000003</v>
      </c>
      <c r="I431" s="2"/>
      <c r="J431" s="2"/>
    </row>
    <row r="432" spans="1:10" x14ac:dyDescent="0.2">
      <c r="A432" s="130" t="s">
        <v>1516</v>
      </c>
      <c r="B432" t="s">
        <v>1516</v>
      </c>
      <c r="C432" s="222">
        <v>33.300000000000004</v>
      </c>
      <c r="I432" s="2"/>
      <c r="J432" s="2"/>
    </row>
    <row r="433" spans="1:10" x14ac:dyDescent="0.2">
      <c r="A433" s="130" t="s">
        <v>1516</v>
      </c>
      <c r="B433" t="s">
        <v>1516</v>
      </c>
      <c r="C433" s="222">
        <v>33.400000000000006</v>
      </c>
      <c r="I433" s="2"/>
      <c r="J433" s="2"/>
    </row>
    <row r="434" spans="1:10" x14ac:dyDescent="0.2">
      <c r="A434" s="130" t="s">
        <v>1516</v>
      </c>
      <c r="B434" t="s">
        <v>1516</v>
      </c>
      <c r="C434" s="222">
        <v>33.5</v>
      </c>
      <c r="I434" s="2"/>
      <c r="J434" s="2"/>
    </row>
    <row r="435" spans="1:10" x14ac:dyDescent="0.2">
      <c r="A435" s="130" t="s">
        <v>1516</v>
      </c>
      <c r="B435" t="s">
        <v>1516</v>
      </c>
      <c r="C435" s="222">
        <v>33.6</v>
      </c>
      <c r="I435" s="2"/>
      <c r="J435" s="2"/>
    </row>
    <row r="436" spans="1:10" x14ac:dyDescent="0.2">
      <c r="A436" s="130" t="s">
        <v>1516</v>
      </c>
      <c r="B436" t="s">
        <v>1516</v>
      </c>
      <c r="C436" s="222">
        <v>33.700000000000003</v>
      </c>
      <c r="I436" s="2"/>
      <c r="J436" s="2"/>
    </row>
    <row r="437" spans="1:10" x14ac:dyDescent="0.2">
      <c r="A437" s="130" t="s">
        <v>1516</v>
      </c>
      <c r="B437" t="s">
        <v>1516</v>
      </c>
      <c r="C437" s="222">
        <v>33.800000000000004</v>
      </c>
      <c r="I437" s="2"/>
      <c r="J437" s="2"/>
    </row>
    <row r="438" spans="1:10" x14ac:dyDescent="0.2">
      <c r="A438" s="130" t="s">
        <v>1516</v>
      </c>
      <c r="B438" t="s">
        <v>1516</v>
      </c>
      <c r="C438" s="222">
        <v>33.900000000000006</v>
      </c>
      <c r="I438" s="2"/>
      <c r="J438" s="2"/>
    </row>
    <row r="439" spans="1:10" x14ac:dyDescent="0.2">
      <c r="A439" s="130" t="s">
        <v>1516</v>
      </c>
      <c r="B439" t="s">
        <v>1516</v>
      </c>
      <c r="C439" s="222">
        <v>34</v>
      </c>
      <c r="I439" s="2"/>
      <c r="J439" s="2"/>
    </row>
    <row r="440" spans="1:10" x14ac:dyDescent="0.2">
      <c r="A440" s="130" t="s">
        <v>1516</v>
      </c>
      <c r="B440" t="s">
        <v>1516</v>
      </c>
      <c r="C440" s="222">
        <v>34.1</v>
      </c>
      <c r="I440" s="2"/>
      <c r="J440" s="2"/>
    </row>
    <row r="441" spans="1:10" x14ac:dyDescent="0.2">
      <c r="A441" s="130" t="s">
        <v>1516</v>
      </c>
      <c r="B441" t="s">
        <v>1516</v>
      </c>
      <c r="C441" s="222">
        <v>34.200000000000003</v>
      </c>
      <c r="I441" s="2"/>
      <c r="J441" s="2"/>
    </row>
    <row r="442" spans="1:10" x14ac:dyDescent="0.2">
      <c r="A442" s="130" t="s">
        <v>1516</v>
      </c>
      <c r="B442" t="s">
        <v>1516</v>
      </c>
      <c r="C442" s="222">
        <v>34.300000000000004</v>
      </c>
      <c r="I442" s="2"/>
      <c r="J442" s="2"/>
    </row>
    <row r="443" spans="1:10" x14ac:dyDescent="0.2">
      <c r="A443" s="130" t="s">
        <v>1516</v>
      </c>
      <c r="B443" t="s">
        <v>1516</v>
      </c>
      <c r="C443" s="222">
        <v>34.400000000000006</v>
      </c>
      <c r="I443" s="2"/>
      <c r="J443" s="2"/>
    </row>
    <row r="444" spans="1:10" x14ac:dyDescent="0.2">
      <c r="A444" s="130" t="s">
        <v>1516</v>
      </c>
      <c r="B444" t="s">
        <v>1516</v>
      </c>
      <c r="C444" s="222">
        <v>34.5</v>
      </c>
      <c r="I444" s="2"/>
      <c r="J444" s="2"/>
    </row>
    <row r="445" spans="1:10" x14ac:dyDescent="0.2">
      <c r="A445" s="130" t="s">
        <v>1516</v>
      </c>
      <c r="B445" t="s">
        <v>1516</v>
      </c>
      <c r="C445" s="222">
        <v>34.6</v>
      </c>
      <c r="I445" s="2"/>
      <c r="J445" s="2"/>
    </row>
    <row r="446" spans="1:10" x14ac:dyDescent="0.2">
      <c r="A446" s="130" t="s">
        <v>1516</v>
      </c>
      <c r="B446" t="s">
        <v>1516</v>
      </c>
      <c r="C446" s="222">
        <v>34.700000000000003</v>
      </c>
      <c r="I446" s="2"/>
      <c r="J446" s="2"/>
    </row>
    <row r="447" spans="1:10" x14ac:dyDescent="0.2">
      <c r="A447" s="130" t="s">
        <v>1516</v>
      </c>
      <c r="B447" t="s">
        <v>1516</v>
      </c>
      <c r="C447" s="222">
        <v>34.800000000000004</v>
      </c>
      <c r="I447" s="2"/>
      <c r="J447" s="2"/>
    </row>
    <row r="448" spans="1:10" x14ac:dyDescent="0.2">
      <c r="A448" s="130" t="s">
        <v>1516</v>
      </c>
      <c r="B448" t="s">
        <v>1516</v>
      </c>
      <c r="C448" s="222">
        <v>34.900000000000006</v>
      </c>
      <c r="I448" s="2"/>
      <c r="J448" s="2"/>
    </row>
    <row r="449" spans="1:10" x14ac:dyDescent="0.2">
      <c r="A449" s="130" t="s">
        <v>1516</v>
      </c>
      <c r="B449" t="s">
        <v>1516</v>
      </c>
      <c r="C449" s="222">
        <v>35</v>
      </c>
      <c r="I449" s="2"/>
      <c r="J449" s="2"/>
    </row>
    <row r="450" spans="1:10" x14ac:dyDescent="0.2">
      <c r="A450" s="130" t="s">
        <v>1516</v>
      </c>
      <c r="B450" t="s">
        <v>1516</v>
      </c>
      <c r="C450" s="222">
        <v>35.1</v>
      </c>
      <c r="I450" s="2"/>
      <c r="J450" s="2"/>
    </row>
    <row r="451" spans="1:10" x14ac:dyDescent="0.2">
      <c r="A451" s="130" t="s">
        <v>1516</v>
      </c>
      <c r="B451" t="s">
        <v>1516</v>
      </c>
      <c r="C451" s="222">
        <v>35.200000000000003</v>
      </c>
      <c r="I451" s="2"/>
      <c r="J451" s="2"/>
    </row>
    <row r="452" spans="1:10" x14ac:dyDescent="0.2">
      <c r="A452" s="130" t="s">
        <v>1516</v>
      </c>
      <c r="B452" t="s">
        <v>1516</v>
      </c>
      <c r="C452" s="222">
        <v>35.300000000000004</v>
      </c>
      <c r="I452" s="2"/>
      <c r="J452" s="2"/>
    </row>
    <row r="453" spans="1:10" x14ac:dyDescent="0.2">
      <c r="A453" s="130" t="s">
        <v>1516</v>
      </c>
      <c r="B453" t="s">
        <v>1516</v>
      </c>
      <c r="C453" s="222">
        <v>35.400000000000006</v>
      </c>
      <c r="I453" s="2"/>
      <c r="J453" s="2"/>
    </row>
    <row r="454" spans="1:10" x14ac:dyDescent="0.2">
      <c r="A454" s="130" t="s">
        <v>1516</v>
      </c>
      <c r="B454" t="s">
        <v>1516</v>
      </c>
      <c r="C454" s="222">
        <v>35.5</v>
      </c>
      <c r="I454" s="2"/>
      <c r="J454" s="2"/>
    </row>
    <row r="455" spans="1:10" x14ac:dyDescent="0.2">
      <c r="A455" s="130" t="s">
        <v>1516</v>
      </c>
      <c r="B455" t="s">
        <v>1516</v>
      </c>
      <c r="C455" s="222">
        <v>35.6</v>
      </c>
      <c r="I455" s="2"/>
      <c r="J455" s="2"/>
    </row>
    <row r="456" spans="1:10" x14ac:dyDescent="0.2">
      <c r="A456" s="130" t="s">
        <v>1516</v>
      </c>
      <c r="B456" t="s">
        <v>1516</v>
      </c>
      <c r="C456" s="222">
        <v>35.700000000000003</v>
      </c>
      <c r="I456" s="2"/>
      <c r="J456" s="2"/>
    </row>
    <row r="457" spans="1:10" x14ac:dyDescent="0.2">
      <c r="A457" s="130" t="s">
        <v>1516</v>
      </c>
      <c r="B457" t="s">
        <v>1516</v>
      </c>
      <c r="C457" s="222">
        <v>35.800000000000004</v>
      </c>
      <c r="I457" s="2"/>
      <c r="J457" s="2"/>
    </row>
    <row r="458" spans="1:10" x14ac:dyDescent="0.2">
      <c r="A458" s="130" t="s">
        <v>1516</v>
      </c>
      <c r="B458" t="s">
        <v>1516</v>
      </c>
      <c r="C458" s="222">
        <v>35.900000000000006</v>
      </c>
      <c r="I458" s="2"/>
      <c r="J458" s="2"/>
    </row>
    <row r="459" spans="1:10" x14ac:dyDescent="0.2">
      <c r="A459" s="130" t="s">
        <v>1516</v>
      </c>
      <c r="B459" t="s">
        <v>1516</v>
      </c>
      <c r="C459" s="222">
        <v>36</v>
      </c>
      <c r="I459" s="2"/>
      <c r="J459" s="2"/>
    </row>
    <row r="460" spans="1:10" x14ac:dyDescent="0.2">
      <c r="A460" s="130" t="s">
        <v>1516</v>
      </c>
      <c r="B460" t="s">
        <v>1516</v>
      </c>
      <c r="C460" s="222">
        <v>36.1</v>
      </c>
      <c r="I460" s="2"/>
      <c r="J460" s="2"/>
    </row>
    <row r="461" spans="1:10" x14ac:dyDescent="0.2">
      <c r="A461" s="130" t="s">
        <v>1516</v>
      </c>
      <c r="B461" t="s">
        <v>1516</v>
      </c>
      <c r="C461" s="222">
        <v>36.200000000000003</v>
      </c>
      <c r="I461" s="2"/>
      <c r="J461" s="2"/>
    </row>
    <row r="462" spans="1:10" x14ac:dyDescent="0.2">
      <c r="A462" s="130" t="s">
        <v>1516</v>
      </c>
      <c r="B462" t="s">
        <v>1516</v>
      </c>
      <c r="C462" s="222">
        <v>36.300000000000004</v>
      </c>
      <c r="I462" s="2"/>
      <c r="J462" s="2"/>
    </row>
    <row r="463" spans="1:10" x14ac:dyDescent="0.2">
      <c r="A463" s="130" t="s">
        <v>1516</v>
      </c>
      <c r="B463" t="s">
        <v>1516</v>
      </c>
      <c r="C463" s="222">
        <v>36.400000000000006</v>
      </c>
      <c r="I463" s="2"/>
      <c r="J463" s="2"/>
    </row>
    <row r="464" spans="1:10" x14ac:dyDescent="0.2">
      <c r="A464" s="130" t="s">
        <v>1516</v>
      </c>
      <c r="B464" t="s">
        <v>1516</v>
      </c>
      <c r="C464" s="222">
        <v>36.5</v>
      </c>
      <c r="I464" s="2"/>
      <c r="J464" s="2"/>
    </row>
    <row r="465" spans="1:10" x14ac:dyDescent="0.2">
      <c r="A465" s="130" t="s">
        <v>1516</v>
      </c>
      <c r="B465" t="s">
        <v>1516</v>
      </c>
      <c r="C465" s="222">
        <v>36.6</v>
      </c>
      <c r="I465" s="2"/>
      <c r="J465" s="2"/>
    </row>
    <row r="466" spans="1:10" x14ac:dyDescent="0.2">
      <c r="A466" s="130" t="s">
        <v>1516</v>
      </c>
      <c r="B466" t="s">
        <v>1516</v>
      </c>
      <c r="C466" s="222">
        <v>36.700000000000003</v>
      </c>
      <c r="I466" s="2"/>
      <c r="J466" s="2"/>
    </row>
    <row r="467" spans="1:10" x14ac:dyDescent="0.2">
      <c r="A467" s="130" t="s">
        <v>1516</v>
      </c>
      <c r="B467" t="s">
        <v>1516</v>
      </c>
      <c r="C467" s="222">
        <v>36.800000000000004</v>
      </c>
      <c r="I467" s="2"/>
      <c r="J467" s="2"/>
    </row>
    <row r="468" spans="1:10" x14ac:dyDescent="0.2">
      <c r="A468" s="130" t="s">
        <v>1516</v>
      </c>
      <c r="B468" t="s">
        <v>1516</v>
      </c>
      <c r="C468" s="222">
        <v>36.900000000000006</v>
      </c>
      <c r="I468" s="2"/>
      <c r="J468" s="2"/>
    </row>
    <row r="469" spans="1:10" x14ac:dyDescent="0.2">
      <c r="A469" s="130" t="s">
        <v>1516</v>
      </c>
      <c r="B469" t="s">
        <v>1516</v>
      </c>
      <c r="C469" s="222">
        <v>37</v>
      </c>
      <c r="I469" s="2"/>
      <c r="J469" s="2"/>
    </row>
    <row r="470" spans="1:10" x14ac:dyDescent="0.2">
      <c r="A470" s="130" t="s">
        <v>1516</v>
      </c>
      <c r="B470" t="s">
        <v>1516</v>
      </c>
      <c r="C470" s="222">
        <v>37.1</v>
      </c>
      <c r="I470" s="2"/>
      <c r="J470" s="2"/>
    </row>
    <row r="471" spans="1:10" x14ac:dyDescent="0.2">
      <c r="A471" s="130" t="s">
        <v>1516</v>
      </c>
      <c r="B471" t="s">
        <v>1516</v>
      </c>
      <c r="C471" s="222">
        <v>37.200000000000003</v>
      </c>
      <c r="I471" s="2"/>
      <c r="J471" s="2"/>
    </row>
    <row r="472" spans="1:10" x14ac:dyDescent="0.2">
      <c r="A472" s="130" t="s">
        <v>1516</v>
      </c>
      <c r="B472" t="s">
        <v>1516</v>
      </c>
      <c r="C472" s="222">
        <v>37.300000000000004</v>
      </c>
      <c r="I472" s="2"/>
      <c r="J472" s="2"/>
    </row>
    <row r="473" spans="1:10" x14ac:dyDescent="0.2">
      <c r="A473" s="130" t="s">
        <v>1516</v>
      </c>
      <c r="B473" t="s">
        <v>1516</v>
      </c>
      <c r="C473" s="222">
        <v>37.400000000000006</v>
      </c>
      <c r="I473" s="2"/>
      <c r="J473" s="2"/>
    </row>
    <row r="474" spans="1:10" x14ac:dyDescent="0.2">
      <c r="A474" s="130" t="s">
        <v>1516</v>
      </c>
      <c r="B474" t="s">
        <v>1516</v>
      </c>
      <c r="C474" s="222">
        <v>37.5</v>
      </c>
      <c r="I474" s="2"/>
      <c r="J474" s="2"/>
    </row>
    <row r="475" spans="1:10" x14ac:dyDescent="0.2">
      <c r="A475" s="130" t="s">
        <v>1516</v>
      </c>
      <c r="B475" t="s">
        <v>1516</v>
      </c>
      <c r="C475" s="222">
        <v>37.6</v>
      </c>
      <c r="I475" s="2"/>
      <c r="J475" s="2"/>
    </row>
    <row r="476" spans="1:10" x14ac:dyDescent="0.2">
      <c r="A476" s="130" t="s">
        <v>1516</v>
      </c>
      <c r="B476" t="s">
        <v>1516</v>
      </c>
      <c r="C476" s="222">
        <v>37.700000000000003</v>
      </c>
      <c r="I476" s="2"/>
      <c r="J476" s="2"/>
    </row>
    <row r="477" spans="1:10" x14ac:dyDescent="0.2">
      <c r="A477" s="130" t="s">
        <v>1516</v>
      </c>
      <c r="B477" t="s">
        <v>1516</v>
      </c>
      <c r="C477" s="222">
        <v>37.800000000000004</v>
      </c>
      <c r="I477" s="2"/>
      <c r="J477" s="2"/>
    </row>
    <row r="478" spans="1:10" x14ac:dyDescent="0.2">
      <c r="A478" s="130" t="s">
        <v>1516</v>
      </c>
      <c r="B478" t="s">
        <v>1516</v>
      </c>
      <c r="C478" s="222">
        <v>37.900000000000006</v>
      </c>
      <c r="I478" s="2"/>
      <c r="J478" s="2"/>
    </row>
    <row r="479" spans="1:10" x14ac:dyDescent="0.2">
      <c r="A479" s="130" t="s">
        <v>1516</v>
      </c>
      <c r="B479" t="s">
        <v>1516</v>
      </c>
      <c r="C479" s="222">
        <v>38</v>
      </c>
      <c r="I479" s="2"/>
      <c r="J479" s="2"/>
    </row>
    <row r="480" spans="1:10" x14ac:dyDescent="0.2">
      <c r="A480" s="130" t="s">
        <v>1516</v>
      </c>
      <c r="B480" t="s">
        <v>1516</v>
      </c>
      <c r="C480" s="222">
        <v>38.1</v>
      </c>
      <c r="I480" s="2"/>
      <c r="J480" s="2"/>
    </row>
    <row r="481" spans="1:10" x14ac:dyDescent="0.2">
      <c r="A481" s="130" t="s">
        <v>1516</v>
      </c>
      <c r="B481" t="s">
        <v>1516</v>
      </c>
      <c r="C481" s="222">
        <v>38.200000000000003</v>
      </c>
      <c r="I481" s="2"/>
      <c r="J481" s="2"/>
    </row>
    <row r="482" spans="1:10" x14ac:dyDescent="0.2">
      <c r="A482" s="130" t="s">
        <v>1516</v>
      </c>
      <c r="B482" t="s">
        <v>1516</v>
      </c>
      <c r="C482" s="222">
        <v>38.300000000000004</v>
      </c>
      <c r="I482" s="2"/>
      <c r="J482" s="2"/>
    </row>
    <row r="483" spans="1:10" x14ac:dyDescent="0.2">
      <c r="A483" s="130" t="s">
        <v>1516</v>
      </c>
      <c r="B483" t="s">
        <v>1516</v>
      </c>
      <c r="C483" s="222">
        <v>38.400000000000006</v>
      </c>
      <c r="I483" s="2"/>
      <c r="J483" s="2"/>
    </row>
    <row r="484" spans="1:10" x14ac:dyDescent="0.2">
      <c r="A484" s="130" t="s">
        <v>1516</v>
      </c>
      <c r="B484" t="s">
        <v>1516</v>
      </c>
      <c r="C484" s="222">
        <v>38.5</v>
      </c>
      <c r="I484" s="2"/>
      <c r="J484" s="2"/>
    </row>
    <row r="485" spans="1:10" x14ac:dyDescent="0.2">
      <c r="A485" s="130" t="s">
        <v>1516</v>
      </c>
      <c r="B485" t="s">
        <v>1516</v>
      </c>
      <c r="C485" s="222">
        <v>38.6</v>
      </c>
      <c r="I485" s="2"/>
      <c r="J485" s="2"/>
    </row>
    <row r="486" spans="1:10" x14ac:dyDescent="0.2">
      <c r="A486" s="130" t="s">
        <v>1516</v>
      </c>
      <c r="B486" t="s">
        <v>1516</v>
      </c>
      <c r="C486" s="222">
        <v>38.700000000000003</v>
      </c>
      <c r="I486" s="2"/>
      <c r="J486" s="2"/>
    </row>
    <row r="487" spans="1:10" x14ac:dyDescent="0.2">
      <c r="A487" s="130" t="s">
        <v>1516</v>
      </c>
      <c r="B487" t="s">
        <v>1516</v>
      </c>
      <c r="C487" s="222">
        <v>38.800000000000004</v>
      </c>
      <c r="I487" s="2"/>
      <c r="J487" s="2"/>
    </row>
    <row r="488" spans="1:10" x14ac:dyDescent="0.2">
      <c r="A488" s="130" t="s">
        <v>1516</v>
      </c>
      <c r="B488" t="s">
        <v>1516</v>
      </c>
      <c r="C488" s="222">
        <v>38.900000000000006</v>
      </c>
      <c r="I488" s="2"/>
      <c r="J488" s="2"/>
    </row>
    <row r="489" spans="1:10" x14ac:dyDescent="0.2">
      <c r="A489" s="130" t="s">
        <v>1516</v>
      </c>
      <c r="B489" t="s">
        <v>1516</v>
      </c>
      <c r="C489" s="222">
        <v>39</v>
      </c>
      <c r="I489" s="2"/>
      <c r="J489" s="2"/>
    </row>
    <row r="490" spans="1:10" x14ac:dyDescent="0.2">
      <c r="A490" s="130" t="s">
        <v>1516</v>
      </c>
      <c r="B490" t="s">
        <v>1516</v>
      </c>
      <c r="C490" s="222">
        <v>39.1</v>
      </c>
      <c r="I490" s="2"/>
      <c r="J490" s="2"/>
    </row>
    <row r="491" spans="1:10" x14ac:dyDescent="0.2">
      <c r="A491" s="130" t="s">
        <v>1516</v>
      </c>
      <c r="B491" t="s">
        <v>1516</v>
      </c>
      <c r="C491" s="222">
        <v>39.200000000000003</v>
      </c>
      <c r="I491" s="2"/>
      <c r="J491" s="2"/>
    </row>
    <row r="492" spans="1:10" x14ac:dyDescent="0.2">
      <c r="A492" s="130" t="s">
        <v>1516</v>
      </c>
      <c r="B492" t="s">
        <v>1516</v>
      </c>
      <c r="C492" s="222">
        <v>39.300000000000004</v>
      </c>
      <c r="I492" s="2"/>
      <c r="J492" s="2"/>
    </row>
    <row r="493" spans="1:10" x14ac:dyDescent="0.2">
      <c r="A493" s="130" t="s">
        <v>1516</v>
      </c>
      <c r="B493" t="s">
        <v>1516</v>
      </c>
      <c r="C493" s="222">
        <v>39.400000000000006</v>
      </c>
      <c r="I493" s="2"/>
      <c r="J493" s="2"/>
    </row>
    <row r="494" spans="1:10" x14ac:dyDescent="0.2">
      <c r="A494" s="130" t="s">
        <v>1516</v>
      </c>
      <c r="B494" t="s">
        <v>1516</v>
      </c>
      <c r="C494" s="222">
        <v>39.5</v>
      </c>
      <c r="I494" s="2"/>
      <c r="J494" s="2"/>
    </row>
    <row r="495" spans="1:10" x14ac:dyDescent="0.2">
      <c r="A495" s="130" t="s">
        <v>1516</v>
      </c>
      <c r="B495" t="s">
        <v>1516</v>
      </c>
      <c r="C495" s="222">
        <v>39.6</v>
      </c>
      <c r="I495" s="2"/>
      <c r="J495" s="2"/>
    </row>
    <row r="496" spans="1:10" x14ac:dyDescent="0.2">
      <c r="A496" s="130" t="s">
        <v>1516</v>
      </c>
      <c r="B496" t="s">
        <v>1516</v>
      </c>
      <c r="C496" s="222">
        <v>39.700000000000003</v>
      </c>
      <c r="I496" s="2"/>
      <c r="J496" s="2"/>
    </row>
    <row r="497" spans="1:10" x14ac:dyDescent="0.2">
      <c r="A497" s="130" t="s">
        <v>1516</v>
      </c>
      <c r="B497" t="s">
        <v>1516</v>
      </c>
      <c r="C497" s="222">
        <v>39.800000000000004</v>
      </c>
      <c r="I497" s="2"/>
      <c r="J497" s="2"/>
    </row>
    <row r="498" spans="1:10" x14ac:dyDescent="0.2">
      <c r="A498" s="130" t="s">
        <v>1516</v>
      </c>
      <c r="B498" t="s">
        <v>1516</v>
      </c>
      <c r="C498" s="222">
        <v>39.900000000000006</v>
      </c>
      <c r="I498" s="2"/>
      <c r="J498" s="2"/>
    </row>
    <row r="499" spans="1:10" x14ac:dyDescent="0.2">
      <c r="A499" s="130" t="s">
        <v>1516</v>
      </c>
      <c r="B499" t="s">
        <v>1516</v>
      </c>
      <c r="C499" s="222">
        <v>40</v>
      </c>
      <c r="I499" s="2"/>
      <c r="J499" s="2"/>
    </row>
    <row r="500" spans="1:10" x14ac:dyDescent="0.2">
      <c r="A500" s="130" t="s">
        <v>1516</v>
      </c>
      <c r="B500" t="s">
        <v>1516</v>
      </c>
      <c r="C500" s="222">
        <v>40.1</v>
      </c>
      <c r="I500" s="2"/>
      <c r="J500" s="2"/>
    </row>
    <row r="501" spans="1:10" x14ac:dyDescent="0.2">
      <c r="A501" s="130" t="s">
        <v>1516</v>
      </c>
      <c r="B501" t="s">
        <v>1516</v>
      </c>
      <c r="C501" s="222">
        <v>40.200000000000003</v>
      </c>
      <c r="I501" s="2"/>
      <c r="J501" s="2"/>
    </row>
    <row r="502" spans="1:10" x14ac:dyDescent="0.2">
      <c r="A502" s="130" t="s">
        <v>1516</v>
      </c>
      <c r="B502" t="s">
        <v>1516</v>
      </c>
      <c r="C502" s="222">
        <v>40.300000000000004</v>
      </c>
      <c r="I502" s="2"/>
      <c r="J502" s="2"/>
    </row>
    <row r="503" spans="1:10" x14ac:dyDescent="0.2">
      <c r="A503" s="130" t="s">
        <v>1516</v>
      </c>
      <c r="B503" t="s">
        <v>1516</v>
      </c>
      <c r="C503" s="222">
        <v>40.400000000000006</v>
      </c>
      <c r="I503" s="2"/>
      <c r="J503" s="2"/>
    </row>
    <row r="504" spans="1:10" x14ac:dyDescent="0.2">
      <c r="A504" s="130" t="s">
        <v>1516</v>
      </c>
      <c r="B504" t="s">
        <v>1516</v>
      </c>
      <c r="C504" s="222">
        <v>40.5</v>
      </c>
      <c r="I504" s="2"/>
      <c r="J504" s="2"/>
    </row>
    <row r="505" spans="1:10" x14ac:dyDescent="0.2">
      <c r="A505" s="130" t="s">
        <v>1516</v>
      </c>
      <c r="B505" t="s">
        <v>1516</v>
      </c>
      <c r="C505" s="222">
        <v>40.6</v>
      </c>
      <c r="I505" s="2"/>
      <c r="J505" s="2"/>
    </row>
    <row r="506" spans="1:10" x14ac:dyDescent="0.2">
      <c r="A506" s="130" t="s">
        <v>1516</v>
      </c>
      <c r="B506" t="s">
        <v>1516</v>
      </c>
      <c r="C506" s="222">
        <v>40.700000000000003</v>
      </c>
      <c r="I506" s="2"/>
      <c r="J506" s="2"/>
    </row>
    <row r="507" spans="1:10" x14ac:dyDescent="0.2">
      <c r="A507" s="130" t="s">
        <v>1516</v>
      </c>
      <c r="B507" t="s">
        <v>1516</v>
      </c>
      <c r="C507" s="222">
        <v>40.800000000000004</v>
      </c>
      <c r="I507" s="2"/>
      <c r="J507" s="2"/>
    </row>
    <row r="508" spans="1:10" x14ac:dyDescent="0.2">
      <c r="A508" s="130" t="s">
        <v>1516</v>
      </c>
      <c r="B508" t="s">
        <v>1516</v>
      </c>
      <c r="C508" s="222">
        <v>40.900000000000006</v>
      </c>
      <c r="I508" s="2"/>
      <c r="J508" s="2"/>
    </row>
    <row r="509" spans="1:10" x14ac:dyDescent="0.2">
      <c r="A509" s="130" t="s">
        <v>1516</v>
      </c>
      <c r="B509" t="s">
        <v>1516</v>
      </c>
      <c r="C509" s="222">
        <v>41</v>
      </c>
      <c r="I509" s="2"/>
      <c r="J509" s="2"/>
    </row>
    <row r="510" spans="1:10" x14ac:dyDescent="0.2">
      <c r="A510" s="130" t="s">
        <v>1516</v>
      </c>
      <c r="B510" t="s">
        <v>1516</v>
      </c>
      <c r="C510" s="222">
        <v>41.1</v>
      </c>
      <c r="I510" s="2"/>
      <c r="J510" s="2"/>
    </row>
    <row r="511" spans="1:10" x14ac:dyDescent="0.2">
      <c r="A511" s="130" t="s">
        <v>1516</v>
      </c>
      <c r="B511" t="s">
        <v>1516</v>
      </c>
      <c r="C511" s="222">
        <v>41.2</v>
      </c>
      <c r="I511" s="2"/>
      <c r="J511" s="2"/>
    </row>
    <row r="512" spans="1:10" x14ac:dyDescent="0.2">
      <c r="A512" s="130" t="s">
        <v>1516</v>
      </c>
      <c r="B512" t="s">
        <v>1516</v>
      </c>
      <c r="C512" s="222">
        <v>41.300000000000004</v>
      </c>
      <c r="I512" s="2"/>
      <c r="J512" s="2"/>
    </row>
    <row r="513" spans="1:10" x14ac:dyDescent="0.2">
      <c r="A513" s="130" t="s">
        <v>1516</v>
      </c>
      <c r="B513" t="s">
        <v>1516</v>
      </c>
      <c r="C513" s="222">
        <v>41.400000000000006</v>
      </c>
      <c r="I513" s="2"/>
      <c r="J513" s="2"/>
    </row>
    <row r="514" spans="1:10" x14ac:dyDescent="0.2">
      <c r="A514" s="130" t="s">
        <v>1516</v>
      </c>
      <c r="B514" t="s">
        <v>1516</v>
      </c>
      <c r="C514" s="222">
        <v>41.5</v>
      </c>
      <c r="I514" s="2"/>
      <c r="J514" s="2"/>
    </row>
    <row r="515" spans="1:10" x14ac:dyDescent="0.2">
      <c r="A515" s="130" t="s">
        <v>1516</v>
      </c>
      <c r="B515" t="s">
        <v>1516</v>
      </c>
      <c r="C515" s="222">
        <v>41.6</v>
      </c>
      <c r="I515" s="2"/>
      <c r="J515" s="2"/>
    </row>
    <row r="516" spans="1:10" x14ac:dyDescent="0.2">
      <c r="A516" s="130" t="s">
        <v>1516</v>
      </c>
      <c r="B516" t="s">
        <v>1516</v>
      </c>
      <c r="C516" s="222">
        <v>41.7</v>
      </c>
      <c r="I516" s="2"/>
      <c r="J516" s="2"/>
    </row>
    <row r="517" spans="1:10" x14ac:dyDescent="0.2">
      <c r="A517" s="130" t="s">
        <v>1516</v>
      </c>
      <c r="B517" t="s">
        <v>1516</v>
      </c>
      <c r="C517" s="222">
        <v>41.800000000000004</v>
      </c>
      <c r="I517" s="2"/>
      <c r="J517" s="2"/>
    </row>
    <row r="518" spans="1:10" x14ac:dyDescent="0.2">
      <c r="A518" s="130" t="s">
        <v>1516</v>
      </c>
      <c r="B518" t="s">
        <v>1516</v>
      </c>
      <c r="C518" s="222">
        <v>41.900000000000006</v>
      </c>
      <c r="I518" s="2"/>
      <c r="J518" s="2"/>
    </row>
    <row r="519" spans="1:10" x14ac:dyDescent="0.2">
      <c r="A519" s="130" t="s">
        <v>1516</v>
      </c>
      <c r="B519" t="s">
        <v>1516</v>
      </c>
      <c r="C519" s="222">
        <v>42</v>
      </c>
      <c r="I519" s="2"/>
      <c r="J519" s="2"/>
    </row>
    <row r="520" spans="1:10" x14ac:dyDescent="0.2">
      <c r="A520" s="130" t="s">
        <v>1516</v>
      </c>
      <c r="B520" t="s">
        <v>1516</v>
      </c>
      <c r="C520" s="222">
        <v>42.1</v>
      </c>
      <c r="I520" s="2"/>
      <c r="J520" s="2"/>
    </row>
    <row r="521" spans="1:10" x14ac:dyDescent="0.2">
      <c r="A521" s="130" t="s">
        <v>1516</v>
      </c>
      <c r="B521" t="s">
        <v>1516</v>
      </c>
      <c r="C521" s="222">
        <v>42.2</v>
      </c>
      <c r="I521" s="2"/>
      <c r="J521" s="2"/>
    </row>
    <row r="522" spans="1:10" x14ac:dyDescent="0.2">
      <c r="A522" s="130" t="s">
        <v>1516</v>
      </c>
      <c r="B522" t="s">
        <v>1516</v>
      </c>
      <c r="C522" s="222">
        <v>42.300000000000004</v>
      </c>
      <c r="I522" s="2"/>
      <c r="J522" s="2"/>
    </row>
    <row r="523" spans="1:10" x14ac:dyDescent="0.2">
      <c r="A523" s="130" t="s">
        <v>1516</v>
      </c>
      <c r="B523" t="s">
        <v>1516</v>
      </c>
      <c r="C523" s="222">
        <v>42.400000000000006</v>
      </c>
      <c r="I523" s="2"/>
      <c r="J523" s="2"/>
    </row>
    <row r="524" spans="1:10" x14ac:dyDescent="0.2">
      <c r="A524" s="130" t="s">
        <v>1516</v>
      </c>
      <c r="B524" t="s">
        <v>1516</v>
      </c>
      <c r="C524" s="222">
        <v>42.5</v>
      </c>
      <c r="I524" s="2"/>
      <c r="J524" s="2"/>
    </row>
    <row r="525" spans="1:10" x14ac:dyDescent="0.2">
      <c r="A525" s="130" t="s">
        <v>1516</v>
      </c>
      <c r="B525" t="s">
        <v>1516</v>
      </c>
      <c r="C525" s="222">
        <v>42.6</v>
      </c>
      <c r="I525" s="2"/>
      <c r="J525" s="2"/>
    </row>
    <row r="526" spans="1:10" x14ac:dyDescent="0.2">
      <c r="A526" s="130" t="s">
        <v>1516</v>
      </c>
      <c r="B526" t="s">
        <v>1516</v>
      </c>
      <c r="C526" s="222">
        <v>42.7</v>
      </c>
      <c r="I526" s="2"/>
      <c r="J526" s="2"/>
    </row>
    <row r="527" spans="1:10" x14ac:dyDescent="0.2">
      <c r="A527" s="130" t="s">
        <v>1516</v>
      </c>
      <c r="B527" t="s">
        <v>1516</v>
      </c>
      <c r="C527" s="222">
        <v>42.800000000000004</v>
      </c>
      <c r="I527" s="2"/>
      <c r="J527" s="2"/>
    </row>
    <row r="528" spans="1:10" x14ac:dyDescent="0.2">
      <c r="A528" s="130" t="s">
        <v>1516</v>
      </c>
      <c r="B528" t="s">
        <v>1516</v>
      </c>
      <c r="C528" s="222">
        <v>42.900000000000006</v>
      </c>
      <c r="I528" s="2"/>
      <c r="J528" s="2"/>
    </row>
    <row r="529" spans="1:10" x14ac:dyDescent="0.2">
      <c r="A529" s="130" t="s">
        <v>1516</v>
      </c>
      <c r="B529" t="s">
        <v>1516</v>
      </c>
      <c r="C529" s="222">
        <v>43</v>
      </c>
      <c r="I529" s="2"/>
      <c r="J529" s="2"/>
    </row>
    <row r="530" spans="1:10" x14ac:dyDescent="0.2">
      <c r="A530" s="130" t="s">
        <v>1516</v>
      </c>
      <c r="B530" t="s">
        <v>1516</v>
      </c>
      <c r="C530" s="222">
        <v>43.1</v>
      </c>
      <c r="I530" s="2"/>
      <c r="J530" s="2"/>
    </row>
    <row r="531" spans="1:10" x14ac:dyDescent="0.2">
      <c r="A531" s="130" t="s">
        <v>1516</v>
      </c>
      <c r="B531" t="s">
        <v>1516</v>
      </c>
      <c r="C531" s="222">
        <v>43.2</v>
      </c>
      <c r="I531" s="2"/>
      <c r="J531" s="2"/>
    </row>
    <row r="532" spans="1:10" x14ac:dyDescent="0.2">
      <c r="A532" s="130" t="s">
        <v>1516</v>
      </c>
      <c r="B532" t="s">
        <v>1516</v>
      </c>
      <c r="C532" s="222">
        <v>43.300000000000004</v>
      </c>
      <c r="I532" s="2"/>
      <c r="J532" s="2"/>
    </row>
    <row r="533" spans="1:10" x14ac:dyDescent="0.2">
      <c r="A533" s="130" t="s">
        <v>1516</v>
      </c>
      <c r="B533" t="s">
        <v>1516</v>
      </c>
      <c r="C533" s="222">
        <v>43.400000000000006</v>
      </c>
      <c r="I533" s="2"/>
      <c r="J533" s="2"/>
    </row>
    <row r="534" spans="1:10" x14ac:dyDescent="0.2">
      <c r="A534" s="130" t="s">
        <v>1516</v>
      </c>
      <c r="B534" t="s">
        <v>1516</v>
      </c>
      <c r="C534" s="222">
        <v>43.5</v>
      </c>
      <c r="I534" s="2"/>
      <c r="J534" s="2"/>
    </row>
    <row r="535" spans="1:10" x14ac:dyDescent="0.2">
      <c r="A535" s="130" t="s">
        <v>1516</v>
      </c>
      <c r="B535" t="s">
        <v>1516</v>
      </c>
      <c r="C535" s="222">
        <v>43.6</v>
      </c>
      <c r="I535" s="2"/>
      <c r="J535" s="2"/>
    </row>
    <row r="536" spans="1:10" x14ac:dyDescent="0.2">
      <c r="A536" s="130" t="s">
        <v>1516</v>
      </c>
      <c r="B536" t="s">
        <v>1516</v>
      </c>
      <c r="C536" s="222">
        <v>43.7</v>
      </c>
      <c r="I536" s="2"/>
      <c r="J536" s="2"/>
    </row>
    <row r="537" spans="1:10" x14ac:dyDescent="0.2">
      <c r="A537" s="130" t="s">
        <v>1516</v>
      </c>
      <c r="B537" t="s">
        <v>1516</v>
      </c>
      <c r="C537" s="222">
        <v>43.800000000000004</v>
      </c>
      <c r="I537" s="2"/>
      <c r="J537" s="2"/>
    </row>
    <row r="538" spans="1:10" x14ac:dyDescent="0.2">
      <c r="A538" s="130" t="s">
        <v>1516</v>
      </c>
      <c r="B538" t="s">
        <v>1516</v>
      </c>
      <c r="C538" s="222">
        <v>43.900000000000006</v>
      </c>
      <c r="I538" s="2"/>
      <c r="J538" s="2"/>
    </row>
    <row r="539" spans="1:10" x14ac:dyDescent="0.2">
      <c r="A539" s="130" t="s">
        <v>1516</v>
      </c>
      <c r="B539" t="s">
        <v>1516</v>
      </c>
      <c r="C539" s="222">
        <v>44</v>
      </c>
      <c r="I539" s="2"/>
      <c r="J539" s="2"/>
    </row>
    <row r="540" spans="1:10" x14ac:dyDescent="0.2">
      <c r="A540" s="130" t="s">
        <v>1516</v>
      </c>
      <c r="B540" t="s">
        <v>1516</v>
      </c>
      <c r="C540" s="222">
        <v>44.1</v>
      </c>
      <c r="I540" s="2"/>
      <c r="J540" s="2"/>
    </row>
    <row r="541" spans="1:10" x14ac:dyDescent="0.2">
      <c r="A541" s="130" t="s">
        <v>1516</v>
      </c>
      <c r="B541" t="s">
        <v>1516</v>
      </c>
      <c r="C541" s="222">
        <v>44.2</v>
      </c>
      <c r="I541" s="2"/>
      <c r="J541" s="2"/>
    </row>
    <row r="542" spans="1:10" x14ac:dyDescent="0.2">
      <c r="A542" s="130" t="s">
        <v>1516</v>
      </c>
      <c r="B542" t="s">
        <v>1516</v>
      </c>
      <c r="C542" s="222">
        <v>44.300000000000004</v>
      </c>
      <c r="I542" s="2"/>
      <c r="J542" s="2"/>
    </row>
    <row r="543" spans="1:10" x14ac:dyDescent="0.2">
      <c r="A543" s="130" t="s">
        <v>1516</v>
      </c>
      <c r="B543" t="s">
        <v>1516</v>
      </c>
      <c r="C543" s="222">
        <v>44.400000000000006</v>
      </c>
      <c r="I543" s="2"/>
      <c r="J543" s="2"/>
    </row>
    <row r="544" spans="1:10" x14ac:dyDescent="0.2">
      <c r="A544" s="130" t="s">
        <v>1516</v>
      </c>
      <c r="B544" t="s">
        <v>1516</v>
      </c>
      <c r="C544" s="222">
        <v>44.5</v>
      </c>
      <c r="I544" s="2"/>
      <c r="J544" s="2"/>
    </row>
    <row r="545" spans="1:10" x14ac:dyDescent="0.2">
      <c r="A545" s="130" t="s">
        <v>1516</v>
      </c>
      <c r="B545" t="s">
        <v>1516</v>
      </c>
      <c r="C545" s="222">
        <v>44.6</v>
      </c>
      <c r="I545" s="2"/>
      <c r="J545" s="2"/>
    </row>
    <row r="546" spans="1:10" x14ac:dyDescent="0.2">
      <c r="A546" s="130" t="s">
        <v>1516</v>
      </c>
      <c r="B546" t="s">
        <v>1516</v>
      </c>
      <c r="C546" s="222">
        <v>44.7</v>
      </c>
      <c r="I546" s="2"/>
      <c r="J546" s="2"/>
    </row>
    <row r="547" spans="1:10" x14ac:dyDescent="0.2">
      <c r="A547" s="130" t="s">
        <v>1516</v>
      </c>
      <c r="B547" t="s">
        <v>1516</v>
      </c>
      <c r="C547" s="222">
        <v>44.800000000000004</v>
      </c>
      <c r="I547" s="2"/>
      <c r="J547" s="2"/>
    </row>
    <row r="548" spans="1:10" x14ac:dyDescent="0.2">
      <c r="A548" s="130" t="s">
        <v>1516</v>
      </c>
      <c r="B548" t="s">
        <v>1516</v>
      </c>
      <c r="C548" s="222">
        <v>44.900000000000006</v>
      </c>
      <c r="I548" s="2"/>
      <c r="J548" s="2"/>
    </row>
    <row r="549" spans="1:10" x14ac:dyDescent="0.2">
      <c r="A549" s="130" t="s">
        <v>1516</v>
      </c>
      <c r="B549" t="s">
        <v>1516</v>
      </c>
      <c r="C549" s="222">
        <v>45</v>
      </c>
      <c r="I549" s="2"/>
      <c r="J549" s="2"/>
    </row>
    <row r="550" spans="1:10" x14ac:dyDescent="0.2">
      <c r="A550" s="130" t="s">
        <v>1516</v>
      </c>
      <c r="B550" t="s">
        <v>1516</v>
      </c>
      <c r="C550" s="222">
        <v>45.1</v>
      </c>
      <c r="I550" s="2"/>
      <c r="J550" s="2"/>
    </row>
    <row r="551" spans="1:10" x14ac:dyDescent="0.2">
      <c r="A551" s="130" t="s">
        <v>1516</v>
      </c>
      <c r="B551" t="s">
        <v>1516</v>
      </c>
      <c r="C551" s="222">
        <v>45.2</v>
      </c>
      <c r="I551" s="2"/>
      <c r="J551" s="2"/>
    </row>
    <row r="552" spans="1:10" x14ac:dyDescent="0.2">
      <c r="A552" s="130" t="s">
        <v>1516</v>
      </c>
      <c r="B552" t="s">
        <v>1516</v>
      </c>
      <c r="C552" s="222">
        <v>45.300000000000004</v>
      </c>
      <c r="I552" s="2"/>
      <c r="J552" s="2"/>
    </row>
    <row r="553" spans="1:10" x14ac:dyDescent="0.2">
      <c r="A553" s="130" t="s">
        <v>1516</v>
      </c>
      <c r="B553" t="s">
        <v>1516</v>
      </c>
      <c r="C553" s="222">
        <v>45.400000000000006</v>
      </c>
      <c r="I553" s="2"/>
      <c r="J553" s="2"/>
    </row>
    <row r="554" spans="1:10" x14ac:dyDescent="0.2">
      <c r="A554" s="130" t="s">
        <v>1516</v>
      </c>
      <c r="B554" t="s">
        <v>1516</v>
      </c>
      <c r="C554" s="222">
        <v>45.5</v>
      </c>
      <c r="I554" s="2"/>
      <c r="J554" s="2"/>
    </row>
    <row r="555" spans="1:10" x14ac:dyDescent="0.2">
      <c r="A555" s="130" t="s">
        <v>1516</v>
      </c>
      <c r="B555" t="s">
        <v>1516</v>
      </c>
      <c r="C555" s="222">
        <v>45.6</v>
      </c>
      <c r="I555" s="2"/>
      <c r="J555" s="2"/>
    </row>
    <row r="556" spans="1:10" x14ac:dyDescent="0.2">
      <c r="A556" s="130" t="s">
        <v>1516</v>
      </c>
      <c r="B556" t="s">
        <v>1516</v>
      </c>
      <c r="C556" s="222">
        <v>45.7</v>
      </c>
      <c r="I556" s="2"/>
      <c r="J556" s="2"/>
    </row>
    <row r="557" spans="1:10" x14ac:dyDescent="0.2">
      <c r="A557" s="130" t="s">
        <v>1516</v>
      </c>
      <c r="B557" t="s">
        <v>1516</v>
      </c>
      <c r="C557" s="222">
        <v>45.800000000000004</v>
      </c>
      <c r="I557" s="2"/>
      <c r="J557" s="2"/>
    </row>
    <row r="558" spans="1:10" x14ac:dyDescent="0.2">
      <c r="A558" s="130" t="s">
        <v>1516</v>
      </c>
      <c r="B558" t="s">
        <v>1516</v>
      </c>
      <c r="C558" s="222">
        <v>45.900000000000006</v>
      </c>
      <c r="I558" s="2"/>
      <c r="J558" s="2"/>
    </row>
    <row r="559" spans="1:10" x14ac:dyDescent="0.2">
      <c r="A559" s="130" t="s">
        <v>1516</v>
      </c>
      <c r="B559" t="s">
        <v>1516</v>
      </c>
      <c r="C559" s="222">
        <v>46</v>
      </c>
      <c r="I559" s="2"/>
      <c r="J559" s="2"/>
    </row>
    <row r="560" spans="1:10" x14ac:dyDescent="0.2">
      <c r="A560" s="130" t="s">
        <v>1516</v>
      </c>
      <c r="B560" t="s">
        <v>1516</v>
      </c>
      <c r="C560" s="222">
        <v>46.1</v>
      </c>
      <c r="I560" s="2"/>
      <c r="J560" s="2"/>
    </row>
    <row r="561" spans="1:10" x14ac:dyDescent="0.2">
      <c r="A561" s="130" t="s">
        <v>1516</v>
      </c>
      <c r="B561" t="s">
        <v>1516</v>
      </c>
      <c r="C561" s="222">
        <v>46.2</v>
      </c>
      <c r="I561" s="2"/>
      <c r="J561" s="2"/>
    </row>
    <row r="562" spans="1:10" x14ac:dyDescent="0.2">
      <c r="A562" s="130" t="s">
        <v>1516</v>
      </c>
      <c r="B562" t="s">
        <v>1516</v>
      </c>
      <c r="C562" s="222">
        <v>46.300000000000004</v>
      </c>
      <c r="I562" s="2"/>
      <c r="J562" s="2"/>
    </row>
    <row r="563" spans="1:10" x14ac:dyDescent="0.2">
      <c r="A563" s="130" t="s">
        <v>1516</v>
      </c>
      <c r="B563" t="s">
        <v>1516</v>
      </c>
      <c r="C563" s="222">
        <v>46.400000000000006</v>
      </c>
      <c r="I563" s="2"/>
      <c r="J563" s="2"/>
    </row>
    <row r="564" spans="1:10" x14ac:dyDescent="0.2">
      <c r="A564" s="130" t="s">
        <v>1516</v>
      </c>
      <c r="B564" t="s">
        <v>1516</v>
      </c>
      <c r="C564" s="222">
        <v>46.5</v>
      </c>
      <c r="I564" s="2"/>
      <c r="J564" s="2"/>
    </row>
    <row r="565" spans="1:10" x14ac:dyDescent="0.2">
      <c r="A565" s="130" t="s">
        <v>1516</v>
      </c>
      <c r="B565" t="s">
        <v>1516</v>
      </c>
      <c r="C565" s="222">
        <v>46.6</v>
      </c>
      <c r="I565" s="2"/>
      <c r="J565" s="2"/>
    </row>
    <row r="566" spans="1:10" x14ac:dyDescent="0.2">
      <c r="A566" s="130" t="s">
        <v>1516</v>
      </c>
      <c r="B566" t="s">
        <v>1516</v>
      </c>
      <c r="C566" s="222">
        <v>46.7</v>
      </c>
      <c r="I566" s="2"/>
      <c r="J566" s="2"/>
    </row>
    <row r="567" spans="1:10" x14ac:dyDescent="0.2">
      <c r="A567" s="130" t="s">
        <v>1516</v>
      </c>
      <c r="B567" t="s">
        <v>1516</v>
      </c>
      <c r="C567" s="222">
        <v>46.800000000000004</v>
      </c>
      <c r="I567" s="2"/>
      <c r="J567" s="2"/>
    </row>
    <row r="568" spans="1:10" x14ac:dyDescent="0.2">
      <c r="A568" s="130" t="s">
        <v>1516</v>
      </c>
      <c r="B568" t="s">
        <v>1516</v>
      </c>
      <c r="C568" s="222">
        <v>46.900000000000006</v>
      </c>
      <c r="I568" s="2"/>
      <c r="J568" s="2"/>
    </row>
    <row r="569" spans="1:10" x14ac:dyDescent="0.2">
      <c r="A569" s="130" t="s">
        <v>1516</v>
      </c>
      <c r="B569" t="s">
        <v>1516</v>
      </c>
      <c r="C569" s="222">
        <v>47</v>
      </c>
      <c r="I569" s="2"/>
      <c r="J569" s="2"/>
    </row>
    <row r="570" spans="1:10" x14ac:dyDescent="0.2">
      <c r="A570" s="130" t="s">
        <v>1516</v>
      </c>
      <c r="B570" t="s">
        <v>1516</v>
      </c>
      <c r="C570" s="222">
        <v>47.1</v>
      </c>
      <c r="I570" s="2"/>
      <c r="J570" s="2"/>
    </row>
    <row r="571" spans="1:10" x14ac:dyDescent="0.2">
      <c r="A571" s="130" t="s">
        <v>1516</v>
      </c>
      <c r="B571" t="s">
        <v>1516</v>
      </c>
      <c r="C571" s="222">
        <v>47.2</v>
      </c>
      <c r="I571" s="2"/>
      <c r="J571" s="2"/>
    </row>
    <row r="572" spans="1:10" x14ac:dyDescent="0.2">
      <c r="A572" s="130" t="s">
        <v>1516</v>
      </c>
      <c r="B572" t="s">
        <v>1516</v>
      </c>
      <c r="C572" s="222">
        <v>47.300000000000004</v>
      </c>
      <c r="I572" s="2"/>
      <c r="J572" s="2"/>
    </row>
    <row r="573" spans="1:10" x14ac:dyDescent="0.2">
      <c r="A573" s="130" t="s">
        <v>1516</v>
      </c>
      <c r="B573" t="s">
        <v>1516</v>
      </c>
      <c r="C573" s="222">
        <v>47.400000000000006</v>
      </c>
      <c r="I573" s="2"/>
      <c r="J573" s="2"/>
    </row>
    <row r="574" spans="1:10" x14ac:dyDescent="0.2">
      <c r="A574" s="130" t="s">
        <v>1516</v>
      </c>
      <c r="B574">
        <v>1.0059090909090909</v>
      </c>
      <c r="C574" s="222">
        <v>47.5</v>
      </c>
      <c r="I574" s="2"/>
      <c r="J574" s="2"/>
    </row>
    <row r="575" spans="1:10" x14ac:dyDescent="0.2">
      <c r="A575" s="130" t="s">
        <v>1516</v>
      </c>
      <c r="B575">
        <v>0.80472727272727274</v>
      </c>
      <c r="C575" s="222">
        <v>47.6</v>
      </c>
      <c r="I575" s="2"/>
      <c r="J575" s="2"/>
    </row>
    <row r="576" spans="1:10" x14ac:dyDescent="0.2">
      <c r="A576" s="130" t="s">
        <v>1516</v>
      </c>
      <c r="B576">
        <v>0.60354545454545461</v>
      </c>
      <c r="C576" s="222">
        <v>47.7</v>
      </c>
      <c r="I576" s="2"/>
      <c r="J576" s="2"/>
    </row>
    <row r="577" spans="1:10" x14ac:dyDescent="0.2">
      <c r="A577" s="130" t="s">
        <v>1516</v>
      </c>
      <c r="B577">
        <v>0.40236363636363637</v>
      </c>
      <c r="C577" s="222">
        <v>47.800000000000004</v>
      </c>
      <c r="I577" s="2"/>
      <c r="J577" s="2"/>
    </row>
    <row r="578" spans="1:10" x14ac:dyDescent="0.2">
      <c r="A578" s="130" t="s">
        <v>1516</v>
      </c>
      <c r="B578">
        <v>0.40236363636363637</v>
      </c>
      <c r="C578" s="222">
        <v>47.900000000000006</v>
      </c>
      <c r="I578" s="2"/>
      <c r="J578" s="2"/>
    </row>
    <row r="579" spans="1:10" x14ac:dyDescent="0.2">
      <c r="A579" s="130" t="s">
        <v>1516</v>
      </c>
      <c r="B579">
        <v>0.40236363636363637</v>
      </c>
      <c r="C579" s="222">
        <v>48</v>
      </c>
      <c r="I579" s="2"/>
      <c r="J579" s="2"/>
    </row>
    <row r="580" spans="1:10" x14ac:dyDescent="0.2">
      <c r="A580" s="130" t="s">
        <v>1516</v>
      </c>
      <c r="B580">
        <v>0.40236363636363637</v>
      </c>
      <c r="C580" s="222">
        <v>48.1</v>
      </c>
      <c r="I580" s="2"/>
      <c r="J580" s="2"/>
    </row>
    <row r="581" spans="1:10" x14ac:dyDescent="0.2">
      <c r="A581" s="130" t="s">
        <v>1516</v>
      </c>
      <c r="B581">
        <v>0.40236363636363637</v>
      </c>
      <c r="C581" s="222">
        <v>48.2</v>
      </c>
      <c r="I581" s="2"/>
      <c r="J581" s="2"/>
    </row>
    <row r="582" spans="1:10" x14ac:dyDescent="0.2">
      <c r="A582" s="130" t="s">
        <v>1516</v>
      </c>
      <c r="B582">
        <v>0.40236363636363637</v>
      </c>
      <c r="C582" s="222">
        <v>48.300000000000004</v>
      </c>
      <c r="I582" s="2"/>
      <c r="J582" s="2"/>
    </row>
    <row r="583" spans="1:10" x14ac:dyDescent="0.2">
      <c r="A583" s="130" t="s">
        <v>1516</v>
      </c>
      <c r="B583">
        <v>0.60354545454545461</v>
      </c>
      <c r="C583" s="222">
        <v>48.400000000000006</v>
      </c>
      <c r="I583" s="2"/>
      <c r="J583" s="2"/>
    </row>
    <row r="584" spans="1:10" x14ac:dyDescent="0.2">
      <c r="A584" s="130" t="s">
        <v>1516</v>
      </c>
      <c r="B584">
        <v>0.60354545454545461</v>
      </c>
      <c r="C584" s="222">
        <v>48.5</v>
      </c>
      <c r="I584" s="2"/>
      <c r="J584" s="2"/>
    </row>
    <row r="585" spans="1:10" x14ac:dyDescent="0.2">
      <c r="A585" s="130" t="s">
        <v>1516</v>
      </c>
      <c r="B585">
        <v>0.80472727272727274</v>
      </c>
      <c r="C585" s="222">
        <v>48.6</v>
      </c>
      <c r="I585" s="2"/>
      <c r="J585" s="2"/>
    </row>
    <row r="586" spans="1:10" x14ac:dyDescent="0.2">
      <c r="A586" s="130" t="s">
        <v>1516</v>
      </c>
      <c r="B586">
        <v>0.80472727272727274</v>
      </c>
      <c r="C586" s="222">
        <v>48.7</v>
      </c>
      <c r="I586" s="2"/>
      <c r="J586" s="2"/>
    </row>
    <row r="587" spans="1:10" x14ac:dyDescent="0.2">
      <c r="A587" s="130" t="s">
        <v>1516</v>
      </c>
      <c r="B587">
        <v>1.0059090909090909</v>
      </c>
      <c r="C587" s="222">
        <v>48.800000000000004</v>
      </c>
      <c r="I587" s="2"/>
      <c r="J587" s="2"/>
    </row>
    <row r="588" spans="1:10" x14ac:dyDescent="0.2">
      <c r="A588" s="130" t="s">
        <v>1516</v>
      </c>
      <c r="B588" t="s">
        <v>1516</v>
      </c>
      <c r="C588" s="222">
        <v>48.900000000000006</v>
      </c>
      <c r="I588" s="2"/>
      <c r="J588" s="2"/>
    </row>
    <row r="589" spans="1:10" x14ac:dyDescent="0.2">
      <c r="A589" s="130" t="s">
        <v>1516</v>
      </c>
      <c r="B589" t="s">
        <v>1516</v>
      </c>
      <c r="C589" s="222">
        <v>49</v>
      </c>
      <c r="I589" s="2"/>
      <c r="J589" s="2"/>
    </row>
    <row r="590" spans="1:10" x14ac:dyDescent="0.2">
      <c r="A590" s="130" t="s">
        <v>1516</v>
      </c>
      <c r="B590" t="s">
        <v>1516</v>
      </c>
      <c r="C590" s="222">
        <v>49.1</v>
      </c>
      <c r="I590" s="2"/>
      <c r="J590" s="2"/>
    </row>
    <row r="591" spans="1:10" x14ac:dyDescent="0.2">
      <c r="A591" s="130" t="s">
        <v>1516</v>
      </c>
      <c r="B591" t="s">
        <v>1516</v>
      </c>
      <c r="C591" s="222">
        <v>49.2</v>
      </c>
      <c r="I591" s="2"/>
      <c r="J591" s="2"/>
    </row>
    <row r="592" spans="1:10" x14ac:dyDescent="0.2">
      <c r="A592" s="130" t="s">
        <v>1516</v>
      </c>
      <c r="B592" t="s">
        <v>1516</v>
      </c>
      <c r="C592" s="222">
        <v>49.300000000000004</v>
      </c>
      <c r="I592" s="2"/>
      <c r="J592" s="2"/>
    </row>
    <row r="593" spans="1:10" x14ac:dyDescent="0.2">
      <c r="A593" s="130" t="s">
        <v>1516</v>
      </c>
      <c r="B593" t="s">
        <v>1516</v>
      </c>
      <c r="C593" s="222">
        <v>49.400000000000006</v>
      </c>
      <c r="I593" s="2"/>
      <c r="J593" s="2"/>
    </row>
    <row r="594" spans="1:10" x14ac:dyDescent="0.2">
      <c r="A594" s="130" t="s">
        <v>1516</v>
      </c>
      <c r="B594" t="s">
        <v>1516</v>
      </c>
      <c r="C594" s="222">
        <v>49.5</v>
      </c>
      <c r="I594" s="2"/>
      <c r="J594" s="2"/>
    </row>
    <row r="595" spans="1:10" x14ac:dyDescent="0.2">
      <c r="A595" s="130" t="s">
        <v>1516</v>
      </c>
      <c r="B595" t="s">
        <v>1516</v>
      </c>
      <c r="C595" s="222">
        <v>49.6</v>
      </c>
      <c r="I595" s="2"/>
      <c r="J595" s="2"/>
    </row>
    <row r="596" spans="1:10" x14ac:dyDescent="0.2">
      <c r="A596" s="130" t="s">
        <v>1516</v>
      </c>
      <c r="B596" t="s">
        <v>1516</v>
      </c>
      <c r="C596" s="222">
        <v>49.7</v>
      </c>
      <c r="I596" s="2"/>
      <c r="J596" s="2"/>
    </row>
    <row r="597" spans="1:10" x14ac:dyDescent="0.2">
      <c r="A597" s="130" t="s">
        <v>1516</v>
      </c>
      <c r="B597" t="s">
        <v>1516</v>
      </c>
      <c r="C597" s="222">
        <v>49.800000000000004</v>
      </c>
      <c r="I597" s="2"/>
      <c r="J597" s="2"/>
    </row>
    <row r="598" spans="1:10" x14ac:dyDescent="0.2">
      <c r="A598" s="130" t="s">
        <v>1516</v>
      </c>
      <c r="B598" t="s">
        <v>1516</v>
      </c>
      <c r="C598" s="222">
        <v>49.900000000000006</v>
      </c>
      <c r="I598" s="2"/>
      <c r="J598" s="2"/>
    </row>
    <row r="599" spans="1:10" x14ac:dyDescent="0.2">
      <c r="A599" s="130" t="s">
        <v>1516</v>
      </c>
      <c r="B599" t="s">
        <v>1516</v>
      </c>
      <c r="C599" s="222">
        <v>50</v>
      </c>
      <c r="I599" s="2"/>
      <c r="J599" s="2"/>
    </row>
    <row r="600" spans="1:10" x14ac:dyDescent="0.2">
      <c r="A600" s="130" t="s">
        <v>1516</v>
      </c>
      <c r="B600" t="s">
        <v>1516</v>
      </c>
      <c r="C600" s="222">
        <v>50.1</v>
      </c>
      <c r="I600" s="2"/>
      <c r="J600" s="2"/>
    </row>
    <row r="601" spans="1:10" x14ac:dyDescent="0.2">
      <c r="A601" s="130" t="s">
        <v>1516</v>
      </c>
      <c r="B601" t="s">
        <v>1516</v>
      </c>
      <c r="C601" s="222">
        <v>50.2</v>
      </c>
      <c r="I601" s="2"/>
      <c r="J601" s="2"/>
    </row>
    <row r="602" spans="1:10" x14ac:dyDescent="0.2">
      <c r="A602" s="130" t="s">
        <v>1516</v>
      </c>
      <c r="B602" t="s">
        <v>1516</v>
      </c>
      <c r="C602" s="222">
        <v>50.300000000000004</v>
      </c>
      <c r="I602" s="2"/>
      <c r="J602" s="2"/>
    </row>
    <row r="603" spans="1:10" x14ac:dyDescent="0.2">
      <c r="A603" s="130" t="s">
        <v>1516</v>
      </c>
      <c r="B603" t="s">
        <v>1516</v>
      </c>
      <c r="C603" s="222">
        <v>50.400000000000006</v>
      </c>
      <c r="I603" s="2"/>
      <c r="J603" s="2"/>
    </row>
    <row r="604" spans="1:10" x14ac:dyDescent="0.2">
      <c r="A604" s="130" t="s">
        <v>1516</v>
      </c>
      <c r="B604" t="s">
        <v>1516</v>
      </c>
      <c r="C604" s="222">
        <v>50.5</v>
      </c>
      <c r="I604" s="2"/>
      <c r="J604" s="2"/>
    </row>
    <row r="605" spans="1:10" x14ac:dyDescent="0.2">
      <c r="A605" s="130" t="s">
        <v>1516</v>
      </c>
      <c r="B605" t="s">
        <v>1516</v>
      </c>
      <c r="C605" s="222">
        <v>50.6</v>
      </c>
      <c r="I605" s="2"/>
      <c r="J605" s="2"/>
    </row>
    <row r="606" spans="1:10" x14ac:dyDescent="0.2">
      <c r="A606" s="130" t="s">
        <v>1516</v>
      </c>
      <c r="B606" t="s">
        <v>1516</v>
      </c>
      <c r="C606" s="222">
        <v>50.7</v>
      </c>
      <c r="I606" s="2"/>
      <c r="J606" s="2"/>
    </row>
    <row r="607" spans="1:10" x14ac:dyDescent="0.2">
      <c r="A607" s="130" t="s">
        <v>1516</v>
      </c>
      <c r="B607" t="s">
        <v>1516</v>
      </c>
      <c r="C607" s="222">
        <v>50.800000000000004</v>
      </c>
      <c r="I607" s="2"/>
      <c r="J607" s="2"/>
    </row>
    <row r="608" spans="1:10" x14ac:dyDescent="0.2">
      <c r="A608" s="130" t="s">
        <v>1516</v>
      </c>
      <c r="B608" t="s">
        <v>1516</v>
      </c>
      <c r="C608" s="222">
        <v>50.900000000000006</v>
      </c>
      <c r="I608" s="2"/>
      <c r="J608" s="2"/>
    </row>
    <row r="609" spans="1:10" x14ac:dyDescent="0.2">
      <c r="A609" s="130" t="s">
        <v>1516</v>
      </c>
      <c r="B609" t="s">
        <v>1516</v>
      </c>
      <c r="C609" s="222">
        <v>51</v>
      </c>
      <c r="I609" s="2"/>
      <c r="J609" s="2"/>
    </row>
    <row r="610" spans="1:10" x14ac:dyDescent="0.2">
      <c r="A610" s="130" t="s">
        <v>1516</v>
      </c>
      <c r="B610" t="s">
        <v>1516</v>
      </c>
      <c r="C610" s="222">
        <v>51.1</v>
      </c>
      <c r="I610" s="2"/>
      <c r="J610" s="2"/>
    </row>
    <row r="611" spans="1:10" x14ac:dyDescent="0.2">
      <c r="A611" s="130" t="s">
        <v>1516</v>
      </c>
      <c r="B611" t="s">
        <v>1516</v>
      </c>
      <c r="C611" s="222">
        <v>51.2</v>
      </c>
      <c r="I611" s="2"/>
      <c r="J611" s="2"/>
    </row>
    <row r="612" spans="1:10" x14ac:dyDescent="0.2">
      <c r="A612" s="130" t="s">
        <v>1516</v>
      </c>
      <c r="B612" t="s">
        <v>1516</v>
      </c>
      <c r="C612" s="222">
        <v>51.300000000000004</v>
      </c>
      <c r="I612" s="2"/>
      <c r="J612" s="2"/>
    </row>
    <row r="613" spans="1:10" x14ac:dyDescent="0.2">
      <c r="A613" s="130" t="s">
        <v>1516</v>
      </c>
      <c r="B613" t="s">
        <v>1516</v>
      </c>
      <c r="C613" s="222">
        <v>51.400000000000006</v>
      </c>
      <c r="I613" s="2"/>
      <c r="J613" s="2"/>
    </row>
    <row r="614" spans="1:10" x14ac:dyDescent="0.2">
      <c r="A614" s="130" t="s">
        <v>1516</v>
      </c>
      <c r="B614" t="s">
        <v>1516</v>
      </c>
      <c r="C614" s="222">
        <v>51.5</v>
      </c>
      <c r="I614" s="2"/>
      <c r="J614" s="2"/>
    </row>
    <row r="615" spans="1:10" x14ac:dyDescent="0.2">
      <c r="A615" s="130" t="s">
        <v>1516</v>
      </c>
      <c r="B615" t="s">
        <v>1516</v>
      </c>
      <c r="C615" s="222">
        <v>51.6</v>
      </c>
      <c r="I615" s="2"/>
      <c r="J615" s="2"/>
    </row>
    <row r="616" spans="1:10" x14ac:dyDescent="0.2">
      <c r="A616" s="130" t="s">
        <v>1516</v>
      </c>
      <c r="B616" t="s">
        <v>1516</v>
      </c>
      <c r="C616" s="222">
        <v>51.7</v>
      </c>
      <c r="I616" s="2"/>
      <c r="J616" s="2"/>
    </row>
    <row r="617" spans="1:10" x14ac:dyDescent="0.2">
      <c r="A617" s="130" t="s">
        <v>1516</v>
      </c>
      <c r="B617" t="s">
        <v>1516</v>
      </c>
      <c r="C617" s="222">
        <v>51.800000000000004</v>
      </c>
      <c r="I617" s="2"/>
      <c r="J617" s="2"/>
    </row>
    <row r="618" spans="1:10" x14ac:dyDescent="0.2">
      <c r="A618" s="130" t="s">
        <v>1516</v>
      </c>
      <c r="B618" t="s">
        <v>1516</v>
      </c>
      <c r="C618" s="222">
        <v>51.900000000000006</v>
      </c>
      <c r="I618" s="2"/>
      <c r="J618" s="2"/>
    </row>
    <row r="619" spans="1:10" x14ac:dyDescent="0.2">
      <c r="A619" s="130" t="s">
        <v>1516</v>
      </c>
      <c r="B619" t="s">
        <v>1516</v>
      </c>
      <c r="C619" s="222">
        <v>52</v>
      </c>
      <c r="I619" s="2"/>
      <c r="J619" s="2"/>
    </row>
    <row r="620" spans="1:10" x14ac:dyDescent="0.2">
      <c r="A620" s="130" t="s">
        <v>1516</v>
      </c>
      <c r="B620" t="s">
        <v>1516</v>
      </c>
      <c r="C620" s="222">
        <v>52.1</v>
      </c>
      <c r="I620" s="2"/>
      <c r="J620" s="2"/>
    </row>
    <row r="621" spans="1:10" x14ac:dyDescent="0.2">
      <c r="A621" s="130" t="s">
        <v>1516</v>
      </c>
      <c r="B621" t="s">
        <v>1516</v>
      </c>
      <c r="C621" s="222">
        <v>52.2</v>
      </c>
      <c r="I621" s="2"/>
      <c r="J621" s="2"/>
    </row>
    <row r="622" spans="1:10" x14ac:dyDescent="0.2">
      <c r="A622" s="130" t="s">
        <v>1516</v>
      </c>
      <c r="B622" t="s">
        <v>1516</v>
      </c>
      <c r="C622" s="222">
        <v>52.300000000000004</v>
      </c>
      <c r="I622" s="2"/>
      <c r="J622" s="2"/>
    </row>
    <row r="623" spans="1:10" x14ac:dyDescent="0.2">
      <c r="A623" s="130" t="s">
        <v>1516</v>
      </c>
      <c r="B623" t="s">
        <v>1516</v>
      </c>
      <c r="C623" s="222">
        <v>52.400000000000006</v>
      </c>
      <c r="I623" s="2"/>
      <c r="J623" s="2"/>
    </row>
    <row r="624" spans="1:10" x14ac:dyDescent="0.2">
      <c r="A624" s="130" t="s">
        <v>1516</v>
      </c>
      <c r="B624">
        <v>1.0059090909090909</v>
      </c>
      <c r="C624" s="222">
        <v>52.5</v>
      </c>
      <c r="I624" s="2"/>
      <c r="J624" s="2"/>
    </row>
    <row r="625" spans="1:10" x14ac:dyDescent="0.2">
      <c r="A625" s="130" t="s">
        <v>1516</v>
      </c>
      <c r="B625">
        <v>0.60354545454545461</v>
      </c>
      <c r="C625" s="222">
        <v>52.6</v>
      </c>
      <c r="I625" s="2"/>
      <c r="J625" s="2"/>
    </row>
    <row r="626" spans="1:10" x14ac:dyDescent="0.2">
      <c r="A626" s="130" t="s">
        <v>1516</v>
      </c>
      <c r="B626">
        <v>0.40236363636363637</v>
      </c>
      <c r="C626" s="222">
        <v>52.7</v>
      </c>
      <c r="I626" s="2"/>
      <c r="J626" s="2"/>
    </row>
    <row r="627" spans="1:10" x14ac:dyDescent="0.2">
      <c r="A627" s="130" t="s">
        <v>1516</v>
      </c>
      <c r="B627">
        <v>0.20118181818181818</v>
      </c>
      <c r="C627" s="222">
        <v>52.800000000000004</v>
      </c>
      <c r="I627" s="2"/>
      <c r="J627" s="2"/>
    </row>
    <row r="628" spans="1:10" x14ac:dyDescent="0.2">
      <c r="A628" s="130" t="s">
        <v>1516</v>
      </c>
      <c r="B628">
        <v>0</v>
      </c>
      <c r="C628" s="222">
        <v>52.900000000000006</v>
      </c>
      <c r="I628" s="2"/>
      <c r="J628" s="2"/>
    </row>
    <row r="629" spans="1:10" x14ac:dyDescent="0.2">
      <c r="A629" s="130" t="s">
        <v>1516</v>
      </c>
      <c r="B629">
        <v>0</v>
      </c>
      <c r="C629" s="222">
        <v>53</v>
      </c>
      <c r="I629" s="2"/>
      <c r="J629" s="2"/>
    </row>
    <row r="630" spans="1:10" x14ac:dyDescent="0.2">
      <c r="A630" s="130" t="s">
        <v>1516</v>
      </c>
      <c r="B630">
        <v>0</v>
      </c>
      <c r="C630" s="222">
        <v>53.1</v>
      </c>
      <c r="I630" s="2"/>
      <c r="J630" s="2"/>
    </row>
    <row r="631" spans="1:10" x14ac:dyDescent="0.2">
      <c r="A631" s="130" t="s">
        <v>1516</v>
      </c>
      <c r="B631">
        <v>0</v>
      </c>
      <c r="C631" s="222">
        <v>53.2</v>
      </c>
      <c r="I631" s="2"/>
      <c r="J631" s="2"/>
    </row>
    <row r="632" spans="1:10" x14ac:dyDescent="0.2">
      <c r="A632" s="130" t="s">
        <v>1516</v>
      </c>
      <c r="B632">
        <v>0</v>
      </c>
      <c r="C632" s="222">
        <v>53.300000000000004</v>
      </c>
      <c r="I632" s="2"/>
      <c r="J632" s="2"/>
    </row>
    <row r="633" spans="1:10" x14ac:dyDescent="0.2">
      <c r="A633" s="130" t="s">
        <v>1516</v>
      </c>
      <c r="B633">
        <v>0</v>
      </c>
      <c r="C633" s="222">
        <v>53.400000000000006</v>
      </c>
      <c r="I633" s="2"/>
      <c r="J633" s="2"/>
    </row>
    <row r="634" spans="1:10" x14ac:dyDescent="0.2">
      <c r="A634" s="130" t="s">
        <v>1516</v>
      </c>
      <c r="B634">
        <v>0</v>
      </c>
      <c r="C634" s="222">
        <v>53.5</v>
      </c>
      <c r="I634" s="2"/>
      <c r="J634" s="2"/>
    </row>
    <row r="635" spans="1:10" x14ac:dyDescent="0.2">
      <c r="A635" s="130" t="s">
        <v>1516</v>
      </c>
      <c r="B635">
        <v>0</v>
      </c>
      <c r="C635" s="222">
        <v>53.6</v>
      </c>
      <c r="I635" s="2"/>
      <c r="J635" s="2"/>
    </row>
    <row r="636" spans="1:10" x14ac:dyDescent="0.2">
      <c r="A636" s="130" t="s">
        <v>1516</v>
      </c>
      <c r="B636">
        <v>0</v>
      </c>
      <c r="C636" s="222">
        <v>53.7</v>
      </c>
      <c r="I636" s="2"/>
      <c r="J636" s="2"/>
    </row>
    <row r="637" spans="1:10" x14ac:dyDescent="0.2">
      <c r="A637" s="130" t="s">
        <v>1516</v>
      </c>
      <c r="B637">
        <v>0</v>
      </c>
      <c r="C637" s="222">
        <v>53.800000000000004</v>
      </c>
      <c r="I637" s="2"/>
      <c r="J637" s="2"/>
    </row>
    <row r="638" spans="1:10" x14ac:dyDescent="0.2">
      <c r="A638" s="130" t="s">
        <v>1516</v>
      </c>
      <c r="B638">
        <v>0</v>
      </c>
      <c r="C638" s="222">
        <v>53.900000000000006</v>
      </c>
      <c r="I638" s="2"/>
      <c r="J638" s="2"/>
    </row>
    <row r="639" spans="1:10" x14ac:dyDescent="0.2">
      <c r="A639" s="130" t="s">
        <v>1516</v>
      </c>
      <c r="B639">
        <v>0</v>
      </c>
      <c r="C639" s="222">
        <v>54</v>
      </c>
      <c r="I639" s="2"/>
      <c r="J639" s="2"/>
    </row>
    <row r="640" spans="1:10" x14ac:dyDescent="0.2">
      <c r="A640" s="130" t="s">
        <v>1516</v>
      </c>
      <c r="B640">
        <v>0</v>
      </c>
      <c r="C640" s="222">
        <v>54.1</v>
      </c>
      <c r="I640" s="2"/>
      <c r="J640" s="2"/>
    </row>
    <row r="641" spans="1:10" x14ac:dyDescent="0.2">
      <c r="A641" s="130" t="s">
        <v>1516</v>
      </c>
      <c r="B641">
        <v>0</v>
      </c>
      <c r="C641" s="222">
        <v>54.2</v>
      </c>
      <c r="I641" s="2"/>
      <c r="J641" s="2"/>
    </row>
    <row r="642" spans="1:10" x14ac:dyDescent="0.2">
      <c r="A642" s="130" t="s">
        <v>1516</v>
      </c>
      <c r="B642">
        <v>0</v>
      </c>
      <c r="C642" s="222">
        <v>54.300000000000004</v>
      </c>
      <c r="I642" s="2"/>
      <c r="J642" s="2"/>
    </row>
    <row r="643" spans="1:10" x14ac:dyDescent="0.2">
      <c r="A643" s="130" t="s">
        <v>1516</v>
      </c>
      <c r="B643">
        <v>0</v>
      </c>
      <c r="C643" s="222">
        <v>54.400000000000006</v>
      </c>
      <c r="I643" s="2"/>
      <c r="J643" s="2"/>
    </row>
    <row r="644" spans="1:10" x14ac:dyDescent="0.2">
      <c r="A644" s="130" t="s">
        <v>1516</v>
      </c>
      <c r="B644">
        <v>0</v>
      </c>
      <c r="C644" s="222">
        <v>54.5</v>
      </c>
      <c r="I644" s="2"/>
      <c r="J644" s="2"/>
    </row>
    <row r="645" spans="1:10" x14ac:dyDescent="0.2">
      <c r="A645" s="130" t="s">
        <v>1516</v>
      </c>
      <c r="B645">
        <v>0</v>
      </c>
      <c r="C645" s="222">
        <v>54.6</v>
      </c>
      <c r="I645" s="2"/>
      <c r="J645" s="2"/>
    </row>
    <row r="646" spans="1:10" x14ac:dyDescent="0.2">
      <c r="A646" s="130" t="s">
        <v>1516</v>
      </c>
      <c r="B646">
        <v>0</v>
      </c>
      <c r="C646" s="222">
        <v>54.7</v>
      </c>
      <c r="I646" s="2"/>
      <c r="J646" s="2"/>
    </row>
    <row r="647" spans="1:10" x14ac:dyDescent="0.2">
      <c r="A647" s="130" t="s">
        <v>1516</v>
      </c>
      <c r="B647">
        <v>0</v>
      </c>
      <c r="C647" s="222">
        <v>54.800000000000004</v>
      </c>
      <c r="I647" s="2"/>
      <c r="J647" s="2"/>
    </row>
    <row r="648" spans="1:10" x14ac:dyDescent="0.2">
      <c r="A648" s="130" t="s">
        <v>1516</v>
      </c>
      <c r="B648">
        <v>0</v>
      </c>
      <c r="C648" s="222">
        <v>54.900000000000006</v>
      </c>
      <c r="I648" s="2"/>
      <c r="J648" s="2"/>
    </row>
    <row r="649" spans="1:10" x14ac:dyDescent="0.2">
      <c r="A649" s="130" t="s">
        <v>1516</v>
      </c>
      <c r="B649">
        <v>0</v>
      </c>
      <c r="C649" s="222">
        <v>55</v>
      </c>
      <c r="I649" s="2"/>
      <c r="J649" s="2"/>
    </row>
    <row r="650" spans="1:10" x14ac:dyDescent="0.2">
      <c r="A650" s="130" t="s">
        <v>1516</v>
      </c>
      <c r="B650">
        <v>0</v>
      </c>
      <c r="C650" s="222">
        <v>55.1</v>
      </c>
      <c r="I650" s="2"/>
      <c r="J650" s="2"/>
    </row>
    <row r="651" spans="1:10" x14ac:dyDescent="0.2">
      <c r="A651" s="130" t="s">
        <v>1516</v>
      </c>
      <c r="B651">
        <v>0</v>
      </c>
      <c r="C651" s="222">
        <v>55.2</v>
      </c>
      <c r="I651" s="2"/>
      <c r="J651" s="2"/>
    </row>
    <row r="652" spans="1:10" x14ac:dyDescent="0.2">
      <c r="A652" s="130" t="s">
        <v>1516</v>
      </c>
      <c r="B652">
        <v>0</v>
      </c>
      <c r="C652" s="222">
        <v>55.300000000000004</v>
      </c>
      <c r="I652" s="2"/>
      <c r="J652" s="2"/>
    </row>
    <row r="653" spans="1:10" x14ac:dyDescent="0.2">
      <c r="A653" s="130" t="s">
        <v>1516</v>
      </c>
      <c r="B653">
        <v>0</v>
      </c>
      <c r="C653" s="222">
        <v>55.400000000000006</v>
      </c>
      <c r="I653" s="2"/>
      <c r="J653" s="2"/>
    </row>
    <row r="654" spans="1:10" x14ac:dyDescent="0.2">
      <c r="A654" s="130" t="s">
        <v>1516</v>
      </c>
      <c r="B654">
        <v>0</v>
      </c>
      <c r="C654" s="222">
        <v>55.5</v>
      </c>
      <c r="I654" s="2"/>
      <c r="J654" s="2"/>
    </row>
    <row r="655" spans="1:10" x14ac:dyDescent="0.2">
      <c r="A655" s="130" t="s">
        <v>1516</v>
      </c>
      <c r="B655">
        <v>0</v>
      </c>
      <c r="C655" s="222">
        <v>55.6</v>
      </c>
      <c r="I655" s="2"/>
      <c r="J655" s="2"/>
    </row>
    <row r="656" spans="1:10" x14ac:dyDescent="0.2">
      <c r="A656" s="130" t="s">
        <v>1516</v>
      </c>
      <c r="B656">
        <v>0</v>
      </c>
      <c r="C656" s="222">
        <v>55.7</v>
      </c>
      <c r="I656" s="2"/>
      <c r="J656" s="2"/>
    </row>
    <row r="657" spans="1:10" x14ac:dyDescent="0.2">
      <c r="A657" s="130" t="s">
        <v>1516</v>
      </c>
      <c r="B657">
        <v>0</v>
      </c>
      <c r="C657" s="222">
        <v>55.800000000000004</v>
      </c>
      <c r="I657" s="2"/>
      <c r="J657" s="2"/>
    </row>
    <row r="658" spans="1:10" x14ac:dyDescent="0.2">
      <c r="A658" s="130" t="s">
        <v>1516</v>
      </c>
      <c r="B658">
        <v>0</v>
      </c>
      <c r="C658" s="222">
        <v>55.900000000000006</v>
      </c>
      <c r="I658" s="2"/>
      <c r="J658" s="2"/>
    </row>
    <row r="659" spans="1:10" x14ac:dyDescent="0.2">
      <c r="A659" s="130" t="s">
        <v>1516</v>
      </c>
      <c r="B659">
        <v>0</v>
      </c>
      <c r="C659" s="222">
        <v>56</v>
      </c>
      <c r="I659" s="2"/>
      <c r="J659" s="2"/>
    </row>
    <row r="660" spans="1:10" x14ac:dyDescent="0.2">
      <c r="A660" s="130" t="s">
        <v>1516</v>
      </c>
      <c r="B660">
        <v>0.20118181818181818</v>
      </c>
      <c r="C660" s="222">
        <v>56.100000000000009</v>
      </c>
      <c r="I660" s="2"/>
      <c r="J660" s="2"/>
    </row>
    <row r="661" spans="1:10" x14ac:dyDescent="0.2">
      <c r="A661" s="130" t="s">
        <v>1516</v>
      </c>
      <c r="B661">
        <v>0.20118181818181818</v>
      </c>
      <c r="C661" s="222">
        <v>56.2</v>
      </c>
      <c r="I661" s="2"/>
      <c r="J661" s="2"/>
    </row>
    <row r="662" spans="1:10" x14ac:dyDescent="0.2">
      <c r="A662" s="130" t="s">
        <v>1516</v>
      </c>
      <c r="B662">
        <v>0.20118181818181818</v>
      </c>
      <c r="C662" s="222">
        <v>56.3</v>
      </c>
      <c r="I662" s="2"/>
      <c r="J662" s="2"/>
    </row>
    <row r="663" spans="1:10" x14ac:dyDescent="0.2">
      <c r="A663" s="130" t="s">
        <v>1516</v>
      </c>
      <c r="B663">
        <v>0.20118181818181818</v>
      </c>
      <c r="C663" s="222">
        <v>56.400000000000006</v>
      </c>
      <c r="I663" s="2"/>
      <c r="J663" s="2"/>
    </row>
    <row r="664" spans="1:10" x14ac:dyDescent="0.2">
      <c r="A664" s="130" t="s">
        <v>1516</v>
      </c>
      <c r="B664">
        <v>0.20118181818181818</v>
      </c>
      <c r="C664" s="222">
        <v>56.5</v>
      </c>
      <c r="I664" s="2"/>
      <c r="J664" s="2"/>
    </row>
    <row r="665" spans="1:10" x14ac:dyDescent="0.2">
      <c r="A665" s="130" t="s">
        <v>1516</v>
      </c>
      <c r="B665">
        <v>0.20118181818181818</v>
      </c>
      <c r="C665" s="222">
        <v>56.600000000000009</v>
      </c>
      <c r="I665" s="2"/>
      <c r="J665" s="2"/>
    </row>
    <row r="666" spans="1:10" x14ac:dyDescent="0.2">
      <c r="A666" s="130" t="s">
        <v>1516</v>
      </c>
      <c r="B666">
        <v>0.40236363636363637</v>
      </c>
      <c r="C666" s="222">
        <v>56.7</v>
      </c>
      <c r="I666" s="2"/>
      <c r="J666" s="2"/>
    </row>
    <row r="667" spans="1:10" x14ac:dyDescent="0.2">
      <c r="A667" s="130" t="s">
        <v>1516</v>
      </c>
      <c r="B667">
        <v>0.40236363636363637</v>
      </c>
      <c r="C667" s="222">
        <v>56.8</v>
      </c>
      <c r="I667" s="2"/>
      <c r="J667" s="2"/>
    </row>
    <row r="668" spans="1:10" x14ac:dyDescent="0.2">
      <c r="A668" s="130" t="s">
        <v>1516</v>
      </c>
      <c r="B668">
        <v>0.40236363636363637</v>
      </c>
      <c r="C668" s="222">
        <v>56.900000000000006</v>
      </c>
      <c r="I668" s="2"/>
      <c r="J668" s="2"/>
    </row>
    <row r="669" spans="1:10" x14ac:dyDescent="0.2">
      <c r="A669" s="130" t="s">
        <v>1516</v>
      </c>
      <c r="B669">
        <v>0.40236363636363637</v>
      </c>
      <c r="C669" s="222">
        <v>57</v>
      </c>
      <c r="I669" s="2"/>
      <c r="J669" s="2"/>
    </row>
    <row r="670" spans="1:10" x14ac:dyDescent="0.2">
      <c r="A670" s="130" t="s">
        <v>1516</v>
      </c>
      <c r="B670">
        <v>0.40236363636363637</v>
      </c>
      <c r="C670" s="222">
        <v>57.100000000000009</v>
      </c>
      <c r="I670" s="2"/>
      <c r="J670" s="2"/>
    </row>
    <row r="671" spans="1:10" x14ac:dyDescent="0.2">
      <c r="A671" s="130" t="s">
        <v>1516</v>
      </c>
      <c r="B671">
        <v>0.40236363636363637</v>
      </c>
      <c r="C671" s="222">
        <v>57.2</v>
      </c>
      <c r="I671" s="2"/>
      <c r="J671" s="2"/>
    </row>
    <row r="672" spans="1:10" x14ac:dyDescent="0.2">
      <c r="A672" s="130" t="s">
        <v>1516</v>
      </c>
      <c r="B672">
        <v>0.40236363636363637</v>
      </c>
      <c r="C672" s="222">
        <v>57.3</v>
      </c>
      <c r="I672" s="2"/>
      <c r="J672" s="2"/>
    </row>
    <row r="673" spans="1:10" x14ac:dyDescent="0.2">
      <c r="A673" s="130" t="s">
        <v>1516</v>
      </c>
      <c r="B673">
        <v>0.40236363636363637</v>
      </c>
      <c r="C673" s="222">
        <v>57.400000000000006</v>
      </c>
      <c r="I673" s="2"/>
      <c r="J673" s="2"/>
    </row>
    <row r="674" spans="1:10" x14ac:dyDescent="0.2">
      <c r="A674" s="130" t="s">
        <v>1516</v>
      </c>
      <c r="B674">
        <v>0.20118181818181818</v>
      </c>
      <c r="C674" s="222">
        <v>57.5</v>
      </c>
      <c r="I674" s="2"/>
      <c r="J674" s="2"/>
    </row>
    <row r="675" spans="1:10" x14ac:dyDescent="0.2">
      <c r="A675" s="130" t="s">
        <v>1516</v>
      </c>
      <c r="B675">
        <v>0.20118181818181818</v>
      </c>
      <c r="C675" s="222">
        <v>57.600000000000009</v>
      </c>
      <c r="I675" s="2"/>
      <c r="J675" s="2"/>
    </row>
    <row r="676" spans="1:10" x14ac:dyDescent="0.2">
      <c r="A676" s="130" t="s">
        <v>1516</v>
      </c>
      <c r="B676">
        <v>0.20118181818181818</v>
      </c>
      <c r="C676" s="222">
        <v>57.7</v>
      </c>
      <c r="I676" s="2"/>
      <c r="J676" s="2"/>
    </row>
    <row r="677" spans="1:10" x14ac:dyDescent="0.2">
      <c r="A677" s="130" t="s">
        <v>1516</v>
      </c>
      <c r="B677">
        <v>0.20118181818181818</v>
      </c>
      <c r="C677" s="222">
        <v>57.8</v>
      </c>
      <c r="I677" s="2"/>
      <c r="J677" s="2"/>
    </row>
    <row r="678" spans="1:10" x14ac:dyDescent="0.2">
      <c r="A678" s="130" t="s">
        <v>1516</v>
      </c>
      <c r="B678">
        <v>0</v>
      </c>
      <c r="C678" s="222">
        <v>57.900000000000006</v>
      </c>
      <c r="I678" s="2"/>
      <c r="J678" s="2"/>
    </row>
    <row r="679" spans="1:10" x14ac:dyDescent="0.2">
      <c r="A679" s="130" t="s">
        <v>1516</v>
      </c>
      <c r="B679">
        <v>0</v>
      </c>
      <c r="C679" s="222">
        <v>58</v>
      </c>
      <c r="I679" s="2"/>
      <c r="J679" s="2"/>
    </row>
    <row r="680" spans="1:10" x14ac:dyDescent="0.2">
      <c r="A680" s="130" t="s">
        <v>1516</v>
      </c>
      <c r="B680">
        <v>0</v>
      </c>
      <c r="C680" s="222">
        <v>58.100000000000009</v>
      </c>
      <c r="I680" s="2"/>
      <c r="J680" s="2"/>
    </row>
    <row r="681" spans="1:10" x14ac:dyDescent="0.2">
      <c r="A681" s="130" t="s">
        <v>1516</v>
      </c>
      <c r="B681">
        <v>0</v>
      </c>
      <c r="C681" s="222">
        <v>58.2</v>
      </c>
      <c r="I681" s="2"/>
      <c r="J681" s="2"/>
    </row>
    <row r="682" spans="1:10" x14ac:dyDescent="0.2">
      <c r="A682" s="130" t="s">
        <v>1516</v>
      </c>
      <c r="B682">
        <v>0</v>
      </c>
      <c r="C682" s="222">
        <v>58.3</v>
      </c>
      <c r="I682" s="2"/>
      <c r="J682" s="2"/>
    </row>
    <row r="683" spans="1:10" x14ac:dyDescent="0.2">
      <c r="A683" s="130" t="s">
        <v>1516</v>
      </c>
      <c r="B683">
        <v>0</v>
      </c>
      <c r="C683" s="222">
        <v>58.400000000000006</v>
      </c>
      <c r="I683" s="2"/>
      <c r="J683" s="2"/>
    </row>
    <row r="684" spans="1:10" x14ac:dyDescent="0.2">
      <c r="A684" s="130" t="s">
        <v>1516</v>
      </c>
      <c r="B684">
        <v>0</v>
      </c>
      <c r="C684" s="222">
        <v>58.5</v>
      </c>
      <c r="I684" s="2"/>
      <c r="J684" s="2"/>
    </row>
    <row r="685" spans="1:10" x14ac:dyDescent="0.2">
      <c r="A685" s="130" t="s">
        <v>1516</v>
      </c>
      <c r="B685">
        <v>0</v>
      </c>
      <c r="C685" s="222">
        <v>58.600000000000009</v>
      </c>
      <c r="I685" s="2"/>
      <c r="J685" s="2"/>
    </row>
    <row r="686" spans="1:10" x14ac:dyDescent="0.2">
      <c r="A686" s="130" t="s">
        <v>1516</v>
      </c>
      <c r="B686">
        <v>0</v>
      </c>
      <c r="C686" s="222">
        <v>58.7</v>
      </c>
      <c r="I686" s="2"/>
      <c r="J686" s="2"/>
    </row>
    <row r="687" spans="1:10" x14ac:dyDescent="0.2">
      <c r="A687" s="130" t="s">
        <v>1516</v>
      </c>
      <c r="B687">
        <v>0</v>
      </c>
      <c r="C687" s="222">
        <v>58.8</v>
      </c>
      <c r="I687" s="2"/>
      <c r="J687" s="2"/>
    </row>
    <row r="688" spans="1:10" x14ac:dyDescent="0.2">
      <c r="A688" s="130" t="s">
        <v>1516</v>
      </c>
      <c r="B688">
        <v>0</v>
      </c>
      <c r="C688" s="222">
        <v>58.900000000000006</v>
      </c>
      <c r="I688" s="2"/>
      <c r="J688" s="2"/>
    </row>
    <row r="689" spans="1:10" x14ac:dyDescent="0.2">
      <c r="A689" s="130" t="s">
        <v>1516</v>
      </c>
      <c r="B689">
        <v>0</v>
      </c>
      <c r="C689" s="222">
        <v>59</v>
      </c>
      <c r="I689" s="2"/>
      <c r="J689" s="2"/>
    </row>
    <row r="690" spans="1:10" x14ac:dyDescent="0.2">
      <c r="A690" s="130" t="s">
        <v>1516</v>
      </c>
      <c r="B690">
        <v>0</v>
      </c>
      <c r="C690" s="222">
        <v>59.100000000000009</v>
      </c>
      <c r="I690" s="2"/>
      <c r="J690" s="2"/>
    </row>
    <row r="691" spans="1:10" x14ac:dyDescent="0.2">
      <c r="A691" s="130" t="s">
        <v>1516</v>
      </c>
      <c r="B691">
        <v>0</v>
      </c>
      <c r="C691" s="222">
        <v>59.2</v>
      </c>
      <c r="I691" s="2"/>
      <c r="J691" s="2"/>
    </row>
    <row r="692" spans="1:10" x14ac:dyDescent="0.2">
      <c r="A692" s="130" t="s">
        <v>1516</v>
      </c>
      <c r="B692">
        <v>0</v>
      </c>
      <c r="C692" s="222">
        <v>59.3</v>
      </c>
      <c r="I692" s="2"/>
      <c r="J692" s="2"/>
    </row>
    <row r="693" spans="1:10" x14ac:dyDescent="0.2">
      <c r="A693" s="130" t="s">
        <v>1516</v>
      </c>
      <c r="B693">
        <v>0</v>
      </c>
      <c r="C693" s="222">
        <v>59.400000000000006</v>
      </c>
      <c r="I693" s="2"/>
      <c r="J693" s="2"/>
    </row>
    <row r="694" spans="1:10" x14ac:dyDescent="0.2">
      <c r="A694" s="130" t="s">
        <v>1516</v>
      </c>
      <c r="B694">
        <v>0</v>
      </c>
      <c r="C694" s="222">
        <v>59.5</v>
      </c>
      <c r="I694" s="2"/>
      <c r="J694" s="2"/>
    </row>
    <row r="695" spans="1:10" x14ac:dyDescent="0.2">
      <c r="A695" s="130" t="s">
        <v>1516</v>
      </c>
      <c r="B695">
        <v>0</v>
      </c>
      <c r="C695" s="222">
        <v>59.600000000000009</v>
      </c>
      <c r="I695" s="2"/>
      <c r="J695" s="2"/>
    </row>
    <row r="696" spans="1:10" x14ac:dyDescent="0.2">
      <c r="A696" s="130" t="s">
        <v>1516</v>
      </c>
      <c r="B696">
        <v>0</v>
      </c>
      <c r="C696" s="222">
        <v>59.7</v>
      </c>
      <c r="I696" s="2"/>
      <c r="J696" s="2"/>
    </row>
    <row r="697" spans="1:10" x14ac:dyDescent="0.2">
      <c r="A697" s="130" t="s">
        <v>1516</v>
      </c>
      <c r="B697">
        <v>0</v>
      </c>
      <c r="C697" s="222">
        <v>59.8</v>
      </c>
      <c r="I697" s="2"/>
      <c r="J697" s="2"/>
    </row>
    <row r="698" spans="1:10" x14ac:dyDescent="0.2">
      <c r="A698" s="130" t="s">
        <v>1516</v>
      </c>
      <c r="B698">
        <v>0</v>
      </c>
      <c r="C698" s="222">
        <v>59.900000000000006</v>
      </c>
      <c r="I698" s="2"/>
      <c r="J698" s="2"/>
    </row>
    <row r="699" spans="1:10" x14ac:dyDescent="0.2">
      <c r="A699" s="130" t="s">
        <v>1516</v>
      </c>
      <c r="B699">
        <v>0</v>
      </c>
      <c r="C699" s="222">
        <v>60</v>
      </c>
      <c r="I699" s="2"/>
      <c r="J699" s="2"/>
    </row>
    <row r="700" spans="1:10" x14ac:dyDescent="0.2">
      <c r="A700" s="130" t="s">
        <v>1516</v>
      </c>
      <c r="B700">
        <v>0</v>
      </c>
      <c r="C700" s="222">
        <v>60.100000000000009</v>
      </c>
      <c r="I700" s="2"/>
      <c r="J700" s="2"/>
    </row>
    <row r="701" spans="1:10" x14ac:dyDescent="0.2">
      <c r="A701" s="130" t="s">
        <v>1516</v>
      </c>
      <c r="B701">
        <v>0</v>
      </c>
      <c r="C701" s="222">
        <v>60.2</v>
      </c>
      <c r="I701" s="2"/>
      <c r="J701" s="2"/>
    </row>
    <row r="702" spans="1:10" x14ac:dyDescent="0.2">
      <c r="A702" s="130" t="s">
        <v>1516</v>
      </c>
      <c r="B702">
        <v>0</v>
      </c>
      <c r="C702" s="222">
        <v>60.3</v>
      </c>
      <c r="I702" s="2"/>
      <c r="J702" s="2"/>
    </row>
    <row r="703" spans="1:10" x14ac:dyDescent="0.2">
      <c r="A703" s="130" t="s">
        <v>1516</v>
      </c>
      <c r="B703">
        <v>0</v>
      </c>
      <c r="C703" s="222">
        <v>60.400000000000006</v>
      </c>
      <c r="I703" s="2"/>
      <c r="J703" s="2"/>
    </row>
    <row r="704" spans="1:10" x14ac:dyDescent="0.2">
      <c r="A704" s="130" t="s">
        <v>1516</v>
      </c>
      <c r="B704">
        <v>0</v>
      </c>
      <c r="C704" s="222">
        <v>60.5</v>
      </c>
      <c r="I704" s="2"/>
      <c r="J704" s="2"/>
    </row>
    <row r="705" spans="1:10" x14ac:dyDescent="0.2">
      <c r="A705" s="130" t="s">
        <v>1516</v>
      </c>
      <c r="B705">
        <v>0</v>
      </c>
      <c r="C705" s="222">
        <v>60.600000000000009</v>
      </c>
      <c r="I705" s="2"/>
      <c r="J705" s="2"/>
    </row>
    <row r="706" spans="1:10" x14ac:dyDescent="0.2">
      <c r="A706" s="130" t="s">
        <v>1516</v>
      </c>
      <c r="B706">
        <v>0</v>
      </c>
      <c r="C706" s="222">
        <v>60.7</v>
      </c>
      <c r="I706" s="2"/>
      <c r="J706" s="2"/>
    </row>
    <row r="707" spans="1:10" x14ac:dyDescent="0.2">
      <c r="A707" s="130" t="s">
        <v>1516</v>
      </c>
      <c r="B707">
        <v>0</v>
      </c>
      <c r="C707" s="222">
        <v>60.8</v>
      </c>
      <c r="I707" s="2"/>
      <c r="J707" s="2"/>
    </row>
    <row r="708" spans="1:10" x14ac:dyDescent="0.2">
      <c r="A708" s="130" t="s">
        <v>1516</v>
      </c>
      <c r="B708">
        <v>0</v>
      </c>
      <c r="C708" s="222">
        <v>60.900000000000006</v>
      </c>
      <c r="I708" s="2"/>
      <c r="J708" s="2"/>
    </row>
    <row r="709" spans="1:10" x14ac:dyDescent="0.2">
      <c r="A709" s="130" t="s">
        <v>1516</v>
      </c>
      <c r="B709">
        <v>0</v>
      </c>
      <c r="C709" s="222">
        <v>61</v>
      </c>
      <c r="I709" s="2"/>
      <c r="J709" s="2"/>
    </row>
    <row r="710" spans="1:10" x14ac:dyDescent="0.2">
      <c r="A710" s="130" t="s">
        <v>1516</v>
      </c>
      <c r="B710">
        <v>0</v>
      </c>
      <c r="C710" s="222">
        <v>61.100000000000009</v>
      </c>
      <c r="I710" s="2"/>
      <c r="J710" s="2"/>
    </row>
    <row r="711" spans="1:10" x14ac:dyDescent="0.2">
      <c r="A711" s="130" t="s">
        <v>1516</v>
      </c>
      <c r="B711">
        <v>0</v>
      </c>
      <c r="C711" s="222">
        <v>61.2</v>
      </c>
      <c r="I711" s="2"/>
      <c r="J711" s="2"/>
    </row>
    <row r="712" spans="1:10" x14ac:dyDescent="0.2">
      <c r="A712" s="130" t="s">
        <v>1516</v>
      </c>
      <c r="B712">
        <v>0</v>
      </c>
      <c r="C712" s="222">
        <v>61.3</v>
      </c>
      <c r="I712" s="2"/>
      <c r="J712" s="2"/>
    </row>
    <row r="713" spans="1:10" x14ac:dyDescent="0.2">
      <c r="A713" s="130" t="s">
        <v>1516</v>
      </c>
      <c r="B713">
        <v>0</v>
      </c>
      <c r="C713" s="222">
        <v>61.400000000000006</v>
      </c>
      <c r="I713" s="2"/>
      <c r="J713" s="2"/>
    </row>
    <row r="714" spans="1:10" x14ac:dyDescent="0.2">
      <c r="A714" s="130" t="s">
        <v>1516</v>
      </c>
      <c r="B714">
        <v>0</v>
      </c>
      <c r="C714" s="222">
        <v>61.5</v>
      </c>
      <c r="I714" s="2"/>
      <c r="J714" s="2"/>
    </row>
    <row r="715" spans="1:10" x14ac:dyDescent="0.2">
      <c r="A715" s="130" t="s">
        <v>1516</v>
      </c>
      <c r="B715">
        <v>0</v>
      </c>
      <c r="C715" s="222">
        <v>61.600000000000009</v>
      </c>
      <c r="I715" s="2"/>
      <c r="J715" s="2"/>
    </row>
    <row r="716" spans="1:10" x14ac:dyDescent="0.2">
      <c r="A716" s="130" t="s">
        <v>1516</v>
      </c>
      <c r="B716">
        <v>0</v>
      </c>
      <c r="C716" s="222">
        <v>61.7</v>
      </c>
      <c r="I716" s="2"/>
      <c r="J716" s="2"/>
    </row>
    <row r="717" spans="1:10" x14ac:dyDescent="0.2">
      <c r="A717" s="130" t="s">
        <v>1516</v>
      </c>
      <c r="B717">
        <v>0</v>
      </c>
      <c r="C717" s="222">
        <v>61.8</v>
      </c>
      <c r="I717" s="2"/>
      <c r="J717" s="2"/>
    </row>
    <row r="718" spans="1:10" x14ac:dyDescent="0.2">
      <c r="A718" s="130" t="s">
        <v>1516</v>
      </c>
      <c r="B718">
        <v>0</v>
      </c>
      <c r="C718" s="222">
        <v>61.900000000000006</v>
      </c>
      <c r="I718" s="2"/>
      <c r="J718" s="2"/>
    </row>
    <row r="719" spans="1:10" x14ac:dyDescent="0.2">
      <c r="A719" s="130" t="s">
        <v>1516</v>
      </c>
      <c r="B719">
        <v>0</v>
      </c>
      <c r="C719" s="222">
        <v>62</v>
      </c>
      <c r="I719" s="2"/>
      <c r="J719" s="2"/>
    </row>
    <row r="720" spans="1:10" x14ac:dyDescent="0.2">
      <c r="A720" s="130" t="s">
        <v>1516</v>
      </c>
      <c r="B720">
        <v>0</v>
      </c>
      <c r="C720" s="222">
        <v>62.100000000000009</v>
      </c>
      <c r="I720" s="2"/>
      <c r="J720" s="2"/>
    </row>
    <row r="721" spans="1:10" x14ac:dyDescent="0.2">
      <c r="A721" s="130" t="s">
        <v>1516</v>
      </c>
      <c r="B721">
        <v>0</v>
      </c>
      <c r="C721" s="222">
        <v>62.2</v>
      </c>
      <c r="I721" s="2"/>
      <c r="J721" s="2"/>
    </row>
    <row r="722" spans="1:10" x14ac:dyDescent="0.2">
      <c r="A722" s="130" t="s">
        <v>1516</v>
      </c>
      <c r="B722">
        <v>0</v>
      </c>
      <c r="C722" s="222">
        <v>62.3</v>
      </c>
      <c r="I722" s="2"/>
      <c r="J722" s="2"/>
    </row>
    <row r="723" spans="1:10" x14ac:dyDescent="0.2">
      <c r="A723" s="130" t="s">
        <v>1516</v>
      </c>
      <c r="B723">
        <v>0</v>
      </c>
      <c r="C723" s="222">
        <v>62.400000000000006</v>
      </c>
      <c r="I723" s="2"/>
      <c r="J723" s="2"/>
    </row>
    <row r="724" spans="1:10" x14ac:dyDescent="0.2">
      <c r="A724" s="130" t="s">
        <v>1516</v>
      </c>
      <c r="B724">
        <v>0</v>
      </c>
      <c r="C724" s="222">
        <v>62.5</v>
      </c>
      <c r="I724" s="2"/>
      <c r="J724" s="2"/>
    </row>
    <row r="725" spans="1:10" x14ac:dyDescent="0.2">
      <c r="A725" s="130" t="s">
        <v>1516</v>
      </c>
      <c r="B725">
        <v>0</v>
      </c>
      <c r="C725" s="222">
        <v>62.600000000000009</v>
      </c>
      <c r="I725" s="2"/>
      <c r="J725" s="2"/>
    </row>
    <row r="726" spans="1:10" x14ac:dyDescent="0.2">
      <c r="A726" s="130" t="s">
        <v>1516</v>
      </c>
      <c r="B726">
        <v>0</v>
      </c>
      <c r="C726" s="222">
        <v>62.7</v>
      </c>
      <c r="I726" s="2"/>
      <c r="J726" s="2"/>
    </row>
    <row r="727" spans="1:10" x14ac:dyDescent="0.2">
      <c r="A727" s="130" t="s">
        <v>1516</v>
      </c>
      <c r="B727">
        <v>0</v>
      </c>
      <c r="C727" s="222">
        <v>62.8</v>
      </c>
      <c r="I727" s="2"/>
      <c r="J727" s="2"/>
    </row>
    <row r="728" spans="1:10" x14ac:dyDescent="0.2">
      <c r="A728" s="130" t="s">
        <v>1516</v>
      </c>
      <c r="B728">
        <v>0</v>
      </c>
      <c r="C728" s="222">
        <v>62.900000000000006</v>
      </c>
      <c r="I728" s="2"/>
      <c r="J728" s="2"/>
    </row>
    <row r="729" spans="1:10" x14ac:dyDescent="0.2">
      <c r="A729" s="130" t="s">
        <v>1516</v>
      </c>
      <c r="B729">
        <v>0</v>
      </c>
      <c r="C729" s="222">
        <v>63</v>
      </c>
      <c r="I729" s="2"/>
      <c r="J729" s="2"/>
    </row>
    <row r="730" spans="1:10" x14ac:dyDescent="0.2">
      <c r="A730" s="130" t="s">
        <v>1516</v>
      </c>
      <c r="B730">
        <v>0</v>
      </c>
      <c r="C730" s="222">
        <v>63.100000000000009</v>
      </c>
      <c r="I730" s="2"/>
      <c r="J730" s="2"/>
    </row>
    <row r="731" spans="1:10" x14ac:dyDescent="0.2">
      <c r="A731" s="130" t="s">
        <v>1516</v>
      </c>
      <c r="B731">
        <v>0</v>
      </c>
      <c r="C731" s="222">
        <v>63.2</v>
      </c>
      <c r="I731" s="2"/>
      <c r="J731" s="2"/>
    </row>
    <row r="732" spans="1:10" x14ac:dyDescent="0.2">
      <c r="A732" s="130" t="s">
        <v>1516</v>
      </c>
      <c r="B732">
        <v>0</v>
      </c>
      <c r="C732" s="222">
        <v>63.3</v>
      </c>
      <c r="I732" s="2"/>
      <c r="J732" s="2"/>
    </row>
    <row r="733" spans="1:10" x14ac:dyDescent="0.2">
      <c r="A733" s="130" t="s">
        <v>1516</v>
      </c>
      <c r="B733">
        <v>0</v>
      </c>
      <c r="C733" s="222">
        <v>63.400000000000006</v>
      </c>
      <c r="I733" s="2"/>
      <c r="J733" s="2"/>
    </row>
    <row r="734" spans="1:10" x14ac:dyDescent="0.2">
      <c r="A734" s="130" t="s">
        <v>1516</v>
      </c>
      <c r="B734">
        <v>0</v>
      </c>
      <c r="C734" s="222">
        <v>63.5</v>
      </c>
      <c r="I734" s="2"/>
      <c r="J734" s="2"/>
    </row>
    <row r="735" spans="1:10" x14ac:dyDescent="0.2">
      <c r="A735" s="130" t="s">
        <v>1516</v>
      </c>
      <c r="B735">
        <v>0</v>
      </c>
      <c r="C735" s="222">
        <v>63.600000000000009</v>
      </c>
      <c r="I735" s="2"/>
      <c r="J735" s="2"/>
    </row>
    <row r="736" spans="1:10" x14ac:dyDescent="0.2">
      <c r="A736" s="130" t="s">
        <v>1516</v>
      </c>
      <c r="B736">
        <v>0</v>
      </c>
      <c r="C736" s="222">
        <v>63.7</v>
      </c>
      <c r="I736" s="2"/>
      <c r="J736" s="2"/>
    </row>
    <row r="737" spans="1:10" x14ac:dyDescent="0.2">
      <c r="A737" s="130" t="s">
        <v>1516</v>
      </c>
      <c r="B737">
        <v>0</v>
      </c>
      <c r="C737" s="222">
        <v>63.8</v>
      </c>
      <c r="I737" s="2"/>
      <c r="J737" s="2"/>
    </row>
    <row r="738" spans="1:10" x14ac:dyDescent="0.2">
      <c r="A738" s="130" t="s">
        <v>1516</v>
      </c>
      <c r="B738">
        <v>0</v>
      </c>
      <c r="C738" s="222">
        <v>63.900000000000006</v>
      </c>
      <c r="I738" s="2"/>
      <c r="J738" s="2"/>
    </row>
    <row r="739" spans="1:10" x14ac:dyDescent="0.2">
      <c r="A739" s="130" t="s">
        <v>1516</v>
      </c>
      <c r="B739">
        <v>0</v>
      </c>
      <c r="C739" s="222">
        <v>64</v>
      </c>
      <c r="I739" s="2"/>
      <c r="J739" s="2"/>
    </row>
    <row r="740" spans="1:10" x14ac:dyDescent="0.2">
      <c r="A740" s="130" t="s">
        <v>1516</v>
      </c>
      <c r="B740">
        <v>0</v>
      </c>
      <c r="C740" s="222">
        <v>64.100000000000009</v>
      </c>
      <c r="I740" s="2"/>
      <c r="J740" s="2"/>
    </row>
    <row r="741" spans="1:10" x14ac:dyDescent="0.2">
      <c r="A741" s="130" t="s">
        <v>1516</v>
      </c>
      <c r="B741">
        <v>0</v>
      </c>
      <c r="C741" s="222">
        <v>64.2</v>
      </c>
      <c r="I741" s="2"/>
      <c r="J741" s="2"/>
    </row>
    <row r="742" spans="1:10" x14ac:dyDescent="0.2">
      <c r="A742" s="130" t="s">
        <v>1516</v>
      </c>
      <c r="B742">
        <v>0</v>
      </c>
      <c r="C742" s="222">
        <v>64.3</v>
      </c>
      <c r="I742" s="2"/>
      <c r="J742" s="2"/>
    </row>
    <row r="743" spans="1:10" x14ac:dyDescent="0.2">
      <c r="A743" s="130" t="s">
        <v>1516</v>
      </c>
      <c r="B743">
        <v>0</v>
      </c>
      <c r="C743" s="222">
        <v>64.400000000000006</v>
      </c>
      <c r="I743" s="2"/>
      <c r="J743" s="2"/>
    </row>
    <row r="744" spans="1:10" x14ac:dyDescent="0.2">
      <c r="A744" s="130" t="s">
        <v>1516</v>
      </c>
      <c r="B744">
        <v>0</v>
      </c>
      <c r="C744" s="222">
        <v>64.5</v>
      </c>
      <c r="I744" s="2"/>
      <c r="J744" s="2"/>
    </row>
    <row r="745" spans="1:10" x14ac:dyDescent="0.2">
      <c r="A745" s="130" t="s">
        <v>1516</v>
      </c>
      <c r="B745">
        <v>0</v>
      </c>
      <c r="C745" s="222">
        <v>64.600000000000009</v>
      </c>
      <c r="I745" s="2"/>
      <c r="J745" s="2"/>
    </row>
    <row r="746" spans="1:10" x14ac:dyDescent="0.2">
      <c r="A746" s="130" t="s">
        <v>1516</v>
      </c>
      <c r="B746">
        <v>0</v>
      </c>
      <c r="C746" s="222">
        <v>64.7</v>
      </c>
      <c r="I746" s="2"/>
      <c r="J746" s="2"/>
    </row>
    <row r="747" spans="1:10" x14ac:dyDescent="0.2">
      <c r="A747" s="130" t="s">
        <v>1516</v>
      </c>
      <c r="B747">
        <v>0</v>
      </c>
      <c r="C747" s="222">
        <v>64.8</v>
      </c>
      <c r="I747" s="2"/>
      <c r="J747" s="2"/>
    </row>
    <row r="748" spans="1:10" x14ac:dyDescent="0.2">
      <c r="A748" s="130" t="s">
        <v>1516</v>
      </c>
      <c r="B748">
        <v>0</v>
      </c>
      <c r="C748" s="222">
        <v>64.900000000000006</v>
      </c>
      <c r="I748" s="2"/>
      <c r="J748" s="2"/>
    </row>
    <row r="749" spans="1:10" x14ac:dyDescent="0.2">
      <c r="A749" s="130">
        <v>1347.5480000000036</v>
      </c>
      <c r="B749">
        <v>0</v>
      </c>
      <c r="C749" s="222">
        <v>65</v>
      </c>
      <c r="I749" s="2"/>
      <c r="J749" s="2"/>
    </row>
    <row r="750" spans="1:10" x14ac:dyDescent="0.2">
      <c r="A750" s="130">
        <v>1347.3480000000036</v>
      </c>
      <c r="B750">
        <v>0</v>
      </c>
      <c r="C750" s="222">
        <v>65.100000000000009</v>
      </c>
      <c r="I750" s="2"/>
      <c r="J750" s="2"/>
    </row>
    <row r="751" spans="1:10" x14ac:dyDescent="0.2">
      <c r="A751" s="130">
        <v>1347.1480000000035</v>
      </c>
      <c r="B751">
        <v>0</v>
      </c>
      <c r="C751" s="222">
        <v>65.2</v>
      </c>
      <c r="I751" s="2"/>
      <c r="J751" s="2"/>
    </row>
    <row r="752" spans="1:10" x14ac:dyDescent="0.2">
      <c r="A752" s="130">
        <v>1346.9480000000035</v>
      </c>
      <c r="B752">
        <v>0</v>
      </c>
      <c r="C752" s="222">
        <v>65.3</v>
      </c>
      <c r="I752" s="2"/>
      <c r="J752" s="2"/>
    </row>
    <row r="753" spans="1:10" x14ac:dyDescent="0.2">
      <c r="A753" s="130">
        <v>1346.9480000000035</v>
      </c>
      <c r="B753">
        <v>0</v>
      </c>
      <c r="C753" s="222">
        <v>65.400000000000006</v>
      </c>
      <c r="I753" s="2"/>
      <c r="J753" s="2"/>
    </row>
    <row r="754" spans="1:10" x14ac:dyDescent="0.2">
      <c r="A754" s="130">
        <v>1346.7480000000035</v>
      </c>
      <c r="B754">
        <v>0</v>
      </c>
      <c r="C754" s="222">
        <v>65.5</v>
      </c>
      <c r="I754" s="2"/>
      <c r="J754" s="2"/>
    </row>
    <row r="755" spans="1:10" x14ac:dyDescent="0.2">
      <c r="A755" s="130">
        <v>1346.7480000000035</v>
      </c>
      <c r="B755">
        <v>0</v>
      </c>
      <c r="C755" s="222">
        <v>65.600000000000009</v>
      </c>
      <c r="I755" s="2"/>
      <c r="J755" s="2"/>
    </row>
    <row r="756" spans="1:10" x14ac:dyDescent="0.2">
      <c r="A756" s="130">
        <v>1346.5480000000034</v>
      </c>
      <c r="B756">
        <v>0</v>
      </c>
      <c r="C756" s="222">
        <v>65.7</v>
      </c>
      <c r="I756" s="2"/>
      <c r="J756" s="2"/>
    </row>
    <row r="757" spans="1:10" x14ac:dyDescent="0.2">
      <c r="A757" s="130">
        <v>1346.5480000000034</v>
      </c>
      <c r="B757">
        <v>0</v>
      </c>
      <c r="C757" s="222">
        <v>65.8</v>
      </c>
      <c r="I757" s="2"/>
      <c r="J757" s="2"/>
    </row>
    <row r="758" spans="1:10" x14ac:dyDescent="0.2">
      <c r="A758" s="130">
        <v>1346.5480000000034</v>
      </c>
      <c r="B758">
        <v>0</v>
      </c>
      <c r="C758" s="222">
        <v>65.900000000000006</v>
      </c>
      <c r="I758" s="2"/>
      <c r="J758" s="2"/>
    </row>
    <row r="759" spans="1:10" x14ac:dyDescent="0.2">
      <c r="A759" s="130">
        <v>1346.3480000000034</v>
      </c>
      <c r="B759">
        <v>0</v>
      </c>
      <c r="C759" s="222">
        <v>66</v>
      </c>
      <c r="I759" s="2"/>
      <c r="J759" s="2"/>
    </row>
    <row r="760" spans="1:10" x14ac:dyDescent="0.2">
      <c r="A760" s="130">
        <v>1346.3480000000034</v>
      </c>
      <c r="B760">
        <v>0</v>
      </c>
      <c r="C760" s="222">
        <v>66.100000000000009</v>
      </c>
      <c r="I760" s="2"/>
      <c r="J760" s="2"/>
    </row>
    <row r="761" spans="1:10" x14ac:dyDescent="0.2">
      <c r="A761" s="130">
        <v>1346.3480000000034</v>
      </c>
      <c r="B761">
        <v>0</v>
      </c>
      <c r="C761" s="222">
        <v>66.2</v>
      </c>
      <c r="I761" s="2"/>
      <c r="J761" s="2"/>
    </row>
    <row r="762" spans="1:10" x14ac:dyDescent="0.2">
      <c r="A762" s="130">
        <v>1346.3480000000034</v>
      </c>
      <c r="B762">
        <v>0</v>
      </c>
      <c r="C762" s="222">
        <v>66.3</v>
      </c>
      <c r="I762" s="2"/>
      <c r="J762" s="2"/>
    </row>
    <row r="763" spans="1:10" x14ac:dyDescent="0.2">
      <c r="A763" s="130">
        <v>1346.1480000000033</v>
      </c>
      <c r="B763">
        <v>0</v>
      </c>
      <c r="C763" s="222">
        <v>66.400000000000006</v>
      </c>
      <c r="I763" s="2"/>
      <c r="J763" s="2"/>
    </row>
    <row r="764" spans="1:10" x14ac:dyDescent="0.2">
      <c r="A764" s="130">
        <v>1346.1480000000033</v>
      </c>
      <c r="B764">
        <v>0</v>
      </c>
      <c r="C764" s="222">
        <v>66.5</v>
      </c>
      <c r="I764" s="2"/>
      <c r="J764" s="2"/>
    </row>
    <row r="765" spans="1:10" x14ac:dyDescent="0.2">
      <c r="A765" s="130">
        <v>1346.1480000000033</v>
      </c>
      <c r="B765">
        <v>0</v>
      </c>
      <c r="C765" s="222">
        <v>66.600000000000009</v>
      </c>
      <c r="I765" s="2"/>
      <c r="J765" s="2"/>
    </row>
    <row r="766" spans="1:10" x14ac:dyDescent="0.2">
      <c r="A766" s="130">
        <v>1346.1480000000033</v>
      </c>
      <c r="B766">
        <v>0</v>
      </c>
      <c r="C766" s="222">
        <v>66.7</v>
      </c>
      <c r="I766" s="2"/>
      <c r="J766" s="2"/>
    </row>
    <row r="767" spans="1:10" x14ac:dyDescent="0.2">
      <c r="A767" s="130">
        <v>1346.1480000000033</v>
      </c>
      <c r="B767">
        <v>0</v>
      </c>
      <c r="C767" s="222">
        <v>66.8</v>
      </c>
      <c r="I767" s="2"/>
      <c r="J767" s="2"/>
    </row>
    <row r="768" spans="1:10" x14ac:dyDescent="0.2">
      <c r="A768" s="130">
        <v>1346.1480000000033</v>
      </c>
      <c r="B768">
        <v>0</v>
      </c>
      <c r="C768" s="222">
        <v>66.900000000000006</v>
      </c>
      <c r="I768" s="2"/>
      <c r="J768" s="2"/>
    </row>
    <row r="769" spans="1:10" x14ac:dyDescent="0.2">
      <c r="A769" s="130">
        <v>1345.9480000000033</v>
      </c>
      <c r="B769">
        <v>0</v>
      </c>
      <c r="C769" s="222">
        <v>67</v>
      </c>
      <c r="I769" s="2"/>
      <c r="J769" s="2"/>
    </row>
    <row r="770" spans="1:10" x14ac:dyDescent="0.2">
      <c r="A770" s="130">
        <v>1345.9480000000033</v>
      </c>
      <c r="B770">
        <v>0</v>
      </c>
      <c r="C770" s="222">
        <v>67.100000000000009</v>
      </c>
      <c r="I770" s="2"/>
      <c r="J770" s="2"/>
    </row>
    <row r="771" spans="1:10" x14ac:dyDescent="0.2">
      <c r="A771" s="130">
        <v>1345.9480000000033</v>
      </c>
      <c r="B771">
        <v>0</v>
      </c>
      <c r="C771" s="222">
        <v>67.2</v>
      </c>
      <c r="I771" s="2"/>
      <c r="J771" s="2"/>
    </row>
    <row r="772" spans="1:10" x14ac:dyDescent="0.2">
      <c r="A772" s="130">
        <v>1345.9480000000033</v>
      </c>
      <c r="B772">
        <v>0</v>
      </c>
      <c r="C772" s="222">
        <v>67.3</v>
      </c>
      <c r="I772" s="2"/>
      <c r="J772" s="2"/>
    </row>
    <row r="773" spans="1:10" x14ac:dyDescent="0.2">
      <c r="A773" s="130">
        <v>1345.9480000000033</v>
      </c>
      <c r="B773">
        <v>0</v>
      </c>
      <c r="C773" s="222">
        <v>67.400000000000006</v>
      </c>
      <c r="I773" s="2"/>
      <c r="J773" s="2"/>
    </row>
    <row r="774" spans="1:10" x14ac:dyDescent="0.2">
      <c r="A774" s="130">
        <v>1345.9480000000033</v>
      </c>
      <c r="B774">
        <v>0</v>
      </c>
      <c r="C774" s="222">
        <v>67.5</v>
      </c>
      <c r="I774" s="2"/>
      <c r="J774" s="2"/>
    </row>
    <row r="775" spans="1:10" x14ac:dyDescent="0.2">
      <c r="A775" s="130">
        <v>1345.9480000000033</v>
      </c>
      <c r="B775">
        <v>0</v>
      </c>
      <c r="C775" s="222">
        <v>67.600000000000009</v>
      </c>
      <c r="I775" s="2"/>
      <c r="J775" s="2"/>
    </row>
    <row r="776" spans="1:10" x14ac:dyDescent="0.2">
      <c r="A776" s="130">
        <v>1345.9480000000033</v>
      </c>
      <c r="B776">
        <v>0</v>
      </c>
      <c r="C776" s="222">
        <v>67.7</v>
      </c>
      <c r="I776" s="2"/>
      <c r="J776" s="2"/>
    </row>
    <row r="777" spans="1:10" x14ac:dyDescent="0.2">
      <c r="A777" s="130">
        <v>1345.9480000000033</v>
      </c>
      <c r="B777">
        <v>0</v>
      </c>
      <c r="C777" s="222">
        <v>67.8</v>
      </c>
      <c r="I777" s="2"/>
      <c r="J777" s="2"/>
    </row>
    <row r="778" spans="1:10" x14ac:dyDescent="0.2">
      <c r="A778" s="130">
        <v>1346.1480000000033</v>
      </c>
      <c r="B778">
        <v>0</v>
      </c>
      <c r="C778" s="222">
        <v>67.900000000000006</v>
      </c>
      <c r="I778" s="2"/>
      <c r="J778" s="2"/>
    </row>
    <row r="779" spans="1:10" x14ac:dyDescent="0.2">
      <c r="A779" s="130">
        <v>1346.1480000000033</v>
      </c>
      <c r="B779">
        <v>0</v>
      </c>
      <c r="C779" s="222">
        <v>68</v>
      </c>
      <c r="I779" s="2"/>
      <c r="J779" s="2"/>
    </row>
    <row r="780" spans="1:10" x14ac:dyDescent="0.2">
      <c r="A780" s="130">
        <v>1346.1480000000033</v>
      </c>
      <c r="B780">
        <v>0</v>
      </c>
      <c r="C780" s="222">
        <v>68.100000000000009</v>
      </c>
      <c r="I780" s="2"/>
      <c r="J780" s="2"/>
    </row>
    <row r="781" spans="1:10" x14ac:dyDescent="0.2">
      <c r="A781" s="130">
        <v>1346.1480000000033</v>
      </c>
      <c r="B781">
        <v>0</v>
      </c>
      <c r="C781" s="222">
        <v>68.2</v>
      </c>
      <c r="I781" s="2"/>
      <c r="J781" s="2"/>
    </row>
    <row r="782" spans="1:10" x14ac:dyDescent="0.2">
      <c r="A782" s="130">
        <v>1346.1480000000033</v>
      </c>
      <c r="B782">
        <v>0</v>
      </c>
      <c r="C782" s="222">
        <v>68.3</v>
      </c>
      <c r="I782" s="2"/>
      <c r="J782" s="2"/>
    </row>
    <row r="783" spans="1:10" x14ac:dyDescent="0.2">
      <c r="A783" s="130">
        <v>1346.1480000000033</v>
      </c>
      <c r="B783">
        <v>0</v>
      </c>
      <c r="C783" s="222">
        <v>68.400000000000006</v>
      </c>
      <c r="I783" s="2"/>
      <c r="J783" s="2"/>
    </row>
    <row r="784" spans="1:10" x14ac:dyDescent="0.2">
      <c r="A784" s="130">
        <v>1346.3480000000034</v>
      </c>
      <c r="B784">
        <v>0</v>
      </c>
      <c r="C784" s="222">
        <v>68.5</v>
      </c>
      <c r="I784" s="2"/>
      <c r="J784" s="2"/>
    </row>
    <row r="785" spans="1:10" x14ac:dyDescent="0.2">
      <c r="A785" s="130">
        <v>1346.3480000000034</v>
      </c>
      <c r="B785">
        <v>0</v>
      </c>
      <c r="C785" s="222">
        <v>68.600000000000009</v>
      </c>
      <c r="I785" s="2"/>
      <c r="J785" s="2"/>
    </row>
    <row r="786" spans="1:10" x14ac:dyDescent="0.2">
      <c r="A786" s="130">
        <v>1346.3480000000034</v>
      </c>
      <c r="B786">
        <v>0</v>
      </c>
      <c r="C786" s="222">
        <v>68.7</v>
      </c>
      <c r="I786" s="2"/>
      <c r="J786" s="2"/>
    </row>
    <row r="787" spans="1:10" x14ac:dyDescent="0.2">
      <c r="A787" s="130">
        <v>1346.3480000000034</v>
      </c>
      <c r="B787">
        <v>0</v>
      </c>
      <c r="C787" s="222">
        <v>68.800000000000011</v>
      </c>
      <c r="I787" s="2"/>
      <c r="J787" s="2"/>
    </row>
    <row r="788" spans="1:10" x14ac:dyDescent="0.2">
      <c r="A788" s="130">
        <v>1346.3480000000034</v>
      </c>
      <c r="B788">
        <v>0</v>
      </c>
      <c r="C788" s="222">
        <v>68.900000000000006</v>
      </c>
      <c r="I788" s="2"/>
      <c r="J788" s="2"/>
    </row>
    <row r="789" spans="1:10" x14ac:dyDescent="0.2">
      <c r="A789" s="130">
        <v>1346.3480000000034</v>
      </c>
      <c r="B789">
        <v>0</v>
      </c>
      <c r="C789" s="222">
        <v>69</v>
      </c>
      <c r="I789" s="2"/>
      <c r="J789" s="2"/>
    </row>
    <row r="790" spans="1:10" x14ac:dyDescent="0.2">
      <c r="A790" s="130">
        <v>1346.3480000000034</v>
      </c>
      <c r="B790">
        <v>0</v>
      </c>
      <c r="C790" s="222">
        <v>69.100000000000009</v>
      </c>
      <c r="I790" s="2"/>
      <c r="J790" s="2"/>
    </row>
    <row r="791" spans="1:10" x14ac:dyDescent="0.2">
      <c r="A791" s="130">
        <v>1346.3480000000034</v>
      </c>
      <c r="B791">
        <v>0</v>
      </c>
      <c r="C791" s="222">
        <v>69.2</v>
      </c>
      <c r="I791" s="2"/>
      <c r="J791" s="2"/>
    </row>
    <row r="792" spans="1:10" x14ac:dyDescent="0.2">
      <c r="A792" s="130">
        <v>1346.5480000000034</v>
      </c>
      <c r="B792">
        <v>0</v>
      </c>
      <c r="C792" s="222">
        <v>69.300000000000011</v>
      </c>
      <c r="I792" s="2"/>
      <c r="J792" s="2"/>
    </row>
    <row r="793" spans="1:10" x14ac:dyDescent="0.2">
      <c r="A793" s="130">
        <v>1346.5480000000034</v>
      </c>
      <c r="B793">
        <v>0</v>
      </c>
      <c r="C793" s="222">
        <v>69.400000000000006</v>
      </c>
      <c r="I793" s="2"/>
      <c r="J793" s="2"/>
    </row>
    <row r="794" spans="1:10" x14ac:dyDescent="0.2">
      <c r="A794" s="130">
        <v>1346.5480000000034</v>
      </c>
      <c r="B794">
        <v>0</v>
      </c>
      <c r="C794" s="222">
        <v>69.5</v>
      </c>
      <c r="I794" s="2"/>
      <c r="J794" s="2"/>
    </row>
    <row r="795" spans="1:10" x14ac:dyDescent="0.2">
      <c r="A795" s="130">
        <v>1346.5480000000034</v>
      </c>
      <c r="B795">
        <v>0</v>
      </c>
      <c r="C795" s="222">
        <v>69.600000000000009</v>
      </c>
      <c r="I795" s="2"/>
      <c r="J795" s="2"/>
    </row>
    <row r="796" spans="1:10" x14ac:dyDescent="0.2">
      <c r="A796" s="130">
        <v>1346.5480000000034</v>
      </c>
      <c r="B796">
        <v>0</v>
      </c>
      <c r="C796" s="222">
        <v>69.7</v>
      </c>
      <c r="I796" s="2"/>
      <c r="J796" s="2"/>
    </row>
    <row r="797" spans="1:10" x14ac:dyDescent="0.2">
      <c r="A797" s="130">
        <v>1346.5480000000034</v>
      </c>
      <c r="B797">
        <v>0</v>
      </c>
      <c r="C797" s="222">
        <v>69.800000000000011</v>
      </c>
      <c r="I797" s="2"/>
      <c r="J797" s="2"/>
    </row>
    <row r="798" spans="1:10" x14ac:dyDescent="0.2">
      <c r="A798" s="130">
        <v>1346.5480000000034</v>
      </c>
      <c r="B798">
        <v>0</v>
      </c>
      <c r="C798" s="222">
        <v>69.900000000000006</v>
      </c>
      <c r="I798" s="2"/>
      <c r="J798" s="2"/>
    </row>
    <row r="799" spans="1:10" x14ac:dyDescent="0.2">
      <c r="A799" s="130">
        <v>1346.5480000000034</v>
      </c>
      <c r="B799">
        <v>0</v>
      </c>
      <c r="C799" s="222">
        <v>70</v>
      </c>
      <c r="I799" s="2"/>
      <c r="J799" s="2"/>
    </row>
    <row r="800" spans="1:10" x14ac:dyDescent="0.2">
      <c r="A800" s="130">
        <v>1346.5480000000034</v>
      </c>
      <c r="B800">
        <v>0</v>
      </c>
      <c r="C800" s="222">
        <v>70.100000000000009</v>
      </c>
      <c r="I800" s="2"/>
      <c r="J800" s="2"/>
    </row>
    <row r="801" spans="1:10" x14ac:dyDescent="0.2">
      <c r="A801" s="130">
        <v>1346.5480000000034</v>
      </c>
      <c r="B801">
        <v>0</v>
      </c>
      <c r="C801" s="222">
        <v>70.2</v>
      </c>
      <c r="I801" s="2"/>
      <c r="J801" s="2"/>
    </row>
    <row r="802" spans="1:10" x14ac:dyDescent="0.2">
      <c r="A802" s="130">
        <v>1346.3480000000034</v>
      </c>
      <c r="B802">
        <v>0</v>
      </c>
      <c r="C802" s="222">
        <v>70.300000000000011</v>
      </c>
      <c r="I802" s="2"/>
      <c r="J802" s="2"/>
    </row>
    <row r="803" spans="1:10" x14ac:dyDescent="0.2">
      <c r="A803" s="130">
        <v>1346.3480000000034</v>
      </c>
      <c r="B803">
        <v>0</v>
      </c>
      <c r="C803" s="222">
        <v>70.400000000000006</v>
      </c>
      <c r="I803" s="2"/>
      <c r="J803" s="2"/>
    </row>
    <row r="804" spans="1:10" x14ac:dyDescent="0.2">
      <c r="A804" s="130">
        <v>1346.3480000000034</v>
      </c>
      <c r="B804">
        <v>0</v>
      </c>
      <c r="C804" s="222">
        <v>70.5</v>
      </c>
      <c r="I804" s="2"/>
      <c r="J804" s="2"/>
    </row>
    <row r="805" spans="1:10" x14ac:dyDescent="0.2">
      <c r="A805" s="130">
        <v>1346.1480000000033</v>
      </c>
      <c r="B805">
        <v>0</v>
      </c>
      <c r="C805" s="222">
        <v>70.600000000000009</v>
      </c>
      <c r="I805" s="2"/>
      <c r="J805" s="2"/>
    </row>
    <row r="806" spans="1:10" x14ac:dyDescent="0.2">
      <c r="A806" s="130">
        <v>1346.1480000000033</v>
      </c>
      <c r="B806">
        <v>0</v>
      </c>
      <c r="C806" s="222">
        <v>70.7</v>
      </c>
      <c r="I806" s="2"/>
      <c r="J806" s="2"/>
    </row>
    <row r="807" spans="1:10" x14ac:dyDescent="0.2">
      <c r="A807" s="130">
        <v>1346.1480000000033</v>
      </c>
      <c r="B807">
        <v>0</v>
      </c>
      <c r="C807" s="222">
        <v>70.800000000000011</v>
      </c>
      <c r="I807" s="2"/>
      <c r="J807" s="2"/>
    </row>
    <row r="808" spans="1:10" x14ac:dyDescent="0.2">
      <c r="A808" s="130">
        <v>1345.9480000000033</v>
      </c>
      <c r="B808">
        <v>0</v>
      </c>
      <c r="C808" s="222">
        <v>70.900000000000006</v>
      </c>
      <c r="I808" s="2"/>
      <c r="J808" s="2"/>
    </row>
    <row r="809" spans="1:10" x14ac:dyDescent="0.2">
      <c r="A809" s="130">
        <v>1345.9480000000033</v>
      </c>
      <c r="B809">
        <v>0</v>
      </c>
      <c r="C809" s="222">
        <v>71</v>
      </c>
      <c r="I809" s="2"/>
      <c r="J809" s="2"/>
    </row>
    <row r="810" spans="1:10" x14ac:dyDescent="0.2">
      <c r="A810" s="130">
        <v>1345.9480000000033</v>
      </c>
      <c r="B810">
        <v>0</v>
      </c>
      <c r="C810" s="222">
        <v>71.100000000000009</v>
      </c>
      <c r="I810" s="2"/>
      <c r="J810" s="2"/>
    </row>
    <row r="811" spans="1:10" x14ac:dyDescent="0.2">
      <c r="A811" s="130">
        <v>1345.7480000000032</v>
      </c>
      <c r="B811">
        <v>0</v>
      </c>
      <c r="C811" s="222">
        <v>71.2</v>
      </c>
      <c r="I811" s="2"/>
      <c r="J811" s="2"/>
    </row>
    <row r="812" spans="1:10" x14ac:dyDescent="0.2">
      <c r="A812" s="130">
        <v>1345.7480000000032</v>
      </c>
      <c r="B812">
        <v>0</v>
      </c>
      <c r="C812" s="222">
        <v>71.300000000000011</v>
      </c>
      <c r="I812" s="2"/>
      <c r="J812" s="2"/>
    </row>
    <row r="813" spans="1:10" x14ac:dyDescent="0.2">
      <c r="A813" s="130">
        <v>1345.7480000000032</v>
      </c>
      <c r="B813">
        <v>0</v>
      </c>
      <c r="C813" s="222">
        <v>71.400000000000006</v>
      </c>
      <c r="I813" s="2"/>
      <c r="J813" s="2"/>
    </row>
    <row r="814" spans="1:10" x14ac:dyDescent="0.2">
      <c r="A814" s="130">
        <v>1345.5480000000032</v>
      </c>
      <c r="B814">
        <v>0</v>
      </c>
      <c r="C814" s="222">
        <v>71.5</v>
      </c>
      <c r="I814" s="2"/>
      <c r="J814" s="2"/>
    </row>
    <row r="815" spans="1:10" x14ac:dyDescent="0.2">
      <c r="A815" s="130">
        <v>1345.5480000000032</v>
      </c>
      <c r="B815">
        <v>0</v>
      </c>
      <c r="C815" s="222">
        <v>71.600000000000009</v>
      </c>
      <c r="I815" s="2"/>
      <c r="J815" s="2"/>
    </row>
    <row r="816" spans="1:10" x14ac:dyDescent="0.2">
      <c r="A816" s="130">
        <v>1345.5480000000032</v>
      </c>
      <c r="B816">
        <v>0</v>
      </c>
      <c r="C816" s="222">
        <v>71.7</v>
      </c>
      <c r="I816" s="2"/>
      <c r="J816" s="2"/>
    </row>
    <row r="817" spans="1:10" x14ac:dyDescent="0.2">
      <c r="A817" s="130">
        <v>1345.5480000000032</v>
      </c>
      <c r="B817">
        <v>0</v>
      </c>
      <c r="C817" s="222">
        <v>71.800000000000011</v>
      </c>
      <c r="I817" s="2"/>
      <c r="J817" s="2"/>
    </row>
    <row r="818" spans="1:10" x14ac:dyDescent="0.2">
      <c r="A818" s="130">
        <v>1345.3480000000031</v>
      </c>
      <c r="B818">
        <v>0</v>
      </c>
      <c r="C818" s="222">
        <v>71.900000000000006</v>
      </c>
      <c r="I818" s="2"/>
      <c r="J818" s="2"/>
    </row>
    <row r="819" spans="1:10" x14ac:dyDescent="0.2">
      <c r="A819" s="130">
        <v>1345.3480000000031</v>
      </c>
      <c r="B819">
        <v>0</v>
      </c>
      <c r="C819" s="222">
        <v>72</v>
      </c>
      <c r="I819" s="2"/>
      <c r="J819" s="2"/>
    </row>
    <row r="820" spans="1:10" x14ac:dyDescent="0.2">
      <c r="A820" s="130">
        <v>1345.3480000000031</v>
      </c>
      <c r="B820">
        <v>0</v>
      </c>
      <c r="C820" s="222">
        <v>72.100000000000009</v>
      </c>
      <c r="I820" s="2"/>
      <c r="J820" s="2"/>
    </row>
    <row r="821" spans="1:10" x14ac:dyDescent="0.2">
      <c r="A821" s="130"/>
      <c r="C821" s="222"/>
      <c r="I821" s="2"/>
      <c r="J821" s="2"/>
    </row>
    <row r="822" spans="1:10" x14ac:dyDescent="0.2">
      <c r="A822" s="130"/>
      <c r="C822" s="222"/>
      <c r="I822" s="2"/>
      <c r="J822" s="2"/>
    </row>
    <row r="823" spans="1:10" x14ac:dyDescent="0.2">
      <c r="A823" s="130"/>
      <c r="C823" s="222"/>
      <c r="I823" s="2"/>
      <c r="J823" s="2"/>
    </row>
    <row r="824" spans="1:10" x14ac:dyDescent="0.2">
      <c r="A824" s="130"/>
      <c r="C824" s="222"/>
      <c r="I824" s="2"/>
      <c r="J824" s="2"/>
    </row>
    <row r="825" spans="1:10" x14ac:dyDescent="0.2">
      <c r="A825" s="130"/>
      <c r="C825" s="222"/>
      <c r="I825" s="2"/>
      <c r="J825" s="2"/>
    </row>
    <row r="826" spans="1:10" x14ac:dyDescent="0.2">
      <c r="A826" s="130"/>
      <c r="C826" s="222"/>
      <c r="I826" s="2"/>
      <c r="J826" s="2"/>
    </row>
    <row r="827" spans="1:10" x14ac:dyDescent="0.2">
      <c r="A827" s="130"/>
      <c r="C827" s="222"/>
      <c r="I827" s="2"/>
      <c r="J827" s="2"/>
    </row>
    <row r="828" spans="1:10" x14ac:dyDescent="0.2">
      <c r="A828" s="130"/>
      <c r="C828" s="222"/>
      <c r="I828" s="2"/>
      <c r="J828" s="2"/>
    </row>
    <row r="829" spans="1:10" x14ac:dyDescent="0.2">
      <c r="A829" s="130"/>
      <c r="C829" s="222"/>
      <c r="I829" s="2"/>
      <c r="J829" s="2"/>
    </row>
    <row r="830" spans="1:10" x14ac:dyDescent="0.2">
      <c r="A830" s="130"/>
      <c r="C830" s="222"/>
      <c r="I830" s="2"/>
      <c r="J830" s="2"/>
    </row>
    <row r="831" spans="1:10" x14ac:dyDescent="0.2">
      <c r="A831" s="130"/>
      <c r="C831" s="222"/>
      <c r="I831" s="2"/>
      <c r="J831" s="2"/>
    </row>
    <row r="832" spans="1:10" x14ac:dyDescent="0.2">
      <c r="A832" s="130"/>
      <c r="C832" s="222"/>
      <c r="I832" s="2"/>
      <c r="J832" s="2"/>
    </row>
    <row r="833" spans="1:10" x14ac:dyDescent="0.2">
      <c r="A833" s="130"/>
      <c r="C833" s="222"/>
      <c r="I833" s="2"/>
      <c r="J833" s="2"/>
    </row>
    <row r="834" spans="1:10" x14ac:dyDescent="0.2">
      <c r="A834" s="130"/>
      <c r="C834" s="222"/>
      <c r="I834" s="2"/>
      <c r="J834" s="2"/>
    </row>
    <row r="835" spans="1:10" x14ac:dyDescent="0.2">
      <c r="A835" s="130"/>
      <c r="C835" s="222"/>
      <c r="I835" s="2"/>
      <c r="J835" s="2"/>
    </row>
    <row r="836" spans="1:10" x14ac:dyDescent="0.2">
      <c r="A836" s="130"/>
      <c r="C836" s="222"/>
      <c r="I836" s="2"/>
      <c r="J836" s="2"/>
    </row>
    <row r="837" spans="1:10" x14ac:dyDescent="0.2">
      <c r="A837" s="130"/>
      <c r="C837" s="222"/>
      <c r="I837" s="2"/>
      <c r="J837" s="2"/>
    </row>
    <row r="838" spans="1:10" x14ac:dyDescent="0.2">
      <c r="A838" s="130"/>
      <c r="C838" s="222"/>
      <c r="I838" s="2"/>
      <c r="J838" s="2"/>
    </row>
    <row r="839" spans="1:10" x14ac:dyDescent="0.2">
      <c r="A839" s="130"/>
      <c r="C839" s="222"/>
      <c r="I839" s="2"/>
      <c r="J839" s="2"/>
    </row>
    <row r="840" spans="1:10" x14ac:dyDescent="0.2">
      <c r="A840" s="130"/>
      <c r="C840" s="222"/>
      <c r="I840" s="2"/>
      <c r="J840" s="2"/>
    </row>
    <row r="841" spans="1:10" x14ac:dyDescent="0.2">
      <c r="A841" s="130"/>
      <c r="C841" s="222"/>
      <c r="I841" s="2"/>
      <c r="J841" s="2"/>
    </row>
    <row r="842" spans="1:10" x14ac:dyDescent="0.2">
      <c r="A842" s="130"/>
      <c r="C842" s="222"/>
      <c r="I842" s="2"/>
      <c r="J842" s="2"/>
    </row>
    <row r="843" spans="1:10" x14ac:dyDescent="0.2">
      <c r="A843" s="130"/>
      <c r="C843" s="222"/>
      <c r="I843" s="2"/>
      <c r="J843" s="2"/>
    </row>
    <row r="844" spans="1:10" x14ac:dyDescent="0.2">
      <c r="A844" s="130"/>
      <c r="C844" s="222"/>
      <c r="I844" s="2"/>
      <c r="J844" s="2"/>
    </row>
    <row r="845" spans="1:10" x14ac:dyDescent="0.2">
      <c r="A845" s="130"/>
      <c r="C845" s="222"/>
      <c r="I845" s="2"/>
      <c r="J845" s="2"/>
    </row>
    <row r="846" spans="1:10" x14ac:dyDescent="0.2">
      <c r="A846" s="130"/>
      <c r="C846" s="222"/>
      <c r="I846" s="2"/>
      <c r="J846" s="2"/>
    </row>
    <row r="847" spans="1:10" x14ac:dyDescent="0.2">
      <c r="A847" s="130"/>
      <c r="C847" s="222"/>
      <c r="I847" s="2"/>
      <c r="J847" s="2"/>
    </row>
    <row r="848" spans="1:10" x14ac:dyDescent="0.2">
      <c r="A848" s="130"/>
      <c r="C848" s="222"/>
      <c r="I848" s="2"/>
      <c r="J848" s="2"/>
    </row>
    <row r="849" spans="1:10" x14ac:dyDescent="0.2">
      <c r="A849" s="130"/>
      <c r="C849" s="222"/>
      <c r="I849" s="2"/>
      <c r="J849" s="2"/>
    </row>
    <row r="850" spans="1:10" x14ac:dyDescent="0.2">
      <c r="A850" s="130"/>
      <c r="C850" s="222"/>
      <c r="I850" s="2"/>
      <c r="J850" s="2"/>
    </row>
    <row r="851" spans="1:10" x14ac:dyDescent="0.2">
      <c r="A851" s="130"/>
      <c r="C851" s="222"/>
      <c r="I851" s="2"/>
      <c r="J851" s="2"/>
    </row>
    <row r="852" spans="1:10" x14ac:dyDescent="0.2">
      <c r="A852" s="130"/>
      <c r="C852" s="222"/>
      <c r="I852" s="2"/>
      <c r="J852" s="2"/>
    </row>
    <row r="853" spans="1:10" x14ac:dyDescent="0.2">
      <c r="A853" s="130"/>
      <c r="C853" s="222"/>
      <c r="I853" s="2"/>
      <c r="J853" s="2"/>
    </row>
    <row r="854" spans="1:10" x14ac:dyDescent="0.2">
      <c r="A854" s="130"/>
      <c r="C854" s="222"/>
      <c r="I854" s="2"/>
      <c r="J854" s="2"/>
    </row>
    <row r="855" spans="1:10" x14ac:dyDescent="0.2">
      <c r="A855" s="130"/>
      <c r="C855" s="222"/>
      <c r="I855" s="2"/>
      <c r="J855" s="2"/>
    </row>
    <row r="856" spans="1:10" x14ac:dyDescent="0.2">
      <c r="A856" s="130"/>
      <c r="C856" s="222"/>
      <c r="I856" s="2"/>
      <c r="J856" s="2"/>
    </row>
    <row r="857" spans="1:10" x14ac:dyDescent="0.2">
      <c r="A857" s="130"/>
      <c r="C857" s="222"/>
      <c r="I857" s="2"/>
      <c r="J857" s="2"/>
    </row>
    <row r="858" spans="1:10" x14ac:dyDescent="0.2">
      <c r="A858" s="130"/>
      <c r="C858" s="222"/>
      <c r="I858" s="2"/>
      <c r="J858" s="2"/>
    </row>
    <row r="859" spans="1:10" x14ac:dyDescent="0.2">
      <c r="A859" s="130"/>
      <c r="C859" s="222"/>
      <c r="I859" s="2"/>
      <c r="J859" s="2"/>
    </row>
    <row r="860" spans="1:10" x14ac:dyDescent="0.2">
      <c r="A860" s="130"/>
      <c r="C860" s="222"/>
      <c r="I860" s="2"/>
      <c r="J860" s="2"/>
    </row>
    <row r="861" spans="1:10" x14ac:dyDescent="0.2">
      <c r="A861" s="130"/>
      <c r="C861" s="222"/>
      <c r="I861" s="2"/>
      <c r="J861" s="2"/>
    </row>
    <row r="862" spans="1:10" x14ac:dyDescent="0.2">
      <c r="A862" s="130"/>
      <c r="C862" s="222"/>
      <c r="I862" s="2"/>
      <c r="J862" s="2"/>
    </row>
    <row r="863" spans="1:10" x14ac:dyDescent="0.2">
      <c r="A863" s="130"/>
      <c r="C863" s="222"/>
      <c r="I863" s="2"/>
      <c r="J863" s="2"/>
    </row>
    <row r="864" spans="1:10" x14ac:dyDescent="0.2">
      <c r="A864" s="130"/>
      <c r="C864" s="222"/>
      <c r="I864" s="2"/>
      <c r="J864" s="2"/>
    </row>
    <row r="865" spans="1:10" x14ac:dyDescent="0.2">
      <c r="A865" s="130"/>
      <c r="C865" s="222"/>
      <c r="I865" s="2"/>
      <c r="J865" s="2"/>
    </row>
    <row r="866" spans="1:10" x14ac:dyDescent="0.2">
      <c r="A866" s="130"/>
      <c r="C866" s="222"/>
      <c r="I866" s="2"/>
      <c r="J866" s="2"/>
    </row>
    <row r="867" spans="1:10" x14ac:dyDescent="0.2">
      <c r="A867" s="130"/>
      <c r="C867" s="222"/>
      <c r="I867" s="2"/>
      <c r="J867" s="2"/>
    </row>
    <row r="868" spans="1:10" x14ac:dyDescent="0.2">
      <c r="A868" s="130"/>
      <c r="C868" s="222"/>
      <c r="I868" s="2"/>
      <c r="J868" s="2"/>
    </row>
    <row r="869" spans="1:10" x14ac:dyDescent="0.2">
      <c r="A869" s="130"/>
      <c r="C869" s="222"/>
      <c r="I869" s="2"/>
      <c r="J869" s="2"/>
    </row>
    <row r="870" spans="1:10" x14ac:dyDescent="0.2">
      <c r="A870" s="130"/>
      <c r="C870" s="222"/>
      <c r="I870" s="2"/>
      <c r="J870" s="2"/>
    </row>
    <row r="871" spans="1:10" x14ac:dyDescent="0.2">
      <c r="A871" s="130"/>
      <c r="C871" s="222"/>
      <c r="I871" s="2"/>
      <c r="J871" s="2"/>
    </row>
    <row r="872" spans="1:10" x14ac:dyDescent="0.2">
      <c r="A872" s="130"/>
      <c r="C872" s="222"/>
      <c r="I872" s="2"/>
      <c r="J872" s="2"/>
    </row>
    <row r="873" spans="1:10" x14ac:dyDescent="0.2">
      <c r="A873" s="130"/>
      <c r="C873" s="222"/>
      <c r="I873" s="2"/>
      <c r="J873" s="2"/>
    </row>
    <row r="874" spans="1:10" x14ac:dyDescent="0.2">
      <c r="A874" s="130"/>
      <c r="C874" s="222"/>
      <c r="I874" s="2"/>
      <c r="J874" s="2"/>
    </row>
    <row r="875" spans="1:10" x14ac:dyDescent="0.2">
      <c r="A875" s="130"/>
      <c r="C875" s="222"/>
      <c r="I875" s="2"/>
      <c r="J875" s="2"/>
    </row>
    <row r="876" spans="1:10" x14ac:dyDescent="0.2">
      <c r="A876" s="130"/>
      <c r="C876" s="222"/>
      <c r="I876" s="2"/>
      <c r="J876" s="2"/>
    </row>
    <row r="877" spans="1:10" x14ac:dyDescent="0.2">
      <c r="A877" s="130"/>
      <c r="C877" s="222"/>
      <c r="I877" s="2"/>
      <c r="J877" s="2"/>
    </row>
    <row r="878" spans="1:10" x14ac:dyDescent="0.2">
      <c r="A878" s="130"/>
      <c r="C878" s="222"/>
      <c r="I878" s="2"/>
      <c r="J878" s="2"/>
    </row>
    <row r="879" spans="1:10" x14ac:dyDescent="0.2">
      <c r="A879" s="130"/>
      <c r="C879" s="222"/>
      <c r="I879" s="2"/>
      <c r="J879" s="2"/>
    </row>
    <row r="880" spans="1:10" x14ac:dyDescent="0.2">
      <c r="A880" s="130"/>
      <c r="C880" s="222"/>
      <c r="I880" s="2"/>
      <c r="J880" s="2"/>
    </row>
    <row r="881" spans="1:10" x14ac:dyDescent="0.2">
      <c r="A881" s="130"/>
      <c r="C881" s="222"/>
      <c r="I881" s="2"/>
      <c r="J881" s="2"/>
    </row>
    <row r="882" spans="1:10" x14ac:dyDescent="0.2">
      <c r="A882" s="130"/>
      <c r="C882" s="222"/>
      <c r="I882" s="2"/>
      <c r="J882" s="2"/>
    </row>
    <row r="883" spans="1:10" x14ac:dyDescent="0.2">
      <c r="A883" s="130"/>
      <c r="C883" s="222"/>
      <c r="I883" s="2"/>
      <c r="J883" s="2"/>
    </row>
    <row r="884" spans="1:10" x14ac:dyDescent="0.2">
      <c r="A884" s="130"/>
      <c r="C884" s="222"/>
      <c r="I884" s="2"/>
      <c r="J884" s="2"/>
    </row>
    <row r="885" spans="1:10" x14ac:dyDescent="0.2">
      <c r="A885" s="130"/>
      <c r="C885" s="222"/>
      <c r="I885" s="2"/>
      <c r="J885" s="2"/>
    </row>
    <row r="886" spans="1:10" x14ac:dyDescent="0.2">
      <c r="A886" s="130"/>
      <c r="C886" s="222"/>
      <c r="I886" s="2"/>
      <c r="J886" s="2"/>
    </row>
    <row r="887" spans="1:10" x14ac:dyDescent="0.2">
      <c r="A887" s="130"/>
      <c r="C887" s="222"/>
      <c r="I887" s="2"/>
      <c r="J887" s="2"/>
    </row>
    <row r="888" spans="1:10" x14ac:dyDescent="0.2">
      <c r="A888" s="130"/>
      <c r="C888" s="222"/>
      <c r="I888" s="2"/>
      <c r="J888" s="2"/>
    </row>
    <row r="889" spans="1:10" x14ac:dyDescent="0.2">
      <c r="A889" s="130"/>
      <c r="C889" s="222"/>
      <c r="I889" s="2"/>
      <c r="J889" s="2"/>
    </row>
    <row r="890" spans="1:10" x14ac:dyDescent="0.2">
      <c r="A890" s="130"/>
      <c r="C890" s="222"/>
      <c r="I890" s="2"/>
      <c r="J890" s="2"/>
    </row>
    <row r="891" spans="1:10" x14ac:dyDescent="0.2">
      <c r="A891" s="130"/>
      <c r="C891" s="222"/>
      <c r="I891" s="2"/>
      <c r="J891" s="2"/>
    </row>
    <row r="892" spans="1:10" x14ac:dyDescent="0.2">
      <c r="A892" s="130"/>
      <c r="C892" s="222"/>
      <c r="I892" s="2"/>
      <c r="J892" s="2"/>
    </row>
    <row r="893" spans="1:10" x14ac:dyDescent="0.2">
      <c r="A893" s="130"/>
      <c r="C893" s="222"/>
      <c r="I893" s="2"/>
      <c r="J893" s="2"/>
    </row>
    <row r="894" spans="1:10" x14ac:dyDescent="0.2">
      <c r="A894" s="130"/>
      <c r="C894" s="222"/>
      <c r="I894" s="2"/>
      <c r="J894" s="2"/>
    </row>
    <row r="895" spans="1:10" x14ac:dyDescent="0.2">
      <c r="A895" s="130"/>
      <c r="C895" s="222"/>
      <c r="I895" s="2"/>
      <c r="J895" s="2"/>
    </row>
    <row r="896" spans="1:10" x14ac:dyDescent="0.2">
      <c r="A896" s="130"/>
      <c r="C896" s="222"/>
      <c r="I896" s="2"/>
      <c r="J896" s="2"/>
    </row>
    <row r="897" spans="1:10" x14ac:dyDescent="0.2">
      <c r="A897" s="130"/>
      <c r="C897" s="222"/>
      <c r="I897" s="2"/>
      <c r="J897" s="2"/>
    </row>
    <row r="898" spans="1:10" x14ac:dyDescent="0.2">
      <c r="A898" s="130"/>
      <c r="C898" s="222"/>
      <c r="I898" s="2"/>
      <c r="J898" s="2"/>
    </row>
    <row r="899" spans="1:10" x14ac:dyDescent="0.2">
      <c r="A899" s="130"/>
      <c r="C899" s="222"/>
      <c r="I899" s="2"/>
      <c r="J899" s="2"/>
    </row>
    <row r="900" spans="1:10" x14ac:dyDescent="0.2">
      <c r="A900" s="130"/>
      <c r="C900" s="222"/>
      <c r="I900" s="2"/>
      <c r="J900" s="2"/>
    </row>
    <row r="901" spans="1:10" x14ac:dyDescent="0.2">
      <c r="A901" s="130"/>
      <c r="C901" s="222"/>
      <c r="I901" s="2"/>
      <c r="J901" s="2"/>
    </row>
    <row r="902" spans="1:10" x14ac:dyDescent="0.2">
      <c r="A902" s="130"/>
      <c r="C902" s="222"/>
      <c r="I902" s="2"/>
      <c r="J902" s="2"/>
    </row>
    <row r="903" spans="1:10" x14ac:dyDescent="0.2">
      <c r="A903" s="130"/>
      <c r="C903" s="222"/>
      <c r="I903" s="2"/>
      <c r="J903" s="2"/>
    </row>
    <row r="904" spans="1:10" x14ac:dyDescent="0.2">
      <c r="A904" s="130"/>
      <c r="C904" s="222"/>
      <c r="I904" s="2"/>
      <c r="J904" s="2"/>
    </row>
    <row r="905" spans="1:10" x14ac:dyDescent="0.2">
      <c r="A905" s="130"/>
      <c r="C905" s="222"/>
      <c r="I905" s="2"/>
      <c r="J905" s="2"/>
    </row>
    <row r="906" spans="1:10" x14ac:dyDescent="0.2">
      <c r="A906" s="130"/>
      <c r="C906" s="222"/>
      <c r="I906" s="2"/>
      <c r="J906" s="2"/>
    </row>
    <row r="907" spans="1:10" x14ac:dyDescent="0.2">
      <c r="A907" s="130"/>
      <c r="C907" s="222"/>
      <c r="I907" s="2"/>
      <c r="J907" s="2"/>
    </row>
    <row r="908" spans="1:10" x14ac:dyDescent="0.2">
      <c r="A908" s="130"/>
      <c r="C908" s="222"/>
      <c r="I908" s="2"/>
      <c r="J908" s="2"/>
    </row>
    <row r="909" spans="1:10" x14ac:dyDescent="0.2">
      <c r="A909" s="130"/>
      <c r="C909" s="222"/>
      <c r="I909" s="2"/>
      <c r="J909" s="2"/>
    </row>
    <row r="910" spans="1:10" x14ac:dyDescent="0.2">
      <c r="A910" s="130"/>
      <c r="C910" s="222"/>
      <c r="I910" s="2"/>
      <c r="J910" s="2"/>
    </row>
    <row r="911" spans="1:10" x14ac:dyDescent="0.2">
      <c r="A911" s="130"/>
      <c r="C911" s="222"/>
      <c r="I911" s="2"/>
      <c r="J911" s="2"/>
    </row>
    <row r="912" spans="1:10" x14ac:dyDescent="0.2">
      <c r="A912" s="130"/>
      <c r="C912" s="222"/>
      <c r="I912" s="2"/>
      <c r="J912" s="2"/>
    </row>
    <row r="913" spans="1:10" x14ac:dyDescent="0.2">
      <c r="A913" s="130"/>
      <c r="C913" s="222"/>
      <c r="I913" s="2"/>
      <c r="J913" s="2"/>
    </row>
    <row r="914" spans="1:10" x14ac:dyDescent="0.2">
      <c r="A914" s="130"/>
      <c r="C914" s="222"/>
      <c r="I914" s="2"/>
      <c r="J914" s="2"/>
    </row>
    <row r="915" spans="1:10" x14ac:dyDescent="0.2">
      <c r="A915" s="130"/>
      <c r="C915" s="222"/>
      <c r="I915" s="2"/>
      <c r="J915" s="2"/>
    </row>
    <row r="916" spans="1:10" x14ac:dyDescent="0.2">
      <c r="A916" s="130"/>
      <c r="C916" s="222"/>
      <c r="I916" s="2"/>
      <c r="J916" s="2"/>
    </row>
    <row r="917" spans="1:10" x14ac:dyDescent="0.2">
      <c r="A917" s="130"/>
      <c r="C917" s="222"/>
      <c r="I917" s="2"/>
      <c r="J917" s="2"/>
    </row>
    <row r="918" spans="1:10" x14ac:dyDescent="0.2">
      <c r="A918" s="130"/>
      <c r="C918" s="222"/>
      <c r="I918" s="2"/>
      <c r="J918" s="2"/>
    </row>
    <row r="919" spans="1:10" x14ac:dyDescent="0.2">
      <c r="A919" s="130"/>
      <c r="C919" s="222"/>
      <c r="I919" s="2"/>
      <c r="J919" s="2"/>
    </row>
    <row r="920" spans="1:10" x14ac:dyDescent="0.2">
      <c r="A920" s="130"/>
      <c r="C920" s="222"/>
      <c r="I920" s="2"/>
      <c r="J920" s="2"/>
    </row>
    <row r="921" spans="1:10" x14ac:dyDescent="0.2">
      <c r="A921" s="130"/>
      <c r="C921" s="222"/>
      <c r="I921" s="2"/>
      <c r="J921" s="2"/>
    </row>
    <row r="922" spans="1:10" x14ac:dyDescent="0.2">
      <c r="A922" s="130"/>
      <c r="C922" s="222"/>
      <c r="I922" s="2"/>
      <c r="J922" s="2"/>
    </row>
    <row r="923" spans="1:10" x14ac:dyDescent="0.2">
      <c r="A923" s="130"/>
      <c r="C923" s="222"/>
      <c r="I923" s="2"/>
      <c r="J923" s="2"/>
    </row>
    <row r="924" spans="1:10" x14ac:dyDescent="0.2">
      <c r="A924" s="130"/>
      <c r="C924" s="222"/>
      <c r="I924" s="2"/>
      <c r="J924" s="2"/>
    </row>
    <row r="925" spans="1:10" x14ac:dyDescent="0.2">
      <c r="A925" s="130"/>
      <c r="C925" s="222"/>
      <c r="I925" s="2"/>
      <c r="J925" s="2"/>
    </row>
    <row r="926" spans="1:10" x14ac:dyDescent="0.2">
      <c r="A926" s="130"/>
      <c r="C926" s="222"/>
      <c r="I926" s="2"/>
      <c r="J926" s="2"/>
    </row>
    <row r="927" spans="1:10" x14ac:dyDescent="0.2">
      <c r="A927" s="130"/>
      <c r="C927" s="222"/>
      <c r="I927" s="2"/>
      <c r="J927" s="2"/>
    </row>
    <row r="928" spans="1:10" x14ac:dyDescent="0.2">
      <c r="A928" s="130"/>
      <c r="C928" s="222"/>
      <c r="I928" s="2"/>
      <c r="J928" s="2"/>
    </row>
    <row r="929" spans="1:10" x14ac:dyDescent="0.2">
      <c r="A929" s="130"/>
      <c r="C929" s="222"/>
      <c r="I929" s="2"/>
      <c r="J929" s="2"/>
    </row>
    <row r="930" spans="1:10" x14ac:dyDescent="0.2">
      <c r="A930" s="130"/>
      <c r="C930" s="222"/>
      <c r="I930" s="2"/>
      <c r="J930" s="2"/>
    </row>
    <row r="931" spans="1:10" x14ac:dyDescent="0.2">
      <c r="A931" s="130"/>
      <c r="C931" s="222"/>
      <c r="I931" s="2"/>
      <c r="J931" s="2"/>
    </row>
    <row r="932" spans="1:10" x14ac:dyDescent="0.2">
      <c r="A932" s="130"/>
      <c r="C932" s="222"/>
      <c r="I932" s="2"/>
      <c r="J932" s="2"/>
    </row>
    <row r="933" spans="1:10" x14ac:dyDescent="0.2">
      <c r="A933" s="130"/>
      <c r="C933" s="222"/>
      <c r="I933" s="2"/>
      <c r="J933" s="2"/>
    </row>
    <row r="934" spans="1:10" x14ac:dyDescent="0.2">
      <c r="A934" s="130"/>
      <c r="C934" s="222"/>
      <c r="I934" s="2"/>
      <c r="J934" s="2"/>
    </row>
    <row r="935" spans="1:10" x14ac:dyDescent="0.2">
      <c r="A935" s="130"/>
      <c r="C935" s="222"/>
      <c r="I935" s="2"/>
      <c r="J935" s="2"/>
    </row>
    <row r="936" spans="1:10" x14ac:dyDescent="0.2">
      <c r="A936" s="130"/>
      <c r="C936" s="222"/>
      <c r="I936" s="2"/>
      <c r="J936" s="2"/>
    </row>
    <row r="937" spans="1:10" x14ac:dyDescent="0.2">
      <c r="A937" s="130"/>
      <c r="C937" s="222"/>
      <c r="I937" s="2"/>
      <c r="J937" s="2"/>
    </row>
    <row r="938" spans="1:10" x14ac:dyDescent="0.2">
      <c r="A938" s="130"/>
      <c r="C938" s="222"/>
      <c r="I938" s="2"/>
      <c r="J938" s="2"/>
    </row>
    <row r="939" spans="1:10" x14ac:dyDescent="0.2">
      <c r="A939" s="130"/>
      <c r="C939" s="222"/>
      <c r="I939" s="2"/>
      <c r="J939" s="2"/>
    </row>
    <row r="940" spans="1:10" x14ac:dyDescent="0.2">
      <c r="A940" s="130"/>
      <c r="C940" s="222"/>
      <c r="I940" s="2"/>
      <c r="J940" s="2"/>
    </row>
    <row r="941" spans="1:10" x14ac:dyDescent="0.2">
      <c r="A941" s="130"/>
      <c r="C941" s="222"/>
      <c r="I941" s="2"/>
      <c r="J941" s="2"/>
    </row>
    <row r="942" spans="1:10" x14ac:dyDescent="0.2">
      <c r="A942" s="130"/>
      <c r="C942" s="222"/>
      <c r="I942" s="2"/>
      <c r="J942" s="2"/>
    </row>
    <row r="943" spans="1:10" x14ac:dyDescent="0.2">
      <c r="A943" s="130"/>
      <c r="C943" s="222"/>
      <c r="I943" s="2"/>
      <c r="J943" s="2"/>
    </row>
    <row r="944" spans="1:10" x14ac:dyDescent="0.2">
      <c r="A944" s="130"/>
      <c r="C944" s="222"/>
      <c r="I944" s="2"/>
      <c r="J944" s="2"/>
    </row>
    <row r="945" spans="1:10" x14ac:dyDescent="0.2">
      <c r="A945" s="130"/>
      <c r="C945" s="222"/>
      <c r="I945" s="2"/>
      <c r="J945" s="2"/>
    </row>
    <row r="946" spans="1:10" x14ac:dyDescent="0.2">
      <c r="A946" s="130"/>
      <c r="C946" s="222"/>
      <c r="I946" s="2"/>
      <c r="J946" s="2"/>
    </row>
    <row r="947" spans="1:10" x14ac:dyDescent="0.2">
      <c r="A947" s="130"/>
      <c r="C947" s="222"/>
      <c r="I947" s="2"/>
      <c r="J947" s="2"/>
    </row>
    <row r="948" spans="1:10" x14ac:dyDescent="0.2">
      <c r="A948" s="130"/>
      <c r="C948" s="222"/>
      <c r="I948" s="2"/>
      <c r="J948" s="2"/>
    </row>
    <row r="949" spans="1:10" x14ac:dyDescent="0.2">
      <c r="A949" s="130"/>
      <c r="C949" s="222"/>
      <c r="I949" s="2"/>
      <c r="J949" s="2"/>
    </row>
    <row r="950" spans="1:10" x14ac:dyDescent="0.2">
      <c r="A950" s="130"/>
      <c r="C950" s="222"/>
      <c r="I950" s="2"/>
      <c r="J950" s="2"/>
    </row>
    <row r="951" spans="1:10" x14ac:dyDescent="0.2">
      <c r="A951" s="130"/>
      <c r="C951" s="222"/>
      <c r="I951" s="2"/>
      <c r="J951" s="2"/>
    </row>
    <row r="952" spans="1:10" x14ac:dyDescent="0.2">
      <c r="A952" s="130"/>
      <c r="C952" s="222"/>
      <c r="I952" s="2"/>
      <c r="J952" s="2"/>
    </row>
    <row r="953" spans="1:10" x14ac:dyDescent="0.2">
      <c r="A953" s="130"/>
      <c r="C953" s="222"/>
      <c r="I953" s="2"/>
      <c r="J953" s="2"/>
    </row>
    <row r="954" spans="1:10" x14ac:dyDescent="0.2">
      <c r="A954" s="130"/>
      <c r="C954" s="222"/>
      <c r="I954" s="2"/>
      <c r="J954" s="2"/>
    </row>
    <row r="955" spans="1:10" x14ac:dyDescent="0.2">
      <c r="A955" s="130"/>
      <c r="C955" s="222"/>
      <c r="I955" s="2"/>
      <c r="J955" s="2"/>
    </row>
    <row r="956" spans="1:10" x14ac:dyDescent="0.2">
      <c r="A956" s="130"/>
      <c r="C956" s="222"/>
      <c r="I956" s="2"/>
      <c r="J956" s="2"/>
    </row>
    <row r="957" spans="1:10" x14ac:dyDescent="0.2">
      <c r="A957" s="130"/>
      <c r="C957" s="222"/>
      <c r="I957" s="2"/>
      <c r="J957" s="2"/>
    </row>
    <row r="958" spans="1:10" x14ac:dyDescent="0.2">
      <c r="A958" s="130"/>
      <c r="C958" s="222"/>
      <c r="I958" s="2"/>
      <c r="J958" s="2"/>
    </row>
    <row r="959" spans="1:10" x14ac:dyDescent="0.2">
      <c r="A959" s="130"/>
      <c r="C959" s="222"/>
      <c r="I959" s="2"/>
      <c r="J959" s="2"/>
    </row>
    <row r="960" spans="1:10" x14ac:dyDescent="0.2">
      <c r="A960" s="130"/>
      <c r="C960" s="222"/>
      <c r="I960" s="2"/>
      <c r="J960" s="2"/>
    </row>
    <row r="961" spans="1:10" x14ac:dyDescent="0.2">
      <c r="A961" s="130"/>
      <c r="C961" s="222"/>
      <c r="I961" s="2"/>
      <c r="J961" s="2"/>
    </row>
    <row r="962" spans="1:10" x14ac:dyDescent="0.2">
      <c r="A962" s="130"/>
      <c r="C962" s="222"/>
      <c r="I962" s="2"/>
      <c r="J962" s="2"/>
    </row>
    <row r="963" spans="1:10" x14ac:dyDescent="0.2">
      <c r="A963" s="130"/>
      <c r="C963" s="222"/>
      <c r="I963" s="2"/>
      <c r="J963" s="2"/>
    </row>
    <row r="964" spans="1:10" x14ac:dyDescent="0.2">
      <c r="A964" s="130"/>
      <c r="C964" s="222"/>
      <c r="I964" s="2"/>
      <c r="J964" s="2"/>
    </row>
    <row r="965" spans="1:10" x14ac:dyDescent="0.2">
      <c r="A965" s="130"/>
      <c r="C965" s="222"/>
      <c r="I965" s="2"/>
      <c r="J965" s="2"/>
    </row>
    <row r="966" spans="1:10" x14ac:dyDescent="0.2">
      <c r="A966" s="130"/>
      <c r="C966" s="222"/>
      <c r="I966" s="2"/>
      <c r="J966" s="2"/>
    </row>
    <row r="967" spans="1:10" x14ac:dyDescent="0.2">
      <c r="A967" s="130"/>
      <c r="C967" s="222"/>
      <c r="I967" s="2"/>
      <c r="J967" s="2"/>
    </row>
    <row r="968" spans="1:10" x14ac:dyDescent="0.2">
      <c r="A968" s="130"/>
      <c r="C968" s="222"/>
      <c r="I968" s="2"/>
      <c r="J968" s="2"/>
    </row>
    <row r="969" spans="1:10" x14ac:dyDescent="0.2">
      <c r="A969" s="130"/>
      <c r="C969" s="222"/>
      <c r="I969" s="2"/>
      <c r="J969" s="2"/>
    </row>
    <row r="970" spans="1:10" x14ac:dyDescent="0.2">
      <c r="A970" s="130"/>
      <c r="C970" s="222"/>
      <c r="I970" s="2"/>
      <c r="J970" s="2"/>
    </row>
    <row r="971" spans="1:10" x14ac:dyDescent="0.2">
      <c r="A971" s="130"/>
      <c r="C971" s="222"/>
      <c r="I971" s="2"/>
      <c r="J971" s="2"/>
    </row>
    <row r="972" spans="1:10" x14ac:dyDescent="0.2">
      <c r="A972" s="130"/>
      <c r="C972" s="222"/>
      <c r="I972" s="2"/>
      <c r="J972" s="2"/>
    </row>
    <row r="973" spans="1:10" x14ac:dyDescent="0.2">
      <c r="A973" s="130"/>
      <c r="C973" s="222"/>
      <c r="I973" s="2"/>
      <c r="J973" s="2"/>
    </row>
    <row r="974" spans="1:10" x14ac:dyDescent="0.2">
      <c r="A974" s="130"/>
      <c r="C974" s="222"/>
      <c r="I974" s="2"/>
      <c r="J974" s="2"/>
    </row>
    <row r="975" spans="1:10" x14ac:dyDescent="0.2">
      <c r="A975" s="130"/>
      <c r="C975" s="222"/>
      <c r="I975" s="2"/>
      <c r="J975" s="2"/>
    </row>
    <row r="976" spans="1:10" x14ac:dyDescent="0.2">
      <c r="A976" s="130"/>
      <c r="C976" s="222"/>
      <c r="I976" s="2"/>
      <c r="J976" s="2"/>
    </row>
    <row r="977" spans="1:10" x14ac:dyDescent="0.2">
      <c r="A977" s="130"/>
      <c r="C977" s="222"/>
      <c r="I977" s="2"/>
      <c r="J977" s="2"/>
    </row>
    <row r="978" spans="1:10" x14ac:dyDescent="0.2">
      <c r="A978" s="130"/>
      <c r="C978" s="222"/>
      <c r="I978" s="2"/>
      <c r="J978" s="2"/>
    </row>
    <row r="979" spans="1:10" x14ac:dyDescent="0.2">
      <c r="A979" s="130"/>
      <c r="C979" s="222"/>
      <c r="I979" s="2"/>
      <c r="J979" s="2"/>
    </row>
    <row r="980" spans="1:10" x14ac:dyDescent="0.2">
      <c r="A980" s="130"/>
      <c r="C980" s="222"/>
      <c r="I980" s="2"/>
      <c r="J980" s="2"/>
    </row>
    <row r="981" spans="1:10" x14ac:dyDescent="0.2">
      <c r="A981" s="130"/>
      <c r="C981" s="222"/>
      <c r="I981" s="2"/>
      <c r="J981" s="2"/>
    </row>
    <row r="982" spans="1:10" x14ac:dyDescent="0.2">
      <c r="A982" s="130"/>
      <c r="C982" s="222"/>
      <c r="I982" s="2"/>
      <c r="J982" s="2"/>
    </row>
    <row r="983" spans="1:10" x14ac:dyDescent="0.2">
      <c r="A983" s="130"/>
      <c r="C983" s="222"/>
      <c r="I983" s="2"/>
      <c r="J983" s="2"/>
    </row>
    <row r="984" spans="1:10" x14ac:dyDescent="0.2">
      <c r="A984" s="130"/>
      <c r="C984" s="222"/>
      <c r="I984" s="2"/>
      <c r="J984" s="2"/>
    </row>
    <row r="985" spans="1:10" x14ac:dyDescent="0.2">
      <c r="A985" s="130"/>
      <c r="C985" s="222"/>
      <c r="I985" s="2"/>
      <c r="J985" s="2"/>
    </row>
    <row r="986" spans="1:10" x14ac:dyDescent="0.2">
      <c r="A986" s="130"/>
      <c r="C986" s="222"/>
      <c r="I986" s="2"/>
      <c r="J986" s="2"/>
    </row>
    <row r="987" spans="1:10" x14ac:dyDescent="0.2">
      <c r="A987" s="130"/>
      <c r="C987" s="222"/>
      <c r="I987" s="2"/>
      <c r="J987" s="2"/>
    </row>
    <row r="988" spans="1:10" x14ac:dyDescent="0.2">
      <c r="A988" s="130"/>
      <c r="C988" s="222"/>
      <c r="I988" s="2"/>
      <c r="J988" s="2"/>
    </row>
    <row r="989" spans="1:10" x14ac:dyDescent="0.2">
      <c r="A989" s="130"/>
      <c r="C989" s="222"/>
      <c r="I989" s="2"/>
      <c r="J989" s="2"/>
    </row>
    <row r="990" spans="1:10" x14ac:dyDescent="0.2">
      <c r="A990" s="130"/>
      <c r="C990" s="222"/>
      <c r="I990" s="2"/>
      <c r="J990" s="2"/>
    </row>
    <row r="991" spans="1:10" x14ac:dyDescent="0.2">
      <c r="A991" s="130"/>
      <c r="C991" s="222"/>
      <c r="I991" s="2"/>
      <c r="J991" s="2"/>
    </row>
    <row r="992" spans="1:10" x14ac:dyDescent="0.2">
      <c r="A992" s="130"/>
      <c r="C992" s="222"/>
      <c r="I992" s="2"/>
      <c r="J992" s="2"/>
    </row>
    <row r="993" spans="1:10" x14ac:dyDescent="0.2">
      <c r="A993" s="130"/>
      <c r="C993" s="222"/>
      <c r="I993" s="2"/>
      <c r="J993" s="2"/>
    </row>
    <row r="994" spans="1:10" x14ac:dyDescent="0.2">
      <c r="A994" s="130"/>
      <c r="C994" s="222"/>
      <c r="I994" s="2"/>
      <c r="J994" s="2"/>
    </row>
    <row r="995" spans="1:10" x14ac:dyDescent="0.2">
      <c r="A995" s="130"/>
      <c r="C995" s="222"/>
      <c r="I995" s="2"/>
      <c r="J995" s="2"/>
    </row>
    <row r="996" spans="1:10" x14ac:dyDescent="0.2">
      <c r="A996" s="130"/>
      <c r="C996" s="222"/>
      <c r="I996" s="2"/>
      <c r="J996" s="2"/>
    </row>
    <row r="997" spans="1:10" x14ac:dyDescent="0.2">
      <c r="A997" s="130"/>
      <c r="C997" s="222"/>
      <c r="I997" s="2"/>
      <c r="J997" s="2"/>
    </row>
    <row r="998" spans="1:10" x14ac:dyDescent="0.2">
      <c r="A998" s="130"/>
      <c r="C998" s="222"/>
      <c r="I998" s="2"/>
      <c r="J998" s="2"/>
    </row>
    <row r="999" spans="1:10" x14ac:dyDescent="0.2">
      <c r="A999" s="130"/>
      <c r="C999" s="222"/>
      <c r="I999" s="2"/>
      <c r="J999" s="2"/>
    </row>
    <row r="1000" spans="1:10" x14ac:dyDescent="0.2">
      <c r="A1000" s="130"/>
      <c r="C1000" s="222"/>
      <c r="I1000" s="2"/>
      <c r="J1000" s="2"/>
    </row>
    <row r="1001" spans="1:10" x14ac:dyDescent="0.2">
      <c r="A1001" s="130"/>
      <c r="C1001" s="222"/>
      <c r="I1001" s="2"/>
      <c r="J1001" s="2"/>
    </row>
    <row r="1002" spans="1:10" x14ac:dyDescent="0.2">
      <c r="A1002" s="130"/>
      <c r="C1002" s="222"/>
      <c r="I1002" s="2"/>
      <c r="J1002" s="2"/>
    </row>
    <row r="1003" spans="1:10" x14ac:dyDescent="0.2">
      <c r="A1003" s="130"/>
      <c r="C1003" s="222"/>
      <c r="I1003" s="2"/>
      <c r="J1003" s="2"/>
    </row>
    <row r="1004" spans="1:10" x14ac:dyDescent="0.2">
      <c r="A1004" s="130"/>
      <c r="C1004" s="222"/>
      <c r="I1004" s="2"/>
      <c r="J1004" s="2"/>
    </row>
    <row r="1005" spans="1:10" x14ac:dyDescent="0.2">
      <c r="A1005" s="130"/>
      <c r="C1005" s="222"/>
      <c r="I1005" s="2"/>
      <c r="J1005" s="2"/>
    </row>
    <row r="1006" spans="1:10" x14ac:dyDescent="0.2">
      <c r="A1006" s="130"/>
      <c r="C1006" s="222"/>
      <c r="I1006" s="2"/>
      <c r="J1006" s="2"/>
    </row>
    <row r="1007" spans="1:10" x14ac:dyDescent="0.2">
      <c r="A1007" s="130"/>
      <c r="C1007" s="222"/>
      <c r="I1007" s="2"/>
      <c r="J1007" s="2"/>
    </row>
    <row r="1008" spans="1:10" x14ac:dyDescent="0.2">
      <c r="A1008" s="130"/>
      <c r="C1008" s="222"/>
      <c r="I1008" s="2"/>
      <c r="J1008" s="2"/>
    </row>
    <row r="1009" spans="1:10" x14ac:dyDescent="0.2">
      <c r="A1009" s="130"/>
      <c r="C1009" s="222"/>
      <c r="I1009" s="2"/>
      <c r="J1009" s="2"/>
    </row>
    <row r="1010" spans="1:10" x14ac:dyDescent="0.2">
      <c r="A1010" s="130"/>
      <c r="C1010" s="222"/>
      <c r="I1010" s="2"/>
      <c r="J1010" s="2"/>
    </row>
    <row r="1011" spans="1:10" x14ac:dyDescent="0.2">
      <c r="A1011" s="130"/>
      <c r="C1011" s="222"/>
      <c r="I1011" s="2"/>
      <c r="J1011" s="2"/>
    </row>
    <row r="1012" spans="1:10" x14ac:dyDescent="0.2">
      <c r="A1012" s="130"/>
      <c r="C1012" s="222"/>
      <c r="I1012" s="2"/>
      <c r="J1012" s="2"/>
    </row>
    <row r="1013" spans="1:10" x14ac:dyDescent="0.2">
      <c r="A1013" s="130"/>
      <c r="C1013" s="222"/>
      <c r="I1013" s="2"/>
      <c r="J1013" s="2"/>
    </row>
    <row r="1014" spans="1:10" x14ac:dyDescent="0.2">
      <c r="A1014" s="130"/>
      <c r="C1014" s="222"/>
      <c r="I1014" s="2"/>
      <c r="J1014" s="2"/>
    </row>
    <row r="1015" spans="1:10" x14ac:dyDescent="0.2">
      <c r="A1015" s="130"/>
      <c r="C1015" s="222"/>
      <c r="I1015" s="2"/>
      <c r="J1015" s="2"/>
    </row>
    <row r="1016" spans="1:10" x14ac:dyDescent="0.2">
      <c r="A1016" s="130"/>
      <c r="C1016" s="222"/>
      <c r="I1016" s="2"/>
      <c r="J1016" s="2"/>
    </row>
    <row r="1017" spans="1:10" x14ac:dyDescent="0.2">
      <c r="A1017" s="130"/>
      <c r="C1017" s="222"/>
      <c r="I1017" s="2"/>
      <c r="J1017" s="2"/>
    </row>
    <row r="1018" spans="1:10" x14ac:dyDescent="0.2">
      <c r="A1018" s="130"/>
      <c r="C1018" s="222"/>
      <c r="I1018" s="2"/>
      <c r="J1018" s="2"/>
    </row>
    <row r="1019" spans="1:10" x14ac:dyDescent="0.2">
      <c r="A1019" s="130"/>
      <c r="C1019" s="222"/>
      <c r="I1019" s="2"/>
      <c r="J1019" s="2"/>
    </row>
    <row r="1020" spans="1:10" x14ac:dyDescent="0.2">
      <c r="A1020" s="130"/>
      <c r="C1020" s="222"/>
      <c r="I1020" s="2"/>
      <c r="J1020" s="2"/>
    </row>
    <row r="1021" spans="1:10" x14ac:dyDescent="0.2">
      <c r="A1021" s="130"/>
      <c r="C1021" s="222"/>
      <c r="I1021" s="2"/>
      <c r="J1021" s="2"/>
    </row>
    <row r="1022" spans="1:10" x14ac:dyDescent="0.2">
      <c r="A1022" s="130"/>
      <c r="C1022" s="222"/>
      <c r="I1022" s="2"/>
      <c r="J1022" s="2"/>
    </row>
    <row r="1023" spans="1:10" x14ac:dyDescent="0.2">
      <c r="A1023" s="130"/>
      <c r="C1023" s="222"/>
      <c r="I1023" s="2"/>
      <c r="J1023" s="2"/>
    </row>
    <row r="1024" spans="1:10" x14ac:dyDescent="0.2">
      <c r="A1024" s="130"/>
      <c r="C1024" s="222"/>
      <c r="I1024" s="2"/>
      <c r="J1024" s="2"/>
    </row>
    <row r="1025" spans="1:10" x14ac:dyDescent="0.2">
      <c r="A1025" s="130"/>
      <c r="C1025" s="222"/>
      <c r="I1025" s="2"/>
      <c r="J1025" s="2"/>
    </row>
    <row r="1026" spans="1:10" x14ac:dyDescent="0.2">
      <c r="A1026" s="130"/>
      <c r="C1026" s="222"/>
      <c r="I1026" s="2"/>
      <c r="J1026" s="2"/>
    </row>
    <row r="1027" spans="1:10" x14ac:dyDescent="0.2">
      <c r="A1027" s="130"/>
      <c r="C1027" s="222"/>
      <c r="I1027" s="2"/>
      <c r="J1027" s="2"/>
    </row>
    <row r="1028" spans="1:10" x14ac:dyDescent="0.2">
      <c r="A1028" s="130"/>
      <c r="C1028" s="222"/>
      <c r="I1028" s="2"/>
      <c r="J1028" s="2"/>
    </row>
    <row r="1029" spans="1:10" x14ac:dyDescent="0.2">
      <c r="A1029" s="130"/>
      <c r="C1029" s="222"/>
      <c r="I1029" s="2"/>
      <c r="J1029" s="2"/>
    </row>
    <row r="1030" spans="1:10" x14ac:dyDescent="0.2">
      <c r="A1030" s="130"/>
      <c r="C1030" s="222"/>
      <c r="I1030" s="2"/>
      <c r="J1030" s="2"/>
    </row>
    <row r="1031" spans="1:10" x14ac:dyDescent="0.2">
      <c r="A1031" s="130"/>
      <c r="C1031" s="222"/>
      <c r="I1031" s="2"/>
      <c r="J1031" s="2"/>
    </row>
    <row r="1032" spans="1:10" x14ac:dyDescent="0.2">
      <c r="A1032" s="130"/>
      <c r="C1032" s="222"/>
      <c r="I1032" s="2"/>
      <c r="J1032" s="2"/>
    </row>
    <row r="1033" spans="1:10" x14ac:dyDescent="0.2">
      <c r="A1033" s="130"/>
      <c r="C1033" s="222"/>
      <c r="I1033" s="2"/>
      <c r="J1033" s="2"/>
    </row>
    <row r="1034" spans="1:10" x14ac:dyDescent="0.2">
      <c r="A1034" s="130"/>
      <c r="C1034" s="222"/>
      <c r="I1034" s="2"/>
      <c r="J1034" s="2"/>
    </row>
    <row r="1035" spans="1:10" x14ac:dyDescent="0.2">
      <c r="A1035" s="130"/>
      <c r="C1035" s="222"/>
      <c r="I1035" s="2"/>
      <c r="J1035" s="2"/>
    </row>
    <row r="1036" spans="1:10" x14ac:dyDescent="0.2">
      <c r="A1036" s="130"/>
      <c r="C1036" s="222"/>
      <c r="I1036" s="2"/>
      <c r="J1036" s="2"/>
    </row>
    <row r="1037" spans="1:10" x14ac:dyDescent="0.2">
      <c r="A1037" s="130"/>
      <c r="C1037" s="222"/>
      <c r="I1037" s="2"/>
      <c r="J1037" s="2"/>
    </row>
    <row r="1038" spans="1:10" x14ac:dyDescent="0.2">
      <c r="A1038" s="130"/>
      <c r="C1038" s="222"/>
      <c r="I1038" s="2"/>
      <c r="J1038" s="2"/>
    </row>
    <row r="1039" spans="1:10" x14ac:dyDescent="0.2">
      <c r="A1039" s="130"/>
      <c r="C1039" s="222"/>
      <c r="I1039" s="2"/>
      <c r="J1039" s="2"/>
    </row>
    <row r="1040" spans="1:10" x14ac:dyDescent="0.2">
      <c r="A1040" s="130"/>
      <c r="C1040" s="222"/>
      <c r="I1040" s="2"/>
      <c r="J1040" s="2"/>
    </row>
    <row r="1041" spans="1:10" x14ac:dyDescent="0.2">
      <c r="A1041" s="130"/>
      <c r="C1041" s="222"/>
      <c r="I1041" s="2"/>
      <c r="J1041" s="2"/>
    </row>
    <row r="1042" spans="1:10" x14ac:dyDescent="0.2">
      <c r="A1042" s="130"/>
      <c r="C1042" s="222"/>
      <c r="I1042" s="2"/>
      <c r="J1042" s="2"/>
    </row>
    <row r="1043" spans="1:10" x14ac:dyDescent="0.2">
      <c r="A1043" s="130"/>
      <c r="C1043" s="222"/>
      <c r="I1043" s="2"/>
      <c r="J1043" s="2"/>
    </row>
    <row r="1044" spans="1:10" x14ac:dyDescent="0.2">
      <c r="A1044" s="130"/>
      <c r="C1044" s="222"/>
      <c r="I1044" s="2"/>
      <c r="J1044" s="2"/>
    </row>
    <row r="1045" spans="1:10" x14ac:dyDescent="0.2">
      <c r="A1045" s="130"/>
      <c r="C1045" s="222"/>
      <c r="I1045" s="2"/>
      <c r="J1045" s="2"/>
    </row>
    <row r="1046" spans="1:10" x14ac:dyDescent="0.2">
      <c r="A1046" s="130"/>
      <c r="C1046" s="222"/>
      <c r="I1046" s="2"/>
      <c r="J1046" s="2"/>
    </row>
    <row r="1047" spans="1:10" x14ac:dyDescent="0.2">
      <c r="A1047" s="130"/>
      <c r="C1047" s="222"/>
      <c r="I1047" s="2"/>
      <c r="J1047" s="2"/>
    </row>
    <row r="1048" spans="1:10" x14ac:dyDescent="0.2">
      <c r="A1048" s="130"/>
      <c r="C1048" s="222"/>
      <c r="I1048" s="2"/>
      <c r="J1048" s="2"/>
    </row>
    <row r="1049" spans="1:10" x14ac:dyDescent="0.2">
      <c r="A1049" s="130"/>
      <c r="C1049" s="222"/>
      <c r="I1049" s="2"/>
      <c r="J1049" s="2"/>
    </row>
    <row r="1050" spans="1:10" x14ac:dyDescent="0.2">
      <c r="A1050" s="130"/>
      <c r="C1050" s="222"/>
      <c r="I1050" s="2"/>
      <c r="J1050" s="2"/>
    </row>
    <row r="1051" spans="1:10" x14ac:dyDescent="0.2">
      <c r="A1051" s="130"/>
      <c r="C1051" s="222"/>
      <c r="I1051" s="2"/>
      <c r="J1051" s="2"/>
    </row>
    <row r="1052" spans="1:10" x14ac:dyDescent="0.2">
      <c r="A1052" s="130"/>
      <c r="C1052" s="222"/>
      <c r="I1052" s="2"/>
      <c r="J1052" s="2"/>
    </row>
    <row r="1053" spans="1:10" x14ac:dyDescent="0.2">
      <c r="A1053" s="130"/>
      <c r="C1053" s="222"/>
      <c r="I1053" s="2"/>
      <c r="J1053" s="2"/>
    </row>
    <row r="1054" spans="1:10" x14ac:dyDescent="0.2">
      <c r="A1054" s="130"/>
      <c r="C1054" s="222"/>
      <c r="I1054" s="2"/>
      <c r="J1054" s="2"/>
    </row>
    <row r="1055" spans="1:10" x14ac:dyDescent="0.2">
      <c r="A1055" s="130"/>
      <c r="C1055" s="222"/>
      <c r="I1055" s="2"/>
      <c r="J1055" s="2"/>
    </row>
    <row r="1056" spans="1:10" x14ac:dyDescent="0.2">
      <c r="A1056" s="130"/>
      <c r="C1056" s="222"/>
      <c r="I1056" s="2"/>
      <c r="J1056" s="2"/>
    </row>
    <row r="1057" spans="1:10" x14ac:dyDescent="0.2">
      <c r="A1057" s="130"/>
      <c r="C1057" s="222"/>
      <c r="I1057" s="2"/>
      <c r="J1057" s="2"/>
    </row>
    <row r="1058" spans="1:10" x14ac:dyDescent="0.2">
      <c r="A1058" s="130"/>
      <c r="C1058" s="222"/>
      <c r="I1058" s="2"/>
      <c r="J1058" s="2"/>
    </row>
    <row r="1059" spans="1:10" x14ac:dyDescent="0.2">
      <c r="A1059" s="130"/>
      <c r="C1059" s="222"/>
      <c r="I1059" s="2"/>
      <c r="J1059" s="2"/>
    </row>
    <row r="1060" spans="1:10" x14ac:dyDescent="0.2">
      <c r="A1060" s="130"/>
      <c r="C1060" s="222"/>
      <c r="I1060" s="2"/>
      <c r="J1060" s="2"/>
    </row>
    <row r="1061" spans="1:10" x14ac:dyDescent="0.2">
      <c r="A1061" s="130"/>
      <c r="C1061" s="222"/>
      <c r="I1061" s="2"/>
      <c r="J1061" s="2"/>
    </row>
    <row r="1062" spans="1:10" x14ac:dyDescent="0.2">
      <c r="A1062" s="130"/>
      <c r="C1062" s="222"/>
      <c r="I1062" s="2"/>
      <c r="J1062" s="2"/>
    </row>
    <row r="1063" spans="1:10" x14ac:dyDescent="0.2">
      <c r="A1063" s="130"/>
      <c r="C1063" s="222"/>
      <c r="I1063" s="2"/>
      <c r="J1063" s="2"/>
    </row>
    <row r="1064" spans="1:10" x14ac:dyDescent="0.2">
      <c r="A1064" s="130"/>
      <c r="C1064" s="222"/>
      <c r="I1064" s="2"/>
      <c r="J1064" s="2"/>
    </row>
    <row r="1065" spans="1:10" x14ac:dyDescent="0.2">
      <c r="A1065" s="130"/>
      <c r="C1065" s="222"/>
      <c r="I1065" s="2"/>
      <c r="J1065" s="2"/>
    </row>
    <row r="1066" spans="1:10" x14ac:dyDescent="0.2">
      <c r="A1066" s="130"/>
      <c r="C1066" s="222"/>
      <c r="I1066" s="2"/>
      <c r="J1066" s="2"/>
    </row>
    <row r="1067" spans="1:10" x14ac:dyDescent="0.2">
      <c r="A1067" s="130"/>
      <c r="C1067" s="222"/>
      <c r="I1067" s="2"/>
      <c r="J1067" s="2"/>
    </row>
    <row r="1068" spans="1:10" x14ac:dyDescent="0.2">
      <c r="A1068" s="130"/>
      <c r="C1068" s="222"/>
      <c r="I1068" s="2"/>
      <c r="J1068" s="2"/>
    </row>
    <row r="1069" spans="1:10" x14ac:dyDescent="0.2">
      <c r="A1069" s="130"/>
      <c r="C1069" s="222"/>
      <c r="I1069" s="2"/>
      <c r="J1069" s="2"/>
    </row>
    <row r="1070" spans="1:10" x14ac:dyDescent="0.2">
      <c r="A1070" s="130"/>
      <c r="C1070" s="222"/>
      <c r="I1070" s="2"/>
      <c r="J1070" s="2"/>
    </row>
    <row r="1071" spans="1:10" x14ac:dyDescent="0.2">
      <c r="A1071" s="130"/>
      <c r="C1071" s="222"/>
      <c r="I1071" s="2"/>
      <c r="J1071" s="2"/>
    </row>
    <row r="1072" spans="1:10" x14ac:dyDescent="0.2">
      <c r="A1072" s="130"/>
      <c r="C1072" s="222"/>
      <c r="I1072" s="2"/>
      <c r="J1072" s="2"/>
    </row>
    <row r="1073" spans="1:10" x14ac:dyDescent="0.2">
      <c r="A1073" s="130"/>
      <c r="C1073" s="222"/>
      <c r="I1073" s="2"/>
      <c r="J1073" s="2"/>
    </row>
    <row r="1074" spans="1:10" x14ac:dyDescent="0.2">
      <c r="A1074" s="130"/>
      <c r="C1074" s="222"/>
      <c r="I1074" s="2"/>
      <c r="J1074" s="2"/>
    </row>
    <row r="1075" spans="1:10" x14ac:dyDescent="0.2">
      <c r="A1075" s="130"/>
      <c r="C1075" s="222"/>
      <c r="I1075" s="2"/>
      <c r="J1075" s="2"/>
    </row>
    <row r="1076" spans="1:10" x14ac:dyDescent="0.2">
      <c r="A1076" s="130"/>
      <c r="C1076" s="222"/>
      <c r="I1076" s="2"/>
      <c r="J1076" s="2"/>
    </row>
    <row r="1077" spans="1:10" x14ac:dyDescent="0.2">
      <c r="A1077" s="130"/>
      <c r="C1077" s="222"/>
      <c r="I1077" s="2"/>
      <c r="J1077" s="2"/>
    </row>
    <row r="1078" spans="1:10" x14ac:dyDescent="0.2">
      <c r="A1078" s="130"/>
      <c r="C1078" s="222"/>
      <c r="I1078" s="2"/>
      <c r="J1078" s="2"/>
    </row>
    <row r="1079" spans="1:10" x14ac:dyDescent="0.2">
      <c r="A1079" s="130"/>
      <c r="C1079" s="222"/>
      <c r="I1079" s="2"/>
      <c r="J1079" s="2"/>
    </row>
    <row r="1080" spans="1:10" x14ac:dyDescent="0.2">
      <c r="A1080" s="130"/>
      <c r="C1080" s="222"/>
      <c r="I1080" s="2"/>
      <c r="J1080" s="2"/>
    </row>
    <row r="1081" spans="1:10" x14ac:dyDescent="0.2">
      <c r="A1081" s="130"/>
      <c r="C1081" s="222"/>
      <c r="I1081" s="2"/>
      <c r="J1081" s="2"/>
    </row>
    <row r="1082" spans="1:10" x14ac:dyDescent="0.2">
      <c r="A1082" s="130"/>
      <c r="C1082" s="222"/>
      <c r="I1082" s="2"/>
      <c r="J1082" s="2"/>
    </row>
    <row r="1083" spans="1:10" x14ac:dyDescent="0.2">
      <c r="A1083" s="130"/>
      <c r="C1083" s="222"/>
      <c r="I1083" s="2"/>
      <c r="J1083" s="2"/>
    </row>
    <row r="1084" spans="1:10" x14ac:dyDescent="0.2">
      <c r="A1084" s="130"/>
      <c r="C1084" s="222"/>
      <c r="I1084" s="2"/>
      <c r="J1084" s="2"/>
    </row>
    <row r="1085" spans="1:10" x14ac:dyDescent="0.2">
      <c r="A1085" s="130"/>
      <c r="C1085" s="222"/>
      <c r="I1085" s="2"/>
      <c r="J1085" s="2"/>
    </row>
    <row r="1086" spans="1:10" x14ac:dyDescent="0.2">
      <c r="A1086" s="130"/>
      <c r="C1086" s="222"/>
      <c r="I1086" s="2"/>
      <c r="J1086" s="2"/>
    </row>
    <row r="1087" spans="1:10" x14ac:dyDescent="0.2">
      <c r="A1087" s="130"/>
      <c r="C1087" s="222"/>
      <c r="I1087" s="2"/>
      <c r="J1087" s="2"/>
    </row>
    <row r="1088" spans="1:10" x14ac:dyDescent="0.2">
      <c r="A1088" s="130"/>
      <c r="C1088" s="222"/>
      <c r="I1088" s="2"/>
      <c r="J1088" s="2"/>
    </row>
    <row r="1089" spans="1:10" x14ac:dyDescent="0.2">
      <c r="A1089" s="130"/>
      <c r="C1089" s="222"/>
      <c r="I1089" s="2"/>
      <c r="J1089" s="2"/>
    </row>
    <row r="1090" spans="1:10" x14ac:dyDescent="0.2">
      <c r="A1090" s="130"/>
      <c r="C1090" s="222"/>
      <c r="I1090" s="2"/>
      <c r="J1090" s="2"/>
    </row>
    <row r="1091" spans="1:10" x14ac:dyDescent="0.2">
      <c r="A1091" s="130"/>
      <c r="C1091" s="222"/>
      <c r="I1091" s="2"/>
      <c r="J1091" s="2"/>
    </row>
    <row r="1092" spans="1:10" x14ac:dyDescent="0.2">
      <c r="A1092" s="130"/>
      <c r="C1092" s="222"/>
      <c r="I1092" s="2"/>
      <c r="J1092" s="2"/>
    </row>
    <row r="1093" spans="1:10" x14ac:dyDescent="0.2">
      <c r="A1093" s="130"/>
      <c r="C1093" s="222"/>
      <c r="I1093" s="2"/>
      <c r="J1093" s="2"/>
    </row>
    <row r="1094" spans="1:10" x14ac:dyDescent="0.2">
      <c r="A1094" s="130"/>
      <c r="C1094" s="222"/>
      <c r="I1094" s="2"/>
      <c r="J1094" s="2"/>
    </row>
    <row r="1095" spans="1:10" x14ac:dyDescent="0.2">
      <c r="A1095" s="130"/>
      <c r="C1095" s="222"/>
      <c r="I1095" s="2"/>
      <c r="J1095" s="2"/>
    </row>
    <row r="1096" spans="1:10" x14ac:dyDescent="0.2">
      <c r="A1096" s="130"/>
      <c r="C1096" s="222"/>
      <c r="I1096" s="2"/>
      <c r="J1096" s="2"/>
    </row>
    <row r="1097" spans="1:10" x14ac:dyDescent="0.2">
      <c r="A1097" s="130"/>
      <c r="C1097" s="222"/>
      <c r="I1097" s="2"/>
      <c r="J1097" s="2"/>
    </row>
    <row r="1098" spans="1:10" x14ac:dyDescent="0.2">
      <c r="A1098" s="130"/>
      <c r="C1098" s="222"/>
      <c r="I1098" s="2"/>
      <c r="J1098" s="2"/>
    </row>
    <row r="1099" spans="1:10" x14ac:dyDescent="0.2">
      <c r="A1099" s="130"/>
      <c r="C1099" s="222"/>
      <c r="I1099" s="2"/>
      <c r="J1099" s="2"/>
    </row>
    <row r="1100" spans="1:10" x14ac:dyDescent="0.2">
      <c r="A1100" s="130"/>
      <c r="C1100" s="222"/>
      <c r="I1100" s="2"/>
      <c r="J1100" s="2"/>
    </row>
    <row r="1101" spans="1:10" x14ac:dyDescent="0.2">
      <c r="A1101" s="130"/>
      <c r="C1101" s="222"/>
      <c r="I1101" s="2"/>
      <c r="J1101" s="2"/>
    </row>
    <row r="1102" spans="1:10" x14ac:dyDescent="0.2">
      <c r="A1102" s="130"/>
      <c r="C1102" s="222"/>
      <c r="I1102" s="2"/>
      <c r="J1102" s="2"/>
    </row>
    <row r="1103" spans="1:10" x14ac:dyDescent="0.2">
      <c r="A1103" s="130"/>
      <c r="C1103" s="222"/>
      <c r="I1103" s="2"/>
      <c r="J1103" s="2"/>
    </row>
    <row r="1104" spans="1:10" x14ac:dyDescent="0.2">
      <c r="A1104" s="130"/>
      <c r="C1104" s="222"/>
      <c r="I1104" s="2"/>
      <c r="J1104" s="2"/>
    </row>
    <row r="1105" spans="1:10" x14ac:dyDescent="0.2">
      <c r="A1105" s="130"/>
      <c r="C1105" s="222"/>
      <c r="I1105" s="2"/>
      <c r="J1105" s="2"/>
    </row>
    <row r="1106" spans="1:10" x14ac:dyDescent="0.2">
      <c r="A1106" s="130"/>
      <c r="C1106" s="222"/>
      <c r="I1106" s="2"/>
      <c r="J1106" s="2"/>
    </row>
    <row r="1107" spans="1:10" x14ac:dyDescent="0.2">
      <c r="A1107" s="130"/>
      <c r="C1107" s="222"/>
      <c r="I1107" s="2"/>
      <c r="J1107" s="2"/>
    </row>
    <row r="1108" spans="1:10" x14ac:dyDescent="0.2">
      <c r="A1108" s="130"/>
      <c r="C1108" s="222"/>
      <c r="I1108" s="2"/>
      <c r="J1108" s="2"/>
    </row>
    <row r="1109" spans="1:10" x14ac:dyDescent="0.2">
      <c r="A1109" s="130"/>
      <c r="C1109" s="222"/>
      <c r="I1109" s="2"/>
      <c r="J1109" s="2"/>
    </row>
    <row r="1110" spans="1:10" x14ac:dyDescent="0.2">
      <c r="A1110" s="130"/>
      <c r="C1110" s="222"/>
      <c r="I1110" s="2"/>
      <c r="J1110" s="2"/>
    </row>
    <row r="1111" spans="1:10" x14ac:dyDescent="0.2">
      <c r="A1111" s="130"/>
      <c r="C1111" s="222"/>
      <c r="I1111" s="2"/>
      <c r="J1111" s="2"/>
    </row>
    <row r="1112" spans="1:10" x14ac:dyDescent="0.2">
      <c r="A1112" s="130"/>
      <c r="C1112" s="222"/>
      <c r="I1112" s="2"/>
      <c r="J1112" s="2"/>
    </row>
    <row r="1113" spans="1:10" x14ac:dyDescent="0.2">
      <c r="A1113" s="130"/>
      <c r="C1113" s="222"/>
      <c r="I1113" s="2"/>
      <c r="J1113" s="2"/>
    </row>
    <row r="1114" spans="1:10" x14ac:dyDescent="0.2">
      <c r="A1114" s="130"/>
      <c r="C1114" s="222"/>
      <c r="I1114" s="2"/>
      <c r="J1114" s="2"/>
    </row>
    <row r="1115" spans="1:10" x14ac:dyDescent="0.2">
      <c r="A1115" s="130"/>
      <c r="C1115" s="222"/>
      <c r="I1115" s="2"/>
      <c r="J1115" s="2"/>
    </row>
    <row r="1116" spans="1:10" x14ac:dyDescent="0.2">
      <c r="A1116" s="130"/>
      <c r="C1116" s="222"/>
      <c r="I1116" s="2"/>
      <c r="J1116" s="2"/>
    </row>
    <row r="1117" spans="1:10" x14ac:dyDescent="0.2">
      <c r="A1117" s="130"/>
      <c r="C1117" s="222"/>
      <c r="I1117" s="2"/>
      <c r="J1117" s="2"/>
    </row>
    <row r="1118" spans="1:10" x14ac:dyDescent="0.2">
      <c r="A1118" s="130"/>
      <c r="C1118" s="222"/>
      <c r="I1118" s="2"/>
      <c r="J1118" s="2"/>
    </row>
    <row r="1119" spans="1:10" x14ac:dyDescent="0.2">
      <c r="A1119" s="130"/>
      <c r="C1119" s="222"/>
      <c r="I1119" s="2"/>
      <c r="J1119" s="2"/>
    </row>
    <row r="1120" spans="1:10" x14ac:dyDescent="0.2">
      <c r="A1120" s="130"/>
      <c r="C1120" s="222"/>
      <c r="I1120" s="2"/>
      <c r="J1120" s="2"/>
    </row>
    <row r="1121" spans="1:10" x14ac:dyDescent="0.2">
      <c r="A1121" s="130"/>
      <c r="C1121" s="222"/>
      <c r="I1121" s="2"/>
      <c r="J1121" s="2"/>
    </row>
    <row r="1122" spans="1:10" x14ac:dyDescent="0.2">
      <c r="A1122" s="130"/>
      <c r="C1122" s="222"/>
      <c r="I1122" s="2"/>
      <c r="J1122" s="2"/>
    </row>
    <row r="1123" spans="1:10" x14ac:dyDescent="0.2">
      <c r="A1123" s="130"/>
      <c r="C1123" s="222"/>
      <c r="I1123" s="2"/>
      <c r="J1123" s="2"/>
    </row>
    <row r="1124" spans="1:10" x14ac:dyDescent="0.2">
      <c r="A1124" s="130"/>
      <c r="C1124" s="222"/>
      <c r="I1124" s="2"/>
      <c r="J1124" s="2"/>
    </row>
    <row r="1125" spans="1:10" x14ac:dyDescent="0.2">
      <c r="A1125" s="130"/>
      <c r="C1125" s="222"/>
      <c r="I1125" s="2"/>
      <c r="J1125" s="2"/>
    </row>
    <row r="1126" spans="1:10" x14ac:dyDescent="0.2">
      <c r="A1126" s="130"/>
      <c r="C1126" s="222"/>
      <c r="I1126" s="2"/>
      <c r="J1126" s="2"/>
    </row>
    <row r="1127" spans="1:10" x14ac:dyDescent="0.2">
      <c r="A1127" s="130"/>
      <c r="C1127" s="222"/>
      <c r="I1127" s="2"/>
      <c r="J1127" s="2"/>
    </row>
    <row r="1128" spans="1:10" x14ac:dyDescent="0.2">
      <c r="A1128" s="130"/>
      <c r="C1128" s="222"/>
      <c r="I1128" s="2"/>
      <c r="J1128" s="2"/>
    </row>
    <row r="1129" spans="1:10" x14ac:dyDescent="0.2">
      <c r="A1129" s="130"/>
      <c r="C1129" s="222"/>
      <c r="I1129" s="2"/>
      <c r="J1129" s="2"/>
    </row>
    <row r="1130" spans="1:10" x14ac:dyDescent="0.2">
      <c r="A1130" s="130"/>
      <c r="C1130" s="222"/>
      <c r="I1130" s="2"/>
      <c r="J1130" s="2"/>
    </row>
    <row r="1131" spans="1:10" x14ac:dyDescent="0.2">
      <c r="A1131" s="130"/>
      <c r="C1131" s="222"/>
      <c r="I1131" s="2"/>
      <c r="J1131" s="2"/>
    </row>
    <row r="1132" spans="1:10" x14ac:dyDescent="0.2">
      <c r="A1132" s="130"/>
      <c r="C1132" s="222"/>
      <c r="I1132" s="2"/>
      <c r="J1132" s="2"/>
    </row>
    <row r="1133" spans="1:10" x14ac:dyDescent="0.2">
      <c r="A1133" s="130"/>
      <c r="C1133" s="222"/>
      <c r="I1133" s="2"/>
      <c r="J1133" s="2"/>
    </row>
    <row r="1134" spans="1:10" x14ac:dyDescent="0.2">
      <c r="A1134" s="130"/>
      <c r="C1134" s="222"/>
      <c r="I1134" s="2"/>
      <c r="J1134" s="2"/>
    </row>
    <row r="1135" spans="1:10" x14ac:dyDescent="0.2">
      <c r="A1135" s="130"/>
      <c r="C1135" s="222"/>
      <c r="I1135" s="2"/>
      <c r="J1135" s="2"/>
    </row>
    <row r="1136" spans="1:10" x14ac:dyDescent="0.2">
      <c r="A1136" s="130"/>
      <c r="C1136" s="222"/>
      <c r="I1136" s="2"/>
      <c r="J1136" s="2"/>
    </row>
    <row r="1137" spans="1:10" x14ac:dyDescent="0.2">
      <c r="A1137" s="130"/>
      <c r="C1137" s="222"/>
      <c r="I1137" s="2"/>
      <c r="J1137" s="2"/>
    </row>
    <row r="1138" spans="1:10" x14ac:dyDescent="0.2">
      <c r="A1138" s="130"/>
      <c r="C1138" s="222"/>
      <c r="I1138" s="2"/>
      <c r="J1138" s="2"/>
    </row>
    <row r="1139" spans="1:10" x14ac:dyDescent="0.2">
      <c r="A1139" s="130"/>
      <c r="C1139" s="222"/>
      <c r="I1139" s="2"/>
      <c r="J1139" s="2"/>
    </row>
    <row r="1140" spans="1:10" x14ac:dyDescent="0.2">
      <c r="A1140" s="130"/>
      <c r="C1140" s="222"/>
      <c r="I1140" s="2"/>
      <c r="J1140" s="2"/>
    </row>
    <row r="1141" spans="1:10" x14ac:dyDescent="0.2">
      <c r="A1141" s="130"/>
      <c r="C1141" s="222"/>
      <c r="I1141" s="2"/>
      <c r="J1141" s="2"/>
    </row>
    <row r="1142" spans="1:10" x14ac:dyDescent="0.2">
      <c r="A1142" s="130"/>
      <c r="C1142" s="222"/>
      <c r="I1142" s="2"/>
      <c r="J1142" s="2"/>
    </row>
    <row r="1143" spans="1:10" x14ac:dyDescent="0.2">
      <c r="A1143" s="130"/>
      <c r="C1143" s="222"/>
      <c r="I1143" s="2"/>
      <c r="J1143" s="2"/>
    </row>
    <row r="1144" spans="1:10" x14ac:dyDescent="0.2">
      <c r="A1144" s="130"/>
      <c r="C1144" s="222"/>
      <c r="I1144" s="2"/>
      <c r="J1144" s="2"/>
    </row>
    <row r="1145" spans="1:10" x14ac:dyDescent="0.2">
      <c r="A1145" s="130"/>
      <c r="C1145" s="222"/>
      <c r="I1145" s="2"/>
      <c r="J1145" s="2"/>
    </row>
    <row r="1146" spans="1:10" x14ac:dyDescent="0.2">
      <c r="A1146" s="130"/>
      <c r="C1146" s="222"/>
      <c r="I1146" s="2"/>
      <c r="J1146" s="2"/>
    </row>
    <row r="1147" spans="1:10" x14ac:dyDescent="0.2">
      <c r="A1147" s="130"/>
      <c r="C1147" s="222"/>
      <c r="I1147" s="2"/>
      <c r="J1147" s="2"/>
    </row>
    <row r="1148" spans="1:10" x14ac:dyDescent="0.2">
      <c r="A1148" s="130"/>
      <c r="C1148" s="222"/>
      <c r="I1148" s="2"/>
      <c r="J1148" s="2"/>
    </row>
    <row r="1149" spans="1:10" x14ac:dyDescent="0.2">
      <c r="A1149" s="130"/>
      <c r="C1149" s="222"/>
      <c r="I1149" s="2"/>
      <c r="J1149" s="2"/>
    </row>
    <row r="1150" spans="1:10" x14ac:dyDescent="0.2">
      <c r="A1150" s="130"/>
      <c r="C1150" s="222"/>
      <c r="I1150" s="2"/>
      <c r="J1150" s="2"/>
    </row>
    <row r="1151" spans="1:10" x14ac:dyDescent="0.2">
      <c r="A1151" s="130"/>
      <c r="C1151" s="222"/>
      <c r="I1151" s="2"/>
      <c r="J1151" s="2"/>
    </row>
    <row r="1152" spans="1:10" x14ac:dyDescent="0.2">
      <c r="A1152" s="130"/>
      <c r="C1152" s="222"/>
      <c r="I1152" s="2"/>
      <c r="J1152" s="2"/>
    </row>
    <row r="1153" spans="1:10" x14ac:dyDescent="0.2">
      <c r="A1153" s="130"/>
      <c r="C1153" s="222"/>
      <c r="I1153" s="2"/>
      <c r="J1153" s="2"/>
    </row>
    <row r="1154" spans="1:10" x14ac:dyDescent="0.2">
      <c r="A1154" s="130"/>
      <c r="C1154" s="222"/>
      <c r="I1154" s="2"/>
      <c r="J1154" s="2"/>
    </row>
    <row r="1155" spans="1:10" x14ac:dyDescent="0.2">
      <c r="A1155" s="130"/>
      <c r="C1155" s="222"/>
      <c r="I1155" s="2"/>
      <c r="J1155" s="2"/>
    </row>
    <row r="1156" spans="1:10" x14ac:dyDescent="0.2">
      <c r="A1156" s="130"/>
      <c r="C1156" s="222"/>
      <c r="I1156" s="2"/>
      <c r="J1156" s="2"/>
    </row>
    <row r="1157" spans="1:10" x14ac:dyDescent="0.2">
      <c r="A1157" s="130"/>
      <c r="C1157" s="222"/>
      <c r="I1157" s="2"/>
      <c r="J1157" s="2"/>
    </row>
    <row r="1158" spans="1:10" x14ac:dyDescent="0.2">
      <c r="A1158" s="130"/>
      <c r="C1158" s="222"/>
      <c r="I1158" s="2"/>
      <c r="J1158" s="2"/>
    </row>
    <row r="1159" spans="1:10" x14ac:dyDescent="0.2">
      <c r="A1159" s="130"/>
      <c r="C1159" s="222"/>
      <c r="I1159" s="2"/>
      <c r="J1159" s="2"/>
    </row>
    <row r="1160" spans="1:10" x14ac:dyDescent="0.2">
      <c r="A1160" s="130"/>
      <c r="C1160" s="222"/>
      <c r="I1160" s="2"/>
      <c r="J1160" s="2"/>
    </row>
    <row r="1161" spans="1:10" x14ac:dyDescent="0.2">
      <c r="A1161" s="130"/>
      <c r="C1161" s="222"/>
      <c r="I1161" s="2"/>
      <c r="J1161" s="2"/>
    </row>
    <row r="1162" spans="1:10" x14ac:dyDescent="0.2">
      <c r="A1162" s="130"/>
      <c r="C1162" s="222"/>
      <c r="I1162" s="2"/>
      <c r="J1162" s="2"/>
    </row>
    <row r="1163" spans="1:10" x14ac:dyDescent="0.2">
      <c r="A1163" s="130"/>
      <c r="C1163" s="222"/>
      <c r="I1163" s="2"/>
      <c r="J1163" s="2"/>
    </row>
    <row r="1164" spans="1:10" x14ac:dyDescent="0.2">
      <c r="A1164" s="130"/>
      <c r="C1164" s="222"/>
      <c r="I1164" s="2"/>
      <c r="J1164" s="2"/>
    </row>
    <row r="1165" spans="1:10" x14ac:dyDescent="0.2">
      <c r="A1165" s="130"/>
      <c r="C1165" s="222"/>
      <c r="I1165" s="2"/>
      <c r="J1165" s="2"/>
    </row>
    <row r="1166" spans="1:10" x14ac:dyDescent="0.2">
      <c r="A1166" s="130"/>
      <c r="C1166" s="222"/>
      <c r="I1166" s="2"/>
      <c r="J1166" s="2"/>
    </row>
    <row r="1167" spans="1:10" x14ac:dyDescent="0.2">
      <c r="A1167" s="130"/>
      <c r="C1167" s="222"/>
      <c r="I1167" s="2"/>
      <c r="J1167" s="2"/>
    </row>
    <row r="1168" spans="1:10" x14ac:dyDescent="0.2">
      <c r="A1168" s="130"/>
      <c r="C1168" s="222"/>
      <c r="I1168" s="2"/>
      <c r="J1168" s="2"/>
    </row>
    <row r="1169" spans="1:10" x14ac:dyDescent="0.2">
      <c r="A1169" s="130"/>
      <c r="C1169" s="222"/>
      <c r="I1169" s="2"/>
      <c r="J1169" s="2"/>
    </row>
    <row r="1170" spans="1:10" x14ac:dyDescent="0.2">
      <c r="A1170" s="130"/>
      <c r="C1170" s="222"/>
      <c r="I1170" s="2"/>
      <c r="J1170" s="2"/>
    </row>
    <row r="1171" spans="1:10" x14ac:dyDescent="0.2">
      <c r="A1171" s="130"/>
      <c r="C1171" s="222"/>
      <c r="I1171" s="2"/>
      <c r="J1171" s="2"/>
    </row>
    <row r="1172" spans="1:10" x14ac:dyDescent="0.2">
      <c r="A1172" s="130"/>
      <c r="C1172" s="222"/>
      <c r="I1172" s="2"/>
      <c r="J1172" s="2"/>
    </row>
    <row r="1173" spans="1:10" x14ac:dyDescent="0.2">
      <c r="A1173" s="130"/>
      <c r="C1173" s="222"/>
      <c r="I1173" s="2"/>
      <c r="J1173" s="2"/>
    </row>
    <row r="1174" spans="1:10" x14ac:dyDescent="0.2">
      <c r="A1174" s="130"/>
      <c r="C1174" s="222"/>
      <c r="I1174" s="2"/>
      <c r="J1174" s="2"/>
    </row>
    <row r="1175" spans="1:10" x14ac:dyDescent="0.2">
      <c r="A1175" s="130"/>
      <c r="C1175" s="222"/>
      <c r="I1175" s="2"/>
      <c r="J1175" s="2"/>
    </row>
    <row r="1176" spans="1:10" x14ac:dyDescent="0.2">
      <c r="A1176" s="130"/>
      <c r="C1176" s="222"/>
      <c r="I1176" s="2"/>
      <c r="J1176" s="2"/>
    </row>
    <row r="1177" spans="1:10" x14ac:dyDescent="0.2">
      <c r="A1177" s="130"/>
      <c r="C1177" s="222"/>
      <c r="I1177" s="2"/>
      <c r="J1177" s="2"/>
    </row>
    <row r="1178" spans="1:10" x14ac:dyDescent="0.2">
      <c r="A1178" s="130"/>
      <c r="C1178" s="222"/>
      <c r="I1178" s="2"/>
      <c r="J1178" s="2"/>
    </row>
    <row r="1179" spans="1:10" x14ac:dyDescent="0.2">
      <c r="A1179" s="130"/>
      <c r="C1179" s="222"/>
      <c r="I1179" s="2"/>
      <c r="J1179" s="2"/>
    </row>
    <row r="1180" spans="1:10" x14ac:dyDescent="0.2">
      <c r="A1180" s="130"/>
      <c r="C1180" s="222"/>
      <c r="I1180" s="2"/>
      <c r="J1180" s="2"/>
    </row>
    <row r="1181" spans="1:10" x14ac:dyDescent="0.2">
      <c r="A1181" s="130"/>
      <c r="C1181" s="222"/>
      <c r="I1181" s="2"/>
      <c r="J1181" s="2"/>
    </row>
    <row r="1182" spans="1:10" x14ac:dyDescent="0.2">
      <c r="A1182" s="130"/>
      <c r="C1182" s="222"/>
      <c r="I1182" s="2"/>
      <c r="J1182" s="2"/>
    </row>
    <row r="1183" spans="1:10" x14ac:dyDescent="0.2">
      <c r="A1183" s="130"/>
      <c r="C1183" s="222"/>
      <c r="I1183" s="2"/>
      <c r="J1183" s="2"/>
    </row>
    <row r="1184" spans="1:10" x14ac:dyDescent="0.2">
      <c r="A1184" s="130"/>
      <c r="C1184" s="222"/>
      <c r="I1184" s="2"/>
      <c r="J1184" s="2"/>
    </row>
    <row r="1185" spans="1:10" x14ac:dyDescent="0.2">
      <c r="A1185" s="130"/>
      <c r="C1185" s="222"/>
      <c r="I1185" s="2"/>
      <c r="J1185" s="2"/>
    </row>
    <row r="1186" spans="1:10" x14ac:dyDescent="0.2">
      <c r="A1186" s="130"/>
      <c r="C1186" s="222"/>
      <c r="I1186" s="2"/>
      <c r="J1186" s="2"/>
    </row>
    <row r="1187" spans="1:10" x14ac:dyDescent="0.2">
      <c r="A1187" s="130"/>
      <c r="C1187" s="222"/>
      <c r="I1187" s="2"/>
      <c r="J1187" s="2"/>
    </row>
    <row r="1188" spans="1:10" x14ac:dyDescent="0.2">
      <c r="A1188" s="130"/>
      <c r="C1188" s="222"/>
      <c r="I1188" s="2"/>
      <c r="J1188" s="2"/>
    </row>
    <row r="1189" spans="1:10" x14ac:dyDescent="0.2">
      <c r="A1189" s="130"/>
      <c r="C1189" s="222"/>
      <c r="I1189" s="2"/>
      <c r="J1189" s="2"/>
    </row>
    <row r="1190" spans="1:10" x14ac:dyDescent="0.2">
      <c r="A1190" s="130"/>
      <c r="C1190" s="222"/>
      <c r="I1190" s="2"/>
      <c r="J1190" s="2"/>
    </row>
    <row r="1191" spans="1:10" x14ac:dyDescent="0.2">
      <c r="A1191" s="130"/>
      <c r="C1191" s="222"/>
      <c r="I1191" s="2"/>
      <c r="J1191" s="2"/>
    </row>
    <row r="1192" spans="1:10" x14ac:dyDescent="0.2">
      <c r="A1192" s="130"/>
      <c r="C1192" s="222"/>
      <c r="I1192" s="2"/>
      <c r="J1192" s="2"/>
    </row>
    <row r="1193" spans="1:10" x14ac:dyDescent="0.2">
      <c r="A1193" s="130"/>
      <c r="C1193" s="222"/>
      <c r="I1193" s="2"/>
      <c r="J1193" s="2"/>
    </row>
    <row r="1194" spans="1:10" x14ac:dyDescent="0.2">
      <c r="A1194" s="130"/>
      <c r="C1194" s="222"/>
      <c r="I1194" s="2"/>
      <c r="J1194" s="2"/>
    </row>
    <row r="1195" spans="1:10" x14ac:dyDescent="0.2">
      <c r="A1195" s="130"/>
      <c r="C1195" s="222"/>
      <c r="I1195" s="2"/>
      <c r="J1195" s="2"/>
    </row>
    <row r="1196" spans="1:10" x14ac:dyDescent="0.2">
      <c r="A1196" s="130"/>
      <c r="C1196" s="222"/>
      <c r="I1196" s="2"/>
      <c r="J1196" s="2"/>
    </row>
    <row r="1197" spans="1:10" x14ac:dyDescent="0.2">
      <c r="A1197" s="130"/>
      <c r="C1197" s="222"/>
      <c r="I1197" s="2"/>
      <c r="J1197" s="2"/>
    </row>
    <row r="1198" spans="1:10" x14ac:dyDescent="0.2">
      <c r="A1198" s="130"/>
      <c r="C1198" s="222"/>
      <c r="I1198" s="2"/>
      <c r="J1198" s="2"/>
    </row>
    <row r="1199" spans="1:10" x14ac:dyDescent="0.2">
      <c r="A1199" s="130"/>
      <c r="C1199" s="222"/>
      <c r="I1199" s="2"/>
      <c r="J1199" s="2"/>
    </row>
    <row r="1200" spans="1:10" x14ac:dyDescent="0.2">
      <c r="A1200" s="130"/>
      <c r="C1200" s="222"/>
      <c r="I1200" s="2"/>
      <c r="J1200" s="2"/>
    </row>
    <row r="1201" spans="1:10" x14ac:dyDescent="0.2">
      <c r="A1201" s="130"/>
      <c r="C1201" s="222"/>
      <c r="I1201" s="2"/>
      <c r="J1201" s="2"/>
    </row>
    <row r="1202" spans="1:10" x14ac:dyDescent="0.2">
      <c r="A1202" s="130"/>
      <c r="C1202" s="222"/>
      <c r="I1202" s="2"/>
      <c r="J1202" s="2"/>
    </row>
    <row r="1203" spans="1:10" x14ac:dyDescent="0.2">
      <c r="A1203" s="130"/>
      <c r="C1203" s="222"/>
      <c r="I1203" s="2"/>
      <c r="J1203" s="2"/>
    </row>
    <row r="1204" spans="1:10" x14ac:dyDescent="0.2">
      <c r="A1204" s="130"/>
      <c r="C1204" s="222"/>
      <c r="I1204" s="2"/>
      <c r="J1204" s="2"/>
    </row>
    <row r="1205" spans="1:10" x14ac:dyDescent="0.2">
      <c r="A1205" s="130"/>
      <c r="C1205" s="222"/>
      <c r="I1205" s="2"/>
      <c r="J1205" s="2"/>
    </row>
    <row r="1206" spans="1:10" x14ac:dyDescent="0.2">
      <c r="A1206" s="130"/>
      <c r="C1206" s="222"/>
      <c r="I1206" s="2"/>
      <c r="J1206" s="2"/>
    </row>
    <row r="1207" spans="1:10" x14ac:dyDescent="0.2">
      <c r="A1207" s="130"/>
      <c r="C1207" s="222"/>
      <c r="I1207" s="2"/>
      <c r="J1207" s="2"/>
    </row>
    <row r="1208" spans="1:10" x14ac:dyDescent="0.2">
      <c r="A1208" s="130"/>
      <c r="C1208" s="222"/>
      <c r="I1208" s="2"/>
      <c r="J1208" s="2"/>
    </row>
    <row r="1209" spans="1:10" x14ac:dyDescent="0.2">
      <c r="A1209" s="130"/>
      <c r="C1209" s="222"/>
      <c r="I1209" s="2"/>
      <c r="J1209" s="2"/>
    </row>
    <row r="1210" spans="1:10" x14ac:dyDescent="0.2">
      <c r="A1210" s="130"/>
      <c r="C1210" s="222"/>
      <c r="I1210" s="2"/>
      <c r="J1210" s="2"/>
    </row>
    <row r="1211" spans="1:10" x14ac:dyDescent="0.2">
      <c r="A1211" s="130"/>
      <c r="C1211" s="222"/>
      <c r="I1211" s="2"/>
      <c r="J1211" s="2"/>
    </row>
    <row r="1212" spans="1:10" x14ac:dyDescent="0.2">
      <c r="A1212" s="130"/>
      <c r="C1212" s="222"/>
      <c r="I1212" s="2"/>
      <c r="J1212" s="2"/>
    </row>
    <row r="1213" spans="1:10" x14ac:dyDescent="0.2">
      <c r="A1213" s="130"/>
      <c r="C1213" s="222"/>
      <c r="I1213" s="2"/>
      <c r="J1213" s="2"/>
    </row>
    <row r="1214" spans="1:10" x14ac:dyDescent="0.2">
      <c r="A1214" s="130"/>
      <c r="C1214" s="222"/>
      <c r="I1214" s="2"/>
      <c r="J1214" s="2"/>
    </row>
    <row r="1215" spans="1:10" x14ac:dyDescent="0.2">
      <c r="A1215" s="130"/>
      <c r="C1215" s="222"/>
      <c r="I1215" s="2"/>
      <c r="J1215" s="2"/>
    </row>
    <row r="1216" spans="1:10" x14ac:dyDescent="0.2">
      <c r="A1216" s="130"/>
      <c r="C1216" s="222"/>
      <c r="I1216" s="2"/>
      <c r="J1216" s="2"/>
    </row>
    <row r="1217" spans="1:10" x14ac:dyDescent="0.2">
      <c r="A1217" s="130"/>
      <c r="C1217" s="222"/>
      <c r="I1217" s="2"/>
      <c r="J1217" s="2"/>
    </row>
    <row r="1218" spans="1:10" x14ac:dyDescent="0.2">
      <c r="A1218" s="130"/>
      <c r="C1218" s="222"/>
      <c r="I1218" s="2"/>
      <c r="J1218" s="2"/>
    </row>
    <row r="1219" spans="1:10" x14ac:dyDescent="0.2">
      <c r="A1219" s="130"/>
      <c r="C1219" s="222"/>
      <c r="I1219" s="2"/>
      <c r="J1219" s="2"/>
    </row>
    <row r="1220" spans="1:10" x14ac:dyDescent="0.2">
      <c r="A1220" s="130"/>
      <c r="C1220" s="222"/>
      <c r="I1220" s="2"/>
      <c r="J1220" s="2"/>
    </row>
    <row r="1221" spans="1:10" x14ac:dyDescent="0.2">
      <c r="A1221" s="130"/>
      <c r="C1221" s="222"/>
      <c r="I1221" s="2"/>
      <c r="J1221" s="2"/>
    </row>
    <row r="1222" spans="1:10" x14ac:dyDescent="0.2">
      <c r="A1222" s="130"/>
      <c r="C1222" s="222"/>
      <c r="I1222" s="2"/>
      <c r="J1222" s="2"/>
    </row>
    <row r="1223" spans="1:10" x14ac:dyDescent="0.2">
      <c r="A1223" s="130"/>
      <c r="C1223" s="222"/>
      <c r="I1223" s="2"/>
      <c r="J1223" s="2"/>
    </row>
    <row r="1224" spans="1:10" x14ac:dyDescent="0.2">
      <c r="A1224" s="130"/>
      <c r="C1224" s="222"/>
      <c r="I1224" s="2"/>
      <c r="J1224" s="2"/>
    </row>
    <row r="1225" spans="1:10" x14ac:dyDescent="0.2">
      <c r="A1225" s="130"/>
      <c r="C1225" s="222"/>
      <c r="I1225" s="2"/>
      <c r="J1225" s="2"/>
    </row>
    <row r="1226" spans="1:10" x14ac:dyDescent="0.2">
      <c r="A1226" s="130"/>
      <c r="C1226" s="222"/>
      <c r="I1226" s="2"/>
      <c r="J1226" s="2"/>
    </row>
    <row r="1227" spans="1:10" x14ac:dyDescent="0.2">
      <c r="A1227" s="130"/>
      <c r="C1227" s="222"/>
      <c r="I1227" s="2"/>
      <c r="J1227" s="2"/>
    </row>
    <row r="1228" spans="1:10" x14ac:dyDescent="0.2">
      <c r="A1228" s="130"/>
      <c r="C1228" s="222"/>
      <c r="I1228" s="2"/>
      <c r="J1228" s="2"/>
    </row>
    <row r="1229" spans="1:10" x14ac:dyDescent="0.2">
      <c r="A1229" s="130"/>
      <c r="C1229" s="222"/>
      <c r="I1229" s="2"/>
      <c r="J1229" s="2"/>
    </row>
    <row r="1230" spans="1:10" x14ac:dyDescent="0.2">
      <c r="A1230" s="130"/>
      <c r="C1230" s="222"/>
      <c r="I1230" s="2"/>
      <c r="J1230" s="2"/>
    </row>
    <row r="1231" spans="1:10" x14ac:dyDescent="0.2">
      <c r="A1231" s="130"/>
      <c r="C1231" s="222"/>
      <c r="I1231" s="2"/>
      <c r="J1231" s="2"/>
    </row>
    <row r="1232" spans="1:10" x14ac:dyDescent="0.2">
      <c r="A1232" s="130"/>
      <c r="C1232" s="222"/>
      <c r="I1232" s="2"/>
      <c r="J1232" s="2"/>
    </row>
    <row r="1233" spans="1:10" x14ac:dyDescent="0.2">
      <c r="A1233" s="130"/>
      <c r="C1233" s="222"/>
      <c r="I1233" s="2"/>
      <c r="J1233" s="2"/>
    </row>
    <row r="1234" spans="1:10" x14ac:dyDescent="0.2">
      <c r="A1234" s="130"/>
      <c r="C1234" s="222"/>
      <c r="I1234" s="2"/>
      <c r="J1234" s="2"/>
    </row>
    <row r="1235" spans="1:10" x14ac:dyDescent="0.2">
      <c r="A1235" s="130"/>
      <c r="C1235" s="222"/>
      <c r="I1235" s="2"/>
      <c r="J1235" s="2"/>
    </row>
    <row r="1236" spans="1:10" x14ac:dyDescent="0.2">
      <c r="A1236" s="130"/>
      <c r="C1236" s="222"/>
      <c r="I1236" s="2"/>
      <c r="J1236" s="2"/>
    </row>
    <row r="1237" spans="1:10" x14ac:dyDescent="0.2">
      <c r="A1237" s="130"/>
      <c r="C1237" s="222"/>
      <c r="I1237" s="2"/>
      <c r="J1237" s="2"/>
    </row>
    <row r="1238" spans="1:10" x14ac:dyDescent="0.2">
      <c r="A1238" s="130"/>
      <c r="C1238" s="222"/>
      <c r="I1238" s="2"/>
      <c r="J1238" s="2"/>
    </row>
    <row r="1239" spans="1:10" x14ac:dyDescent="0.2">
      <c r="A1239" s="130"/>
      <c r="C1239" s="222"/>
      <c r="I1239" s="2"/>
      <c r="J1239" s="2"/>
    </row>
    <row r="1240" spans="1:10" x14ac:dyDescent="0.2">
      <c r="A1240" s="130"/>
      <c r="C1240" s="222"/>
      <c r="I1240" s="2"/>
      <c r="J1240" s="2"/>
    </row>
    <row r="1241" spans="1:10" x14ac:dyDescent="0.2">
      <c r="A1241" s="130"/>
      <c r="C1241" s="222"/>
      <c r="I1241" s="2"/>
      <c r="J1241" s="2"/>
    </row>
    <row r="1242" spans="1:10" x14ac:dyDescent="0.2">
      <c r="A1242" s="130"/>
      <c r="C1242" s="222"/>
      <c r="I1242" s="2"/>
      <c r="J1242" s="2"/>
    </row>
    <row r="1243" spans="1:10" x14ac:dyDescent="0.2">
      <c r="A1243" s="130"/>
      <c r="C1243" s="222"/>
      <c r="I1243" s="2"/>
      <c r="J1243" s="2"/>
    </row>
    <row r="1244" spans="1:10" x14ac:dyDescent="0.2">
      <c r="A1244" s="130"/>
      <c r="C1244" s="222"/>
      <c r="I1244" s="2"/>
      <c r="J1244" s="2"/>
    </row>
    <row r="1245" spans="1:10" x14ac:dyDescent="0.2">
      <c r="A1245" s="130"/>
      <c r="C1245" s="222"/>
      <c r="I1245" s="2"/>
      <c r="J1245" s="2"/>
    </row>
    <row r="1246" spans="1:10" x14ac:dyDescent="0.2">
      <c r="A1246" s="130"/>
      <c r="C1246" s="222"/>
      <c r="I1246" s="2"/>
      <c r="J1246" s="2"/>
    </row>
    <row r="1247" spans="1:10" x14ac:dyDescent="0.2">
      <c r="A1247" s="130"/>
      <c r="C1247" s="222"/>
      <c r="I1247" s="2"/>
      <c r="J1247" s="2"/>
    </row>
    <row r="1248" spans="1:10" x14ac:dyDescent="0.2">
      <c r="A1248" s="130"/>
      <c r="C1248" s="222"/>
      <c r="I1248" s="2"/>
      <c r="J1248" s="2"/>
    </row>
    <row r="1249" spans="1:10" x14ac:dyDescent="0.2">
      <c r="A1249" s="130"/>
      <c r="C1249" s="222"/>
      <c r="I1249" s="2"/>
      <c r="J1249" s="2"/>
    </row>
    <row r="1250" spans="1:10" x14ac:dyDescent="0.2">
      <c r="A1250" s="130"/>
      <c r="C1250" s="222"/>
      <c r="I1250" s="2"/>
      <c r="J1250" s="2"/>
    </row>
    <row r="1251" spans="1:10" x14ac:dyDescent="0.2">
      <c r="A1251" s="130"/>
      <c r="C1251" s="222"/>
      <c r="I1251" s="2"/>
      <c r="J1251" s="2"/>
    </row>
    <row r="1252" spans="1:10" x14ac:dyDescent="0.2">
      <c r="A1252" s="130"/>
      <c r="C1252" s="222"/>
      <c r="I1252" s="2"/>
      <c r="J1252" s="2"/>
    </row>
    <row r="1253" spans="1:10" x14ac:dyDescent="0.2">
      <c r="A1253" s="130"/>
      <c r="C1253" s="222"/>
      <c r="I1253" s="2"/>
      <c r="J1253" s="2"/>
    </row>
    <row r="1254" spans="1:10" x14ac:dyDescent="0.2">
      <c r="A1254" s="130"/>
      <c r="C1254" s="222"/>
      <c r="I1254" s="2"/>
      <c r="J1254" s="2"/>
    </row>
    <row r="1255" spans="1:10" x14ac:dyDescent="0.2">
      <c r="A1255" s="130"/>
      <c r="C1255" s="222"/>
      <c r="I1255" s="2"/>
      <c r="J1255" s="2"/>
    </row>
    <row r="1256" spans="1:10" x14ac:dyDescent="0.2">
      <c r="A1256" s="130"/>
      <c r="C1256" s="222"/>
      <c r="I1256" s="2"/>
      <c r="J1256" s="2"/>
    </row>
    <row r="1257" spans="1:10" x14ac:dyDescent="0.2">
      <c r="A1257" s="130"/>
      <c r="C1257" s="222"/>
      <c r="I1257" s="2"/>
      <c r="J1257" s="2"/>
    </row>
    <row r="1258" spans="1:10" x14ac:dyDescent="0.2">
      <c r="A1258" s="130"/>
      <c r="C1258" s="222"/>
      <c r="I1258" s="2"/>
      <c r="J1258" s="2"/>
    </row>
    <row r="1259" spans="1:10" x14ac:dyDescent="0.2">
      <c r="A1259" s="130"/>
      <c r="C1259" s="222"/>
      <c r="I1259" s="2"/>
      <c r="J1259" s="2"/>
    </row>
    <row r="1260" spans="1:10" x14ac:dyDescent="0.2">
      <c r="A1260" s="130"/>
      <c r="C1260" s="222"/>
      <c r="I1260" s="2"/>
      <c r="J1260" s="2"/>
    </row>
    <row r="1261" spans="1:10" x14ac:dyDescent="0.2">
      <c r="A1261" s="130"/>
      <c r="C1261" s="222"/>
      <c r="I1261" s="2"/>
      <c r="J1261" s="2"/>
    </row>
    <row r="1262" spans="1:10" x14ac:dyDescent="0.2">
      <c r="A1262" s="130"/>
      <c r="C1262" s="222"/>
      <c r="I1262" s="2"/>
      <c r="J1262" s="2"/>
    </row>
    <row r="1263" spans="1:10" x14ac:dyDescent="0.2">
      <c r="A1263" s="130"/>
      <c r="C1263" s="222"/>
      <c r="I1263" s="2"/>
      <c r="J1263" s="2"/>
    </row>
    <row r="1264" spans="1:10" x14ac:dyDescent="0.2">
      <c r="A1264" s="130"/>
      <c r="C1264" s="222"/>
      <c r="I1264" s="2"/>
      <c r="J1264" s="2"/>
    </row>
    <row r="1265" spans="1:10" x14ac:dyDescent="0.2">
      <c r="A1265" s="130"/>
      <c r="C1265" s="222"/>
      <c r="I1265" s="2"/>
      <c r="J1265" s="2"/>
    </row>
    <row r="1266" spans="1:10" x14ac:dyDescent="0.2">
      <c r="A1266" s="130"/>
      <c r="C1266" s="222"/>
      <c r="I1266" s="2"/>
      <c r="J1266" s="2"/>
    </row>
    <row r="1267" spans="1:10" x14ac:dyDescent="0.2">
      <c r="A1267" s="130"/>
      <c r="C1267" s="222"/>
      <c r="I1267" s="2"/>
      <c r="J1267" s="2"/>
    </row>
    <row r="1268" spans="1:10" x14ac:dyDescent="0.2">
      <c r="A1268" s="130"/>
      <c r="C1268" s="222"/>
      <c r="I1268" s="2"/>
      <c r="J1268" s="2"/>
    </row>
    <row r="1269" spans="1:10" x14ac:dyDescent="0.2">
      <c r="A1269" s="130"/>
      <c r="C1269" s="222"/>
      <c r="I1269" s="2"/>
      <c r="J1269" s="2"/>
    </row>
    <row r="1270" spans="1:10" x14ac:dyDescent="0.2">
      <c r="A1270" s="130"/>
      <c r="C1270" s="222"/>
      <c r="I1270" s="2"/>
      <c r="J1270" s="2"/>
    </row>
    <row r="1271" spans="1:10" x14ac:dyDescent="0.2">
      <c r="A1271" s="130"/>
      <c r="C1271" s="222"/>
      <c r="I1271" s="2"/>
      <c r="J1271" s="2"/>
    </row>
    <row r="1272" spans="1:10" x14ac:dyDescent="0.2">
      <c r="A1272" s="130"/>
      <c r="C1272" s="222"/>
      <c r="I1272" s="2"/>
      <c r="J1272" s="2"/>
    </row>
    <row r="1273" spans="1:10" x14ac:dyDescent="0.2">
      <c r="A1273" s="130"/>
      <c r="C1273" s="222"/>
      <c r="I1273" s="2"/>
      <c r="J1273" s="2"/>
    </row>
    <row r="1274" spans="1:10" x14ac:dyDescent="0.2">
      <c r="A1274" s="130"/>
      <c r="C1274" s="222"/>
      <c r="I1274" s="2"/>
      <c r="J1274" s="2"/>
    </row>
    <row r="1275" spans="1:10" x14ac:dyDescent="0.2">
      <c r="A1275" s="130"/>
      <c r="C1275" s="222"/>
      <c r="I1275" s="2"/>
      <c r="J1275" s="2"/>
    </row>
    <row r="1276" spans="1:10" x14ac:dyDescent="0.2">
      <c r="A1276" s="130"/>
      <c r="C1276" s="222"/>
      <c r="I1276" s="2"/>
      <c r="J1276" s="2"/>
    </row>
    <row r="1277" spans="1:10" x14ac:dyDescent="0.2">
      <c r="A1277" s="130"/>
      <c r="C1277" s="222"/>
      <c r="I1277" s="2"/>
      <c r="J1277" s="2"/>
    </row>
    <row r="1278" spans="1:10" x14ac:dyDescent="0.2">
      <c r="A1278" s="130"/>
      <c r="C1278" s="222"/>
      <c r="I1278" s="2"/>
      <c r="J1278" s="2"/>
    </row>
    <row r="1279" spans="1:10" x14ac:dyDescent="0.2">
      <c r="A1279" s="130"/>
      <c r="C1279" s="222"/>
      <c r="I1279" s="2"/>
      <c r="J1279" s="2"/>
    </row>
    <row r="1280" spans="1:10" x14ac:dyDescent="0.2">
      <c r="A1280" s="130"/>
      <c r="C1280" s="222"/>
      <c r="I1280" s="2"/>
      <c r="J1280" s="2"/>
    </row>
    <row r="1281" spans="1:10" x14ac:dyDescent="0.2">
      <c r="A1281" s="130"/>
      <c r="C1281" s="222"/>
      <c r="I1281" s="2"/>
      <c r="J1281" s="2"/>
    </row>
    <row r="1282" spans="1:10" x14ac:dyDescent="0.2">
      <c r="A1282" s="130"/>
      <c r="C1282" s="222"/>
      <c r="I1282" s="2"/>
      <c r="J1282" s="2"/>
    </row>
    <row r="1283" spans="1:10" x14ac:dyDescent="0.2">
      <c r="A1283" s="130"/>
      <c r="C1283" s="222"/>
      <c r="I1283" s="2"/>
      <c r="J1283" s="2"/>
    </row>
    <row r="1284" spans="1:10" x14ac:dyDescent="0.2">
      <c r="A1284" s="130"/>
      <c r="C1284" s="222"/>
      <c r="I1284" s="2"/>
      <c r="J1284" s="2"/>
    </row>
    <row r="1285" spans="1:10" x14ac:dyDescent="0.2">
      <c r="A1285" s="130"/>
      <c r="C1285" s="222"/>
      <c r="I1285" s="2"/>
      <c r="J1285" s="2"/>
    </row>
    <row r="1286" spans="1:10" x14ac:dyDescent="0.2">
      <c r="A1286" s="130"/>
      <c r="C1286" s="222"/>
      <c r="I1286" s="2"/>
      <c r="J1286" s="2"/>
    </row>
    <row r="1287" spans="1:10" x14ac:dyDescent="0.2">
      <c r="A1287" s="130"/>
      <c r="C1287" s="222"/>
      <c r="I1287" s="2"/>
      <c r="J1287" s="2"/>
    </row>
    <row r="1288" spans="1:10" x14ac:dyDescent="0.2">
      <c r="A1288" s="130"/>
      <c r="C1288" s="222"/>
      <c r="I1288" s="2"/>
      <c r="J1288" s="2"/>
    </row>
    <row r="1289" spans="1:10" x14ac:dyDescent="0.2">
      <c r="A1289" s="130"/>
      <c r="C1289" s="222"/>
      <c r="I1289" s="2"/>
      <c r="J1289" s="2"/>
    </row>
    <row r="1290" spans="1:10" x14ac:dyDescent="0.2">
      <c r="A1290" s="130"/>
      <c r="C1290" s="222"/>
      <c r="I1290" s="2"/>
      <c r="J1290" s="2"/>
    </row>
    <row r="1291" spans="1:10" x14ac:dyDescent="0.2">
      <c r="A1291" s="130"/>
      <c r="C1291" s="222"/>
      <c r="I1291" s="2"/>
      <c r="J1291" s="2"/>
    </row>
    <row r="1292" spans="1:10" x14ac:dyDescent="0.2">
      <c r="A1292" s="130"/>
      <c r="C1292" s="222"/>
      <c r="I1292" s="2"/>
      <c r="J1292" s="2"/>
    </row>
    <row r="1293" spans="1:10" x14ac:dyDescent="0.2">
      <c r="A1293" s="130"/>
      <c r="C1293" s="222"/>
      <c r="I1293" s="2"/>
      <c r="J1293" s="2"/>
    </row>
    <row r="1294" spans="1:10" x14ac:dyDescent="0.2">
      <c r="A1294" s="130"/>
      <c r="C1294" s="222"/>
      <c r="I1294" s="2"/>
      <c r="J1294" s="2"/>
    </row>
    <row r="1295" spans="1:10" x14ac:dyDescent="0.2">
      <c r="A1295" s="130"/>
      <c r="C1295" s="222"/>
      <c r="I1295" s="2"/>
      <c r="J1295" s="2"/>
    </row>
    <row r="1296" spans="1:10" x14ac:dyDescent="0.2">
      <c r="A1296" s="130"/>
      <c r="C1296" s="222"/>
      <c r="I1296" s="2"/>
      <c r="J1296" s="2"/>
    </row>
    <row r="1297" spans="1:10" x14ac:dyDescent="0.2">
      <c r="A1297" s="130"/>
      <c r="C1297" s="222"/>
      <c r="I1297" s="2"/>
      <c r="J1297" s="2"/>
    </row>
    <row r="1298" spans="1:10" x14ac:dyDescent="0.2">
      <c r="A1298" s="130"/>
      <c r="C1298" s="222"/>
      <c r="I1298" s="2"/>
      <c r="J1298" s="2"/>
    </row>
    <row r="1299" spans="1:10" x14ac:dyDescent="0.2">
      <c r="A1299" s="130"/>
      <c r="C1299" s="222"/>
      <c r="I1299" s="2"/>
      <c r="J1299" s="2"/>
    </row>
    <row r="1300" spans="1:10" x14ac:dyDescent="0.2">
      <c r="A1300" s="130"/>
      <c r="C1300" s="222"/>
      <c r="I1300" s="2"/>
      <c r="J1300" s="2"/>
    </row>
    <row r="1301" spans="1:10" x14ac:dyDescent="0.2">
      <c r="A1301" s="130"/>
      <c r="C1301" s="222"/>
      <c r="I1301" s="2"/>
      <c r="J1301" s="2"/>
    </row>
    <row r="1302" spans="1:10" x14ac:dyDescent="0.2">
      <c r="A1302" s="130"/>
      <c r="C1302" s="222"/>
      <c r="I1302" s="2"/>
      <c r="J1302" s="2"/>
    </row>
    <row r="1303" spans="1:10" x14ac:dyDescent="0.2">
      <c r="A1303" s="130"/>
      <c r="C1303" s="222"/>
      <c r="I1303" s="2"/>
      <c r="J1303" s="2"/>
    </row>
    <row r="1304" spans="1:10" x14ac:dyDescent="0.2">
      <c r="A1304" s="130"/>
      <c r="C1304" s="222"/>
      <c r="I1304" s="2"/>
      <c r="J1304" s="2"/>
    </row>
    <row r="1305" spans="1:10" x14ac:dyDescent="0.2">
      <c r="A1305" s="130"/>
      <c r="C1305" s="222"/>
      <c r="I1305" s="2"/>
      <c r="J1305" s="2"/>
    </row>
    <row r="1306" spans="1:10" x14ac:dyDescent="0.2">
      <c r="A1306" s="130"/>
      <c r="C1306" s="222"/>
      <c r="I1306" s="2"/>
      <c r="J1306" s="2"/>
    </row>
    <row r="1307" spans="1:10" x14ac:dyDescent="0.2">
      <c r="A1307" s="130"/>
      <c r="C1307" s="222"/>
      <c r="I1307" s="2"/>
      <c r="J1307" s="2"/>
    </row>
    <row r="1308" spans="1:10" x14ac:dyDescent="0.2">
      <c r="A1308" s="130"/>
      <c r="C1308" s="222"/>
      <c r="I1308" s="2"/>
      <c r="J1308" s="2"/>
    </row>
    <row r="1309" spans="1:10" x14ac:dyDescent="0.2">
      <c r="A1309" s="130"/>
      <c r="C1309" s="222"/>
      <c r="I1309" s="2"/>
      <c r="J1309" s="2"/>
    </row>
    <row r="1310" spans="1:10" x14ac:dyDescent="0.2">
      <c r="A1310" s="130"/>
      <c r="C1310" s="222"/>
      <c r="I1310" s="2"/>
      <c r="J1310" s="2"/>
    </row>
    <row r="1311" spans="1:10" x14ac:dyDescent="0.2">
      <c r="A1311" s="130"/>
      <c r="C1311" s="222"/>
      <c r="I1311" s="2"/>
      <c r="J1311" s="2"/>
    </row>
    <row r="1312" spans="1:10" x14ac:dyDescent="0.2">
      <c r="A1312" s="130"/>
      <c r="C1312" s="222"/>
      <c r="I1312" s="2"/>
      <c r="J1312" s="2"/>
    </row>
    <row r="1313" spans="1:10" x14ac:dyDescent="0.2">
      <c r="A1313" s="130"/>
      <c r="C1313" s="222"/>
      <c r="I1313" s="2"/>
      <c r="J1313" s="2"/>
    </row>
    <row r="1314" spans="1:10" x14ac:dyDescent="0.2">
      <c r="A1314" s="130"/>
      <c r="C1314" s="222"/>
      <c r="I1314" s="2"/>
      <c r="J1314" s="2"/>
    </row>
    <row r="1315" spans="1:10" x14ac:dyDescent="0.2">
      <c r="A1315" s="130"/>
      <c r="C1315" s="222"/>
      <c r="I1315" s="2"/>
      <c r="J1315" s="2"/>
    </row>
    <row r="1316" spans="1:10" x14ac:dyDescent="0.2">
      <c r="A1316" s="130"/>
      <c r="C1316" s="222"/>
      <c r="I1316" s="2"/>
      <c r="J1316" s="2"/>
    </row>
    <row r="1317" spans="1:10" x14ac:dyDescent="0.2">
      <c r="A1317" s="130"/>
      <c r="C1317" s="222"/>
      <c r="I1317" s="2"/>
      <c r="J1317" s="2"/>
    </row>
    <row r="1318" spans="1:10" x14ac:dyDescent="0.2">
      <c r="A1318" s="130"/>
      <c r="C1318" s="222"/>
      <c r="I1318" s="2"/>
      <c r="J1318" s="2"/>
    </row>
    <row r="1319" spans="1:10" x14ac:dyDescent="0.2">
      <c r="A1319" s="130"/>
      <c r="C1319" s="222"/>
      <c r="I1319" s="2"/>
      <c r="J1319" s="2"/>
    </row>
    <row r="1320" spans="1:10" x14ac:dyDescent="0.2">
      <c r="A1320" s="130"/>
      <c r="C1320" s="222"/>
      <c r="I1320" s="2"/>
      <c r="J1320" s="2"/>
    </row>
    <row r="1321" spans="1:10" x14ac:dyDescent="0.2">
      <c r="A1321" s="130"/>
      <c r="C1321" s="222"/>
      <c r="I1321" s="2"/>
      <c r="J1321" s="2"/>
    </row>
    <row r="1322" spans="1:10" x14ac:dyDescent="0.2">
      <c r="A1322" s="130"/>
      <c r="C1322" s="222"/>
      <c r="I1322" s="2"/>
      <c r="J1322" s="2"/>
    </row>
    <row r="1323" spans="1:10" x14ac:dyDescent="0.2">
      <c r="A1323" s="130"/>
      <c r="C1323" s="222"/>
      <c r="I1323" s="2"/>
      <c r="J1323" s="2"/>
    </row>
    <row r="1324" spans="1:10" x14ac:dyDescent="0.2">
      <c r="A1324" s="130"/>
      <c r="C1324" s="222"/>
      <c r="I1324" s="2"/>
      <c r="J1324" s="2"/>
    </row>
    <row r="1325" spans="1:10" x14ac:dyDescent="0.2">
      <c r="A1325" s="130"/>
      <c r="C1325" s="222"/>
      <c r="I1325" s="2"/>
      <c r="J1325" s="2"/>
    </row>
    <row r="1326" spans="1:10" x14ac:dyDescent="0.2">
      <c r="A1326" s="130"/>
      <c r="C1326" s="222"/>
      <c r="I1326" s="2"/>
      <c r="J1326" s="2"/>
    </row>
    <row r="1327" spans="1:10" x14ac:dyDescent="0.2">
      <c r="A1327" s="130"/>
      <c r="C1327" s="222"/>
      <c r="I1327" s="2"/>
      <c r="J1327" s="2"/>
    </row>
    <row r="1328" spans="1:10" x14ac:dyDescent="0.2">
      <c r="A1328" s="130"/>
      <c r="C1328" s="222"/>
      <c r="I1328" s="2"/>
      <c r="J1328" s="2"/>
    </row>
    <row r="1329" spans="1:10" x14ac:dyDescent="0.2">
      <c r="A1329" s="130"/>
      <c r="C1329" s="222"/>
      <c r="I1329" s="2"/>
      <c r="J1329" s="2"/>
    </row>
    <row r="1330" spans="1:10" x14ac:dyDescent="0.2">
      <c r="A1330" s="130"/>
      <c r="C1330" s="222"/>
      <c r="I1330" s="2"/>
      <c r="J1330" s="2"/>
    </row>
    <row r="1331" spans="1:10" x14ac:dyDescent="0.2">
      <c r="A1331" s="130"/>
      <c r="C1331" s="222"/>
      <c r="I1331" s="2"/>
      <c r="J1331" s="2"/>
    </row>
    <row r="1332" spans="1:10" x14ac:dyDescent="0.2">
      <c r="A1332" s="130"/>
      <c r="C1332" s="222"/>
      <c r="I1332" s="2"/>
      <c r="J1332" s="2"/>
    </row>
    <row r="1333" spans="1:10" x14ac:dyDescent="0.2">
      <c r="A1333" s="130"/>
      <c r="C1333" s="222"/>
      <c r="I1333" s="2"/>
      <c r="J1333" s="2"/>
    </row>
    <row r="1334" spans="1:10" x14ac:dyDescent="0.2">
      <c r="A1334" s="130"/>
      <c r="C1334" s="222"/>
      <c r="I1334" s="2"/>
      <c r="J1334" s="2"/>
    </row>
    <row r="1335" spans="1:10" x14ac:dyDescent="0.2">
      <c r="A1335" s="130"/>
      <c r="C1335" s="222"/>
      <c r="I1335" s="2"/>
      <c r="J1335" s="2"/>
    </row>
    <row r="1336" spans="1:10" x14ac:dyDescent="0.2">
      <c r="A1336" s="130"/>
      <c r="C1336" s="222"/>
      <c r="I1336" s="2"/>
      <c r="J1336" s="2"/>
    </row>
    <row r="1337" spans="1:10" x14ac:dyDescent="0.2">
      <c r="A1337" s="130"/>
      <c r="C1337" s="222"/>
      <c r="I1337" s="2"/>
      <c r="J1337" s="2"/>
    </row>
    <row r="1338" spans="1:10" x14ac:dyDescent="0.2">
      <c r="A1338" s="130"/>
      <c r="C1338" s="222"/>
      <c r="I1338" s="2"/>
      <c r="J1338" s="2"/>
    </row>
    <row r="1339" spans="1:10" x14ac:dyDescent="0.2">
      <c r="A1339" s="130"/>
      <c r="C1339" s="222"/>
      <c r="I1339" s="2"/>
      <c r="J1339" s="2"/>
    </row>
    <row r="1340" spans="1:10" x14ac:dyDescent="0.2">
      <c r="A1340" s="130"/>
      <c r="C1340" s="222"/>
      <c r="I1340" s="2"/>
      <c r="J1340" s="2"/>
    </row>
    <row r="1341" spans="1:10" x14ac:dyDescent="0.2">
      <c r="A1341" s="130"/>
      <c r="C1341" s="222"/>
      <c r="I1341" s="2"/>
      <c r="J1341" s="2"/>
    </row>
    <row r="1342" spans="1:10" x14ac:dyDescent="0.2">
      <c r="A1342" s="130"/>
      <c r="C1342" s="222"/>
      <c r="I1342" s="2"/>
      <c r="J1342" s="2"/>
    </row>
    <row r="1343" spans="1:10" x14ac:dyDescent="0.2">
      <c r="A1343" s="130"/>
      <c r="C1343" s="222"/>
      <c r="I1343" s="2"/>
      <c r="J1343" s="2"/>
    </row>
    <row r="1344" spans="1:10" x14ac:dyDescent="0.2">
      <c r="A1344" s="130"/>
      <c r="C1344" s="222"/>
      <c r="I1344" s="2"/>
      <c r="J1344" s="2"/>
    </row>
    <row r="1345" spans="1:10" x14ac:dyDescent="0.2">
      <c r="A1345" s="130"/>
      <c r="C1345" s="222"/>
      <c r="I1345" s="2"/>
      <c r="J1345" s="2"/>
    </row>
    <row r="1346" spans="1:10" x14ac:dyDescent="0.2">
      <c r="A1346" s="130"/>
      <c r="C1346" s="222"/>
      <c r="I1346" s="2"/>
      <c r="J1346" s="2"/>
    </row>
    <row r="1347" spans="1:10" x14ac:dyDescent="0.2">
      <c r="A1347" s="130"/>
      <c r="C1347" s="222"/>
      <c r="I1347" s="2"/>
      <c r="J1347" s="2"/>
    </row>
    <row r="1348" spans="1:10" x14ac:dyDescent="0.2">
      <c r="A1348" s="130"/>
      <c r="C1348" s="222"/>
      <c r="I1348" s="2"/>
      <c r="J1348" s="2"/>
    </row>
    <row r="1349" spans="1:10" x14ac:dyDescent="0.2">
      <c r="A1349" s="130"/>
      <c r="C1349" s="222"/>
      <c r="I1349" s="2"/>
      <c r="J1349" s="2"/>
    </row>
    <row r="1350" spans="1:10" x14ac:dyDescent="0.2">
      <c r="A1350" s="130"/>
      <c r="C1350" s="222"/>
      <c r="I1350" s="2"/>
      <c r="J1350" s="2"/>
    </row>
    <row r="1351" spans="1:10" x14ac:dyDescent="0.2">
      <c r="A1351" s="130"/>
      <c r="C1351" s="222"/>
      <c r="I1351" s="2"/>
      <c r="J1351" s="2"/>
    </row>
    <row r="1352" spans="1:10" x14ac:dyDescent="0.2">
      <c r="A1352" s="130"/>
      <c r="C1352" s="222"/>
      <c r="I1352" s="2"/>
      <c r="J1352" s="2"/>
    </row>
    <row r="1353" spans="1:10" x14ac:dyDescent="0.2">
      <c r="A1353" s="130"/>
      <c r="C1353" s="222"/>
      <c r="I1353" s="2"/>
      <c r="J1353" s="2"/>
    </row>
    <row r="1354" spans="1:10" x14ac:dyDescent="0.2">
      <c r="A1354" s="130"/>
      <c r="C1354" s="222"/>
      <c r="I1354" s="2"/>
      <c r="J1354" s="2"/>
    </row>
    <row r="1355" spans="1:10" x14ac:dyDescent="0.2">
      <c r="A1355" s="130"/>
      <c r="C1355" s="222"/>
      <c r="I1355" s="2"/>
      <c r="J1355" s="2"/>
    </row>
    <row r="1356" spans="1:10" x14ac:dyDescent="0.2">
      <c r="A1356" s="130"/>
      <c r="C1356" s="222"/>
      <c r="I1356" s="2"/>
      <c r="J1356" s="2"/>
    </row>
    <row r="1357" spans="1:10" x14ac:dyDescent="0.2">
      <c r="A1357" s="130"/>
      <c r="C1357" s="222"/>
      <c r="I1357" s="2"/>
      <c r="J1357" s="2"/>
    </row>
    <row r="1358" spans="1:10" x14ac:dyDescent="0.2">
      <c r="A1358" s="130"/>
      <c r="C1358" s="222"/>
      <c r="I1358" s="2"/>
      <c r="J1358" s="2"/>
    </row>
    <row r="1359" spans="1:10" x14ac:dyDescent="0.2">
      <c r="A1359" s="130"/>
      <c r="C1359" s="222"/>
      <c r="I1359" s="2"/>
      <c r="J1359" s="2"/>
    </row>
    <row r="1360" spans="1:10" x14ac:dyDescent="0.2">
      <c r="A1360" s="130"/>
      <c r="C1360" s="222"/>
      <c r="I1360" s="2"/>
      <c r="J1360" s="2"/>
    </row>
    <row r="1361" spans="1:10" x14ac:dyDescent="0.2">
      <c r="A1361" s="130"/>
      <c r="C1361" s="222"/>
      <c r="I1361" s="2"/>
      <c r="J1361" s="2"/>
    </row>
    <row r="1362" spans="1:10" x14ac:dyDescent="0.2">
      <c r="A1362" s="130"/>
      <c r="C1362" s="222"/>
      <c r="I1362" s="2"/>
      <c r="J1362" s="2"/>
    </row>
    <row r="1363" spans="1:10" x14ac:dyDescent="0.2">
      <c r="A1363" s="130"/>
      <c r="C1363" s="222"/>
      <c r="I1363" s="2"/>
      <c r="J1363" s="2"/>
    </row>
    <row r="1364" spans="1:10" x14ac:dyDescent="0.2">
      <c r="A1364" s="130"/>
      <c r="C1364" s="222"/>
      <c r="I1364" s="2"/>
      <c r="J1364" s="2"/>
    </row>
    <row r="1365" spans="1:10" x14ac:dyDescent="0.2">
      <c r="A1365" s="130"/>
      <c r="C1365" s="222"/>
      <c r="I1365" s="2"/>
      <c r="J1365" s="2"/>
    </row>
    <row r="1366" spans="1:10" x14ac:dyDescent="0.2">
      <c r="A1366" s="130"/>
      <c r="C1366" s="222"/>
      <c r="I1366" s="2"/>
      <c r="J1366" s="2"/>
    </row>
    <row r="1367" spans="1:10" x14ac:dyDescent="0.2">
      <c r="A1367" s="130"/>
      <c r="C1367" s="222"/>
      <c r="I1367" s="2"/>
      <c r="J1367" s="2"/>
    </row>
    <row r="1368" spans="1:10" x14ac:dyDescent="0.2">
      <c r="A1368" s="130"/>
      <c r="C1368" s="222"/>
      <c r="I1368" s="2"/>
      <c r="J1368" s="2"/>
    </row>
    <row r="1369" spans="1:10" x14ac:dyDescent="0.2">
      <c r="A1369" s="130"/>
      <c r="C1369" s="222"/>
      <c r="I1369" s="2"/>
      <c r="J1369" s="2"/>
    </row>
    <row r="1370" spans="1:10" x14ac:dyDescent="0.2">
      <c r="A1370" s="130"/>
      <c r="C1370" s="222"/>
      <c r="I1370" s="2"/>
      <c r="J1370" s="2"/>
    </row>
    <row r="1371" spans="1:10" x14ac:dyDescent="0.2">
      <c r="A1371" s="130"/>
      <c r="C1371" s="222"/>
      <c r="I1371" s="2"/>
      <c r="J1371" s="2"/>
    </row>
    <row r="1372" spans="1:10" x14ac:dyDescent="0.2">
      <c r="A1372" s="130"/>
      <c r="C1372" s="222"/>
      <c r="I1372" s="2"/>
      <c r="J1372" s="2"/>
    </row>
    <row r="1373" spans="1:10" x14ac:dyDescent="0.2">
      <c r="A1373" s="130"/>
      <c r="C1373" s="222"/>
      <c r="I1373" s="2"/>
      <c r="J1373" s="2"/>
    </row>
    <row r="1374" spans="1:10" x14ac:dyDescent="0.2">
      <c r="A1374" s="130"/>
      <c r="C1374" s="222"/>
      <c r="I1374" s="2"/>
      <c r="J1374" s="2"/>
    </row>
    <row r="1375" spans="1:10" x14ac:dyDescent="0.2">
      <c r="A1375" s="130"/>
      <c r="C1375" s="222"/>
      <c r="I1375" s="2"/>
      <c r="J1375" s="2"/>
    </row>
    <row r="1376" spans="1:10" x14ac:dyDescent="0.2">
      <c r="A1376" s="130"/>
      <c r="C1376" s="222"/>
      <c r="I1376" s="2"/>
      <c r="J1376" s="2"/>
    </row>
    <row r="1377" spans="1:10" x14ac:dyDescent="0.2">
      <c r="A1377" s="130"/>
      <c r="C1377" s="222"/>
      <c r="I1377" s="2"/>
      <c r="J1377" s="2"/>
    </row>
    <row r="1378" spans="1:10" x14ac:dyDescent="0.2">
      <c r="A1378" s="130"/>
      <c r="C1378" s="222"/>
      <c r="I1378" s="2"/>
      <c r="J1378" s="2"/>
    </row>
    <row r="1379" spans="1:10" x14ac:dyDescent="0.2">
      <c r="A1379" s="130"/>
      <c r="C1379" s="222"/>
      <c r="I1379" s="2"/>
      <c r="J1379" s="2"/>
    </row>
    <row r="1380" spans="1:10" x14ac:dyDescent="0.2">
      <c r="A1380" s="130"/>
      <c r="C1380" s="222"/>
      <c r="I1380" s="2"/>
      <c r="J1380" s="2"/>
    </row>
    <row r="1381" spans="1:10" x14ac:dyDescent="0.2">
      <c r="A1381" s="130"/>
      <c r="C1381" s="222"/>
      <c r="I1381" s="2"/>
      <c r="J1381" s="2"/>
    </row>
    <row r="1382" spans="1:10" x14ac:dyDescent="0.2">
      <c r="A1382" s="130"/>
      <c r="C1382" s="222"/>
      <c r="I1382" s="2"/>
      <c r="J1382" s="2"/>
    </row>
    <row r="1383" spans="1:10" x14ac:dyDescent="0.2">
      <c r="A1383" s="130"/>
      <c r="C1383" s="222"/>
      <c r="I1383" s="2"/>
      <c r="J1383" s="2"/>
    </row>
    <row r="1384" spans="1:10" x14ac:dyDescent="0.2">
      <c r="A1384" s="130"/>
      <c r="C1384" s="222"/>
      <c r="I1384" s="2"/>
      <c r="J1384" s="2"/>
    </row>
    <row r="1385" spans="1:10" x14ac:dyDescent="0.2">
      <c r="A1385" s="130"/>
      <c r="C1385" s="222"/>
      <c r="I1385" s="2"/>
      <c r="J1385" s="2"/>
    </row>
    <row r="1386" spans="1:10" x14ac:dyDescent="0.2">
      <c r="A1386" s="130"/>
      <c r="C1386" s="222"/>
      <c r="I1386" s="2"/>
      <c r="J1386" s="2"/>
    </row>
    <row r="1387" spans="1:10" x14ac:dyDescent="0.2">
      <c r="A1387" s="130"/>
      <c r="C1387" s="222"/>
      <c r="I1387" s="2"/>
      <c r="J1387" s="2"/>
    </row>
    <row r="1388" spans="1:10" x14ac:dyDescent="0.2">
      <c r="A1388" s="130"/>
      <c r="C1388" s="222"/>
      <c r="I1388" s="2"/>
      <c r="J1388" s="2"/>
    </row>
    <row r="1389" spans="1:10" x14ac:dyDescent="0.2">
      <c r="A1389" s="130"/>
      <c r="C1389" s="222"/>
      <c r="I1389" s="2"/>
      <c r="J1389" s="2"/>
    </row>
    <row r="1390" spans="1:10" x14ac:dyDescent="0.2">
      <c r="A1390" s="130"/>
      <c r="C1390" s="222"/>
      <c r="I1390" s="2"/>
      <c r="J1390" s="2"/>
    </row>
    <row r="1391" spans="1:10" x14ac:dyDescent="0.2">
      <c r="A1391" s="130"/>
      <c r="C1391" s="222"/>
      <c r="I1391" s="2"/>
      <c r="J1391" s="2"/>
    </row>
    <row r="1392" spans="1:10" x14ac:dyDescent="0.2">
      <c r="A1392" s="130"/>
      <c r="C1392" s="222"/>
      <c r="I1392" s="2"/>
      <c r="J1392" s="2"/>
    </row>
    <row r="1393" spans="1:10" x14ac:dyDescent="0.2">
      <c r="A1393" s="130"/>
      <c r="C1393" s="222"/>
      <c r="I1393" s="2"/>
      <c r="J1393" s="2"/>
    </row>
    <row r="1394" spans="1:10" x14ac:dyDescent="0.2">
      <c r="A1394" s="130"/>
      <c r="C1394" s="222"/>
      <c r="I1394" s="2"/>
      <c r="J1394" s="2"/>
    </row>
    <row r="1395" spans="1:10" x14ac:dyDescent="0.2">
      <c r="A1395" s="130"/>
      <c r="C1395" s="222"/>
      <c r="I1395" s="2"/>
      <c r="J1395" s="2"/>
    </row>
    <row r="1396" spans="1:10" x14ac:dyDescent="0.2">
      <c r="A1396" s="130"/>
      <c r="C1396" s="222"/>
      <c r="I1396" s="2"/>
      <c r="J1396" s="2"/>
    </row>
    <row r="1397" spans="1:10" x14ac:dyDescent="0.2">
      <c r="A1397" s="130"/>
      <c r="C1397" s="222"/>
      <c r="I1397" s="2"/>
      <c r="J1397" s="2"/>
    </row>
    <row r="1398" spans="1:10" x14ac:dyDescent="0.2">
      <c r="A1398" s="130"/>
      <c r="C1398" s="222"/>
      <c r="I1398" s="2"/>
      <c r="J1398" s="2"/>
    </row>
    <row r="1399" spans="1:10" x14ac:dyDescent="0.2">
      <c r="A1399" s="130"/>
      <c r="C1399" s="222"/>
      <c r="I1399" s="2"/>
      <c r="J1399" s="2"/>
    </row>
    <row r="1400" spans="1:10" x14ac:dyDescent="0.2">
      <c r="A1400" s="130"/>
      <c r="C1400" s="222"/>
      <c r="I1400" s="2"/>
      <c r="J1400" s="2"/>
    </row>
    <row r="1401" spans="1:10" x14ac:dyDescent="0.2">
      <c r="A1401" s="130"/>
      <c r="C1401" s="222"/>
      <c r="I1401" s="2"/>
      <c r="J1401" s="2"/>
    </row>
    <row r="1402" spans="1:10" x14ac:dyDescent="0.2">
      <c r="A1402" s="130"/>
      <c r="C1402" s="222"/>
      <c r="I1402" s="2"/>
      <c r="J1402" s="2"/>
    </row>
    <row r="1403" spans="1:10" x14ac:dyDescent="0.2">
      <c r="A1403" s="130"/>
      <c r="C1403" s="222"/>
      <c r="I1403" s="2"/>
      <c r="J1403" s="2"/>
    </row>
    <row r="1404" spans="1:10" x14ac:dyDescent="0.2">
      <c r="A1404" s="130"/>
      <c r="C1404" s="222"/>
      <c r="I1404" s="2"/>
      <c r="J1404" s="2"/>
    </row>
    <row r="1405" spans="1:10" x14ac:dyDescent="0.2">
      <c r="A1405" s="130"/>
      <c r="C1405" s="222"/>
      <c r="I1405" s="2"/>
      <c r="J1405" s="2"/>
    </row>
    <row r="1406" spans="1:10" x14ac:dyDescent="0.2">
      <c r="A1406" s="130"/>
      <c r="C1406" s="222"/>
      <c r="I1406" s="2"/>
      <c r="J1406" s="2"/>
    </row>
    <row r="1407" spans="1:10" x14ac:dyDescent="0.2">
      <c r="A1407" s="130"/>
      <c r="C1407" s="222"/>
      <c r="I1407" s="2"/>
      <c r="J1407" s="2"/>
    </row>
    <row r="1408" spans="1:10" x14ac:dyDescent="0.2">
      <c r="A1408" s="130"/>
      <c r="C1408" s="222"/>
      <c r="I1408" s="2"/>
      <c r="J1408" s="2"/>
    </row>
    <row r="1409" spans="1:10" x14ac:dyDescent="0.2">
      <c r="A1409" s="130"/>
      <c r="C1409" s="222"/>
      <c r="I1409" s="2"/>
      <c r="J1409" s="2"/>
    </row>
    <row r="1410" spans="1:10" x14ac:dyDescent="0.2">
      <c r="A1410" s="130"/>
      <c r="C1410" s="222"/>
      <c r="I1410" s="2"/>
      <c r="J1410" s="2"/>
    </row>
    <row r="1411" spans="1:10" x14ac:dyDescent="0.2">
      <c r="A1411" s="130"/>
      <c r="C1411" s="222"/>
      <c r="I1411" s="2"/>
      <c r="J1411" s="2"/>
    </row>
    <row r="1412" spans="1:10" x14ac:dyDescent="0.2">
      <c r="A1412" s="130"/>
      <c r="C1412" s="222"/>
      <c r="I1412" s="2"/>
      <c r="J1412" s="2"/>
    </row>
    <row r="1413" spans="1:10" x14ac:dyDescent="0.2">
      <c r="A1413" s="130"/>
      <c r="C1413" s="222"/>
      <c r="I1413" s="2"/>
      <c r="J1413" s="2"/>
    </row>
    <row r="1414" spans="1:10" x14ac:dyDescent="0.2">
      <c r="A1414" s="130"/>
      <c r="C1414" s="222"/>
      <c r="I1414" s="2"/>
      <c r="J1414" s="2"/>
    </row>
    <row r="1415" spans="1:10" x14ac:dyDescent="0.2">
      <c r="A1415" s="130"/>
      <c r="C1415" s="222"/>
      <c r="I1415" s="2"/>
      <c r="J1415" s="2"/>
    </row>
    <row r="1416" spans="1:10" x14ac:dyDescent="0.2">
      <c r="A1416" s="130"/>
      <c r="C1416" s="222"/>
      <c r="I1416" s="2"/>
      <c r="J1416" s="2"/>
    </row>
    <row r="1417" spans="1:10" x14ac:dyDescent="0.2">
      <c r="A1417" s="130"/>
      <c r="C1417" s="222"/>
      <c r="I1417" s="2"/>
      <c r="J1417" s="2"/>
    </row>
    <row r="1418" spans="1:10" x14ac:dyDescent="0.2">
      <c r="A1418" s="130"/>
      <c r="C1418" s="222"/>
      <c r="I1418" s="2"/>
      <c r="J1418" s="2"/>
    </row>
    <row r="1419" spans="1:10" x14ac:dyDescent="0.2">
      <c r="A1419" s="130"/>
      <c r="C1419" s="222"/>
      <c r="I1419" s="2"/>
      <c r="J1419" s="2"/>
    </row>
    <row r="1420" spans="1:10" x14ac:dyDescent="0.2">
      <c r="A1420" s="130"/>
      <c r="C1420" s="222"/>
      <c r="I1420" s="2"/>
      <c r="J1420" s="2"/>
    </row>
    <row r="1421" spans="1:10" x14ac:dyDescent="0.2">
      <c r="A1421" s="130"/>
      <c r="C1421" s="222"/>
      <c r="I1421" s="2"/>
      <c r="J1421" s="2"/>
    </row>
    <row r="1422" spans="1:10" x14ac:dyDescent="0.2">
      <c r="A1422" s="130"/>
      <c r="C1422" s="222"/>
      <c r="I1422" s="2"/>
      <c r="J1422" s="2"/>
    </row>
    <row r="1423" spans="1:10" x14ac:dyDescent="0.2">
      <c r="A1423" s="130"/>
      <c r="C1423" s="222"/>
      <c r="I1423" s="2"/>
      <c r="J1423" s="2"/>
    </row>
    <row r="1424" spans="1:10" x14ac:dyDescent="0.2">
      <c r="A1424" s="130"/>
      <c r="C1424" s="222"/>
      <c r="I1424" s="2"/>
      <c r="J1424" s="2"/>
    </row>
    <row r="1425" spans="1:10" x14ac:dyDescent="0.2">
      <c r="A1425" s="130"/>
      <c r="C1425" s="222"/>
      <c r="I1425" s="2"/>
      <c r="J1425" s="2"/>
    </row>
    <row r="1426" spans="1:10" x14ac:dyDescent="0.2">
      <c r="A1426" s="130"/>
      <c r="C1426" s="222"/>
      <c r="I1426" s="2"/>
      <c r="J1426" s="2"/>
    </row>
    <row r="1427" spans="1:10" x14ac:dyDescent="0.2">
      <c r="A1427" s="130"/>
      <c r="C1427" s="222"/>
      <c r="I1427" s="2"/>
      <c r="J1427" s="2"/>
    </row>
    <row r="1428" spans="1:10" x14ac:dyDescent="0.2">
      <c r="A1428" s="130"/>
      <c r="C1428" s="222"/>
      <c r="I1428" s="2"/>
      <c r="J1428" s="2"/>
    </row>
    <row r="1429" spans="1:10" x14ac:dyDescent="0.2">
      <c r="A1429" s="130"/>
      <c r="C1429" s="222"/>
      <c r="I1429" s="2"/>
      <c r="J1429" s="2"/>
    </row>
    <row r="1430" spans="1:10" x14ac:dyDescent="0.2">
      <c r="A1430" s="130"/>
      <c r="C1430" s="222"/>
      <c r="I1430" s="2"/>
      <c r="J1430" s="2"/>
    </row>
    <row r="1431" spans="1:10" x14ac:dyDescent="0.2">
      <c r="A1431" s="130"/>
      <c r="C1431" s="222"/>
      <c r="I1431" s="2"/>
      <c r="J1431" s="2"/>
    </row>
    <row r="1432" spans="1:10" x14ac:dyDescent="0.2">
      <c r="A1432" s="130"/>
      <c r="C1432" s="222"/>
      <c r="I1432" s="2"/>
      <c r="J1432" s="2"/>
    </row>
    <row r="1433" spans="1:10" x14ac:dyDescent="0.2">
      <c r="A1433" s="130"/>
      <c r="C1433" s="222"/>
      <c r="I1433" s="2"/>
      <c r="J1433" s="2"/>
    </row>
    <row r="1434" spans="1:10" x14ac:dyDescent="0.2">
      <c r="A1434" s="130"/>
      <c r="C1434" s="222"/>
      <c r="I1434" s="2"/>
      <c r="J1434" s="2"/>
    </row>
    <row r="1435" spans="1:10" x14ac:dyDescent="0.2">
      <c r="A1435" s="130"/>
      <c r="C1435" s="222"/>
      <c r="I1435" s="2"/>
      <c r="J1435" s="2"/>
    </row>
    <row r="1436" spans="1:10" x14ac:dyDescent="0.2">
      <c r="A1436" s="130"/>
      <c r="C1436" s="222"/>
      <c r="I1436" s="2"/>
      <c r="J1436" s="2"/>
    </row>
    <row r="1437" spans="1:10" x14ac:dyDescent="0.2">
      <c r="A1437" s="130"/>
      <c r="C1437" s="222"/>
      <c r="I1437" s="2"/>
      <c r="J1437" s="2"/>
    </row>
    <row r="1438" spans="1:10" x14ac:dyDescent="0.2">
      <c r="A1438" s="130"/>
      <c r="C1438" s="222"/>
      <c r="I1438" s="2"/>
      <c r="J1438" s="2"/>
    </row>
    <row r="1439" spans="1:10" x14ac:dyDescent="0.2">
      <c r="A1439" s="130"/>
      <c r="C1439" s="222"/>
      <c r="I1439" s="2"/>
      <c r="J1439" s="2"/>
    </row>
    <row r="1440" spans="1:10" x14ac:dyDescent="0.2">
      <c r="A1440" s="130"/>
      <c r="C1440" s="222"/>
      <c r="I1440" s="2"/>
      <c r="J1440" s="2"/>
    </row>
    <row r="1441" spans="1:10" x14ac:dyDescent="0.2">
      <c r="A1441" s="130"/>
      <c r="C1441" s="222"/>
      <c r="I1441" s="2"/>
      <c r="J1441" s="2"/>
    </row>
    <row r="1442" spans="1:10" x14ac:dyDescent="0.2">
      <c r="A1442" s="130"/>
      <c r="C1442" s="222"/>
      <c r="I1442" s="2"/>
      <c r="J1442" s="2"/>
    </row>
    <row r="1443" spans="1:10" x14ac:dyDescent="0.2">
      <c r="A1443" s="130"/>
      <c r="C1443" s="222"/>
      <c r="I1443" s="2"/>
      <c r="J1443" s="2"/>
    </row>
    <row r="1444" spans="1:10" x14ac:dyDescent="0.2">
      <c r="A1444" s="130"/>
      <c r="C1444" s="222"/>
      <c r="I1444" s="2"/>
      <c r="J1444" s="2"/>
    </row>
    <row r="1445" spans="1:10" x14ac:dyDescent="0.2">
      <c r="A1445" s="130"/>
      <c r="C1445" s="222"/>
      <c r="I1445" s="2"/>
      <c r="J1445" s="2"/>
    </row>
    <row r="1446" spans="1:10" x14ac:dyDescent="0.2">
      <c r="A1446" s="130"/>
      <c r="C1446" s="222"/>
      <c r="I1446" s="2"/>
      <c r="J1446" s="2"/>
    </row>
    <row r="1447" spans="1:10" x14ac:dyDescent="0.2">
      <c r="A1447" s="130"/>
      <c r="C1447" s="222"/>
      <c r="I1447" s="2"/>
      <c r="J1447" s="2"/>
    </row>
    <row r="1448" spans="1:10" x14ac:dyDescent="0.2">
      <c r="A1448" s="130"/>
      <c r="C1448" s="222"/>
      <c r="I1448" s="2"/>
      <c r="J1448" s="2"/>
    </row>
    <row r="1449" spans="1:10" x14ac:dyDescent="0.2">
      <c r="A1449" s="130"/>
      <c r="C1449" s="222"/>
      <c r="I1449" s="2"/>
      <c r="J1449" s="2"/>
    </row>
    <row r="1450" spans="1:10" x14ac:dyDescent="0.2">
      <c r="A1450" s="130"/>
      <c r="C1450" s="222"/>
      <c r="I1450" s="2"/>
      <c r="J1450" s="2"/>
    </row>
    <row r="1451" spans="1:10" x14ac:dyDescent="0.2">
      <c r="A1451" s="130"/>
      <c r="C1451" s="222"/>
      <c r="I1451" s="2"/>
      <c r="J1451" s="2"/>
    </row>
    <row r="1452" spans="1:10" x14ac:dyDescent="0.2">
      <c r="A1452" s="130"/>
      <c r="C1452" s="222"/>
      <c r="I1452" s="2"/>
      <c r="J1452" s="2"/>
    </row>
    <row r="1453" spans="1:10" x14ac:dyDescent="0.2">
      <c r="A1453" s="130"/>
      <c r="C1453" s="222"/>
      <c r="I1453" s="2"/>
      <c r="J1453" s="2"/>
    </row>
    <row r="1454" spans="1:10" x14ac:dyDescent="0.2">
      <c r="A1454" s="130"/>
      <c r="C1454" s="222"/>
      <c r="I1454" s="2"/>
      <c r="J1454" s="2"/>
    </row>
    <row r="1455" spans="1:10" x14ac:dyDescent="0.2">
      <c r="A1455" s="130"/>
      <c r="C1455" s="222"/>
      <c r="I1455" s="2"/>
      <c r="J1455" s="2"/>
    </row>
    <row r="1456" spans="1:10" x14ac:dyDescent="0.2">
      <c r="A1456" s="130"/>
      <c r="C1456" s="222"/>
      <c r="I1456" s="2"/>
      <c r="J1456" s="2"/>
    </row>
    <row r="1457" spans="1:10" x14ac:dyDescent="0.2">
      <c r="A1457" s="130"/>
      <c r="C1457" s="222"/>
      <c r="I1457" s="2"/>
      <c r="J1457" s="2"/>
    </row>
    <row r="1458" spans="1:10" x14ac:dyDescent="0.2">
      <c r="A1458" s="130"/>
      <c r="C1458" s="222"/>
      <c r="I1458" s="2"/>
      <c r="J1458" s="2"/>
    </row>
    <row r="1459" spans="1:10" x14ac:dyDescent="0.2">
      <c r="A1459" s="130"/>
      <c r="C1459" s="222"/>
      <c r="I1459" s="2"/>
      <c r="J1459" s="2"/>
    </row>
    <row r="1460" spans="1:10" x14ac:dyDescent="0.2">
      <c r="A1460" s="130"/>
      <c r="C1460" s="222"/>
      <c r="I1460" s="2"/>
      <c r="J1460" s="2"/>
    </row>
    <row r="1461" spans="1:10" x14ac:dyDescent="0.2">
      <c r="A1461" s="130"/>
      <c r="C1461" s="222"/>
      <c r="I1461" s="2"/>
      <c r="J1461" s="2"/>
    </row>
    <row r="1462" spans="1:10" x14ac:dyDescent="0.2">
      <c r="A1462" s="130"/>
      <c r="C1462" s="222"/>
      <c r="I1462" s="2"/>
      <c r="J1462" s="2"/>
    </row>
    <row r="1463" spans="1:10" x14ac:dyDescent="0.2">
      <c r="A1463" s="130"/>
      <c r="C1463" s="222"/>
      <c r="I1463" s="2"/>
      <c r="J1463" s="2"/>
    </row>
    <row r="1464" spans="1:10" x14ac:dyDescent="0.2">
      <c r="A1464" s="130"/>
      <c r="C1464" s="222"/>
      <c r="I1464" s="2"/>
      <c r="J1464" s="2"/>
    </row>
    <row r="1465" spans="1:10" x14ac:dyDescent="0.2">
      <c r="A1465" s="130"/>
      <c r="C1465" s="222"/>
      <c r="I1465" s="2"/>
      <c r="J1465" s="2"/>
    </row>
    <row r="1466" spans="1:10" x14ac:dyDescent="0.2">
      <c r="A1466" s="130"/>
      <c r="C1466" s="222"/>
      <c r="I1466" s="2"/>
      <c r="J1466" s="2"/>
    </row>
    <row r="1467" spans="1:10" x14ac:dyDescent="0.2">
      <c r="A1467" s="130"/>
      <c r="C1467" s="222"/>
      <c r="I1467" s="2"/>
      <c r="J1467" s="2"/>
    </row>
    <row r="1468" spans="1:10" x14ac:dyDescent="0.2">
      <c r="A1468" s="130"/>
      <c r="C1468" s="222"/>
      <c r="I1468" s="2"/>
      <c r="J1468" s="2"/>
    </row>
    <row r="1469" spans="1:10" x14ac:dyDescent="0.2">
      <c r="A1469" s="130"/>
      <c r="C1469" s="222"/>
      <c r="I1469" s="2"/>
      <c r="J1469" s="2"/>
    </row>
    <row r="1470" spans="1:10" x14ac:dyDescent="0.2">
      <c r="A1470" s="130"/>
      <c r="C1470" s="222"/>
      <c r="I1470" s="2"/>
      <c r="J1470" s="2"/>
    </row>
    <row r="1471" spans="1:10" x14ac:dyDescent="0.2">
      <c r="A1471" s="130"/>
      <c r="C1471" s="222"/>
      <c r="I1471" s="2"/>
      <c r="J1471" s="2"/>
    </row>
    <row r="1472" spans="1:10" x14ac:dyDescent="0.2">
      <c r="A1472" s="130"/>
      <c r="C1472" s="222"/>
      <c r="I1472" s="2"/>
      <c r="J1472" s="2"/>
    </row>
    <row r="1473" spans="1:10" x14ac:dyDescent="0.2">
      <c r="A1473" s="130"/>
      <c r="C1473" s="222"/>
      <c r="I1473" s="2"/>
      <c r="J1473" s="2"/>
    </row>
    <row r="1474" spans="1:10" x14ac:dyDescent="0.2">
      <c r="A1474" s="130"/>
      <c r="C1474" s="222"/>
      <c r="I1474" s="2"/>
      <c r="J1474" s="2"/>
    </row>
    <row r="1475" spans="1:10" x14ac:dyDescent="0.2">
      <c r="A1475" s="130"/>
      <c r="C1475" s="222"/>
      <c r="I1475" s="2"/>
      <c r="J1475" s="2"/>
    </row>
    <row r="1476" spans="1:10" x14ac:dyDescent="0.2">
      <c r="A1476" s="130"/>
      <c r="C1476" s="222"/>
      <c r="I1476" s="2"/>
      <c r="J1476" s="2"/>
    </row>
    <row r="1477" spans="1:10" x14ac:dyDescent="0.2">
      <c r="A1477" s="130"/>
      <c r="C1477" s="222"/>
      <c r="I1477" s="2"/>
      <c r="J1477" s="2"/>
    </row>
    <row r="1478" spans="1:10" x14ac:dyDescent="0.2">
      <c r="A1478" s="130"/>
      <c r="C1478" s="222"/>
      <c r="I1478" s="2"/>
      <c r="J1478" s="2"/>
    </row>
    <row r="1479" spans="1:10" x14ac:dyDescent="0.2">
      <c r="A1479" s="130"/>
      <c r="C1479" s="222"/>
      <c r="I1479" s="2"/>
      <c r="J1479" s="2"/>
    </row>
    <row r="1480" spans="1:10" x14ac:dyDescent="0.2">
      <c r="A1480" s="130"/>
      <c r="C1480" s="222"/>
      <c r="I1480" s="2"/>
      <c r="J1480" s="2"/>
    </row>
    <row r="1481" spans="1:10" x14ac:dyDescent="0.2">
      <c r="A1481" s="130"/>
      <c r="C1481" s="222"/>
      <c r="I1481" s="2"/>
      <c r="J1481" s="2"/>
    </row>
    <row r="1482" spans="1:10" x14ac:dyDescent="0.2">
      <c r="A1482" s="130"/>
      <c r="C1482" s="222"/>
      <c r="I1482" s="2"/>
      <c r="J1482" s="2"/>
    </row>
    <row r="1483" spans="1:10" x14ac:dyDescent="0.2">
      <c r="A1483" s="130"/>
      <c r="C1483" s="222"/>
      <c r="I1483" s="2"/>
      <c r="J1483" s="2"/>
    </row>
    <row r="1484" spans="1:10" x14ac:dyDescent="0.2">
      <c r="A1484" s="130"/>
      <c r="C1484" s="222"/>
      <c r="I1484" s="2"/>
      <c r="J1484" s="2"/>
    </row>
    <row r="1485" spans="1:10" x14ac:dyDescent="0.2">
      <c r="A1485" s="130"/>
      <c r="C1485" s="222"/>
      <c r="I1485" s="2"/>
      <c r="J1485" s="2"/>
    </row>
    <row r="1486" spans="1:10" x14ac:dyDescent="0.2">
      <c r="A1486" s="130"/>
      <c r="C1486" s="222"/>
      <c r="I1486" s="2"/>
      <c r="J1486" s="2"/>
    </row>
    <row r="1487" spans="1:10" x14ac:dyDescent="0.2">
      <c r="A1487" s="130"/>
      <c r="C1487" s="222"/>
      <c r="I1487" s="2"/>
      <c r="J1487" s="2"/>
    </row>
    <row r="1488" spans="1:10" x14ac:dyDescent="0.2">
      <c r="A1488" s="130"/>
      <c r="C1488" s="222"/>
      <c r="I1488" s="2"/>
      <c r="J1488" s="2"/>
    </row>
    <row r="1489" spans="1:10" x14ac:dyDescent="0.2">
      <c r="A1489" s="130"/>
      <c r="C1489" s="222"/>
      <c r="I1489" s="2"/>
      <c r="J1489" s="2"/>
    </row>
    <row r="1490" spans="1:10" x14ac:dyDescent="0.2">
      <c r="A1490" s="130"/>
      <c r="C1490" s="222"/>
      <c r="I1490" s="2"/>
      <c r="J1490" s="2"/>
    </row>
    <row r="1491" spans="1:10" x14ac:dyDescent="0.2">
      <c r="A1491" s="130"/>
      <c r="C1491" s="222"/>
      <c r="I1491" s="2"/>
      <c r="J1491" s="2"/>
    </row>
    <row r="1492" spans="1:10" x14ac:dyDescent="0.2">
      <c r="A1492" s="130"/>
      <c r="C1492" s="222"/>
      <c r="I1492" s="2"/>
      <c r="J1492" s="2"/>
    </row>
    <row r="1493" spans="1:10" x14ac:dyDescent="0.2">
      <c r="A1493" s="130"/>
      <c r="C1493" s="222"/>
      <c r="I1493" s="2"/>
      <c r="J1493" s="2"/>
    </row>
    <row r="1494" spans="1:10" x14ac:dyDescent="0.2">
      <c r="A1494" s="130"/>
      <c r="C1494" s="222"/>
      <c r="I1494" s="2"/>
      <c r="J1494" s="2"/>
    </row>
    <row r="1495" spans="1:10" x14ac:dyDescent="0.2">
      <c r="A1495" s="130"/>
      <c r="C1495" s="222"/>
      <c r="I1495" s="2"/>
      <c r="J1495" s="2"/>
    </row>
    <row r="1496" spans="1:10" x14ac:dyDescent="0.2">
      <c r="A1496" s="130"/>
      <c r="C1496" s="222"/>
      <c r="I1496" s="2"/>
      <c r="J1496" s="2"/>
    </row>
    <row r="1497" spans="1:10" x14ac:dyDescent="0.2">
      <c r="A1497" s="130"/>
      <c r="C1497" s="222"/>
      <c r="I1497" s="2"/>
      <c r="J1497" s="2"/>
    </row>
    <row r="1498" spans="1:10" x14ac:dyDescent="0.2">
      <c r="A1498" s="130"/>
      <c r="C1498" s="222"/>
      <c r="I1498" s="2"/>
      <c r="J1498" s="2"/>
    </row>
    <row r="1499" spans="1:10" x14ac:dyDescent="0.2">
      <c r="A1499" s="130"/>
      <c r="C1499" s="222"/>
      <c r="I1499" s="2"/>
      <c r="J1499" s="2"/>
    </row>
    <row r="1500" spans="1:10" x14ac:dyDescent="0.2">
      <c r="A1500" s="130"/>
      <c r="C1500" s="222"/>
      <c r="I1500" s="2"/>
      <c r="J1500" s="2"/>
    </row>
    <row r="1501" spans="1:10" x14ac:dyDescent="0.2">
      <c r="A1501" s="130"/>
      <c r="C1501" s="222"/>
      <c r="I1501" s="2"/>
      <c r="J1501" s="2"/>
    </row>
    <row r="1502" spans="1:10" x14ac:dyDescent="0.2">
      <c r="A1502" s="130"/>
      <c r="C1502" s="222"/>
      <c r="I1502" s="2"/>
      <c r="J1502" s="2"/>
    </row>
    <row r="1503" spans="1:10" x14ac:dyDescent="0.2">
      <c r="A1503" s="130"/>
      <c r="C1503" s="222"/>
      <c r="I1503" s="2"/>
      <c r="J1503" s="2"/>
    </row>
    <row r="1504" spans="1:10" x14ac:dyDescent="0.2">
      <c r="A1504" s="130"/>
      <c r="C1504" s="222"/>
      <c r="I1504" s="2"/>
      <c r="J1504" s="2"/>
    </row>
    <row r="1505" spans="1:10" x14ac:dyDescent="0.2">
      <c r="A1505" s="130"/>
      <c r="C1505" s="222"/>
      <c r="I1505" s="2"/>
      <c r="J1505" s="2"/>
    </row>
    <row r="1506" spans="1:10" x14ac:dyDescent="0.2">
      <c r="A1506" s="130"/>
      <c r="C1506" s="222"/>
      <c r="I1506" s="2"/>
      <c r="J1506" s="2"/>
    </row>
    <row r="1507" spans="1:10" x14ac:dyDescent="0.2">
      <c r="A1507" s="130"/>
      <c r="C1507" s="222"/>
      <c r="I1507" s="2"/>
      <c r="J1507" s="2"/>
    </row>
    <row r="1508" spans="1:10" x14ac:dyDescent="0.2">
      <c r="A1508" s="130"/>
      <c r="C1508" s="222"/>
      <c r="I1508" s="2"/>
      <c r="J1508" s="2"/>
    </row>
    <row r="1509" spans="1:10" x14ac:dyDescent="0.2">
      <c r="A1509" s="130"/>
      <c r="C1509" s="222"/>
      <c r="I1509" s="2"/>
      <c r="J1509" s="2"/>
    </row>
    <row r="1510" spans="1:10" x14ac:dyDescent="0.2">
      <c r="A1510" s="130"/>
      <c r="C1510" s="222"/>
      <c r="I1510" s="2"/>
      <c r="J1510" s="2"/>
    </row>
    <row r="1511" spans="1:10" x14ac:dyDescent="0.2">
      <c r="A1511" s="130"/>
      <c r="C1511" s="222"/>
      <c r="I1511" s="2"/>
      <c r="J1511" s="2"/>
    </row>
    <row r="1512" spans="1:10" x14ac:dyDescent="0.2">
      <c r="A1512" s="130"/>
      <c r="C1512" s="222"/>
      <c r="I1512" s="2"/>
      <c r="J1512" s="2"/>
    </row>
    <row r="1513" spans="1:10" x14ac:dyDescent="0.2">
      <c r="A1513" s="130"/>
      <c r="C1513" s="222"/>
      <c r="I1513" s="2"/>
      <c r="J1513" s="2"/>
    </row>
    <row r="1514" spans="1:10" x14ac:dyDescent="0.2">
      <c r="A1514" s="130"/>
      <c r="C1514" s="222"/>
      <c r="I1514" s="2"/>
      <c r="J1514" s="2"/>
    </row>
    <row r="1515" spans="1:10" x14ac:dyDescent="0.2">
      <c r="A1515" s="130"/>
      <c r="C1515" s="222"/>
      <c r="I1515" s="2"/>
      <c r="J1515" s="2"/>
    </row>
    <row r="1516" spans="1:10" x14ac:dyDescent="0.2">
      <c r="A1516" s="130"/>
      <c r="C1516" s="222"/>
      <c r="I1516" s="2"/>
      <c r="J1516" s="2"/>
    </row>
    <row r="1517" spans="1:10" x14ac:dyDescent="0.2">
      <c r="A1517" s="130"/>
      <c r="C1517" s="222"/>
      <c r="I1517" s="2"/>
      <c r="J1517" s="2"/>
    </row>
    <row r="1518" spans="1:10" x14ac:dyDescent="0.2">
      <c r="A1518" s="130"/>
      <c r="C1518" s="222"/>
      <c r="I1518" s="2"/>
      <c r="J1518" s="2"/>
    </row>
    <row r="1519" spans="1:10" x14ac:dyDescent="0.2">
      <c r="A1519" s="130"/>
      <c r="C1519" s="222"/>
      <c r="I1519" s="2"/>
      <c r="J1519" s="2"/>
    </row>
    <row r="1520" spans="1:10" x14ac:dyDescent="0.2">
      <c r="A1520" s="130"/>
      <c r="C1520" s="222"/>
      <c r="I1520" s="2"/>
      <c r="J1520" s="2"/>
    </row>
    <row r="1521" spans="1:10" x14ac:dyDescent="0.2">
      <c r="A1521" s="130"/>
      <c r="C1521" s="222"/>
      <c r="I1521" s="2"/>
      <c r="J1521" s="2"/>
    </row>
    <row r="1522" spans="1:10" x14ac:dyDescent="0.2">
      <c r="A1522" s="130"/>
      <c r="C1522" s="222"/>
      <c r="I1522" s="2"/>
      <c r="J1522" s="2"/>
    </row>
    <row r="1523" spans="1:10" x14ac:dyDescent="0.2">
      <c r="A1523" s="130"/>
      <c r="C1523" s="222"/>
      <c r="I1523" s="2"/>
      <c r="J1523" s="2"/>
    </row>
    <row r="1524" spans="1:10" x14ac:dyDescent="0.2">
      <c r="A1524" s="130"/>
      <c r="C1524" s="222"/>
      <c r="I1524" s="2"/>
      <c r="J1524" s="2"/>
    </row>
    <row r="1525" spans="1:10" x14ac:dyDescent="0.2">
      <c r="A1525" s="130"/>
      <c r="C1525" s="222"/>
      <c r="I1525" s="2"/>
      <c r="J1525" s="2"/>
    </row>
    <row r="1526" spans="1:10" x14ac:dyDescent="0.2">
      <c r="A1526" s="130"/>
      <c r="C1526" s="222"/>
      <c r="I1526" s="2"/>
      <c r="J1526" s="2"/>
    </row>
    <row r="1527" spans="1:10" x14ac:dyDescent="0.2">
      <c r="A1527" s="130"/>
      <c r="C1527" s="222"/>
      <c r="I1527" s="2"/>
      <c r="J1527" s="2"/>
    </row>
    <row r="1528" spans="1:10" x14ac:dyDescent="0.2">
      <c r="A1528" s="130"/>
      <c r="C1528" s="222"/>
      <c r="I1528" s="2"/>
      <c r="J1528" s="2"/>
    </row>
    <row r="1529" spans="1:10" x14ac:dyDescent="0.2">
      <c r="A1529" s="130"/>
      <c r="C1529" s="222"/>
      <c r="I1529" s="2"/>
      <c r="J1529" s="2"/>
    </row>
    <row r="1530" spans="1:10" x14ac:dyDescent="0.2">
      <c r="A1530" s="130"/>
      <c r="C1530" s="222"/>
      <c r="I1530" s="2"/>
      <c r="J1530" s="2"/>
    </row>
    <row r="1531" spans="1:10" x14ac:dyDescent="0.2">
      <c r="A1531" s="130"/>
      <c r="C1531" s="222"/>
      <c r="I1531" s="2"/>
      <c r="J1531" s="2"/>
    </row>
    <row r="1532" spans="1:10" x14ac:dyDescent="0.2">
      <c r="A1532" s="130"/>
      <c r="C1532" s="222"/>
      <c r="I1532" s="2"/>
      <c r="J1532" s="2"/>
    </row>
    <row r="1533" spans="1:10" x14ac:dyDescent="0.2">
      <c r="A1533" s="130"/>
      <c r="C1533" s="222"/>
      <c r="I1533" s="2"/>
      <c r="J1533" s="2"/>
    </row>
    <row r="1534" spans="1:10" x14ac:dyDescent="0.2">
      <c r="A1534" s="130"/>
      <c r="C1534" s="222"/>
      <c r="I1534" s="2"/>
      <c r="J1534" s="2"/>
    </row>
    <row r="1535" spans="1:10" x14ac:dyDescent="0.2">
      <c r="A1535" s="130"/>
      <c r="C1535" s="222"/>
      <c r="I1535" s="2"/>
      <c r="J1535" s="2"/>
    </row>
    <row r="1536" spans="1:10" x14ac:dyDescent="0.2">
      <c r="A1536" s="130"/>
      <c r="C1536" s="222"/>
      <c r="I1536" s="2"/>
      <c r="J1536" s="2"/>
    </row>
    <row r="1537" spans="1:10" x14ac:dyDescent="0.2">
      <c r="A1537" s="130"/>
      <c r="C1537" s="222"/>
      <c r="I1537" s="2"/>
      <c r="J1537" s="2"/>
    </row>
    <row r="1538" spans="1:10" x14ac:dyDescent="0.2">
      <c r="A1538" s="130"/>
      <c r="C1538" s="222"/>
      <c r="I1538" s="2"/>
      <c r="J1538" s="2"/>
    </row>
    <row r="1539" spans="1:10" x14ac:dyDescent="0.2">
      <c r="A1539" s="130"/>
      <c r="C1539" s="222"/>
      <c r="I1539" s="2"/>
      <c r="J1539" s="2"/>
    </row>
    <row r="1540" spans="1:10" x14ac:dyDescent="0.2">
      <c r="A1540" s="130"/>
      <c r="C1540" s="222"/>
      <c r="I1540" s="2"/>
      <c r="J1540" s="2"/>
    </row>
    <row r="1541" spans="1:10" x14ac:dyDescent="0.2">
      <c r="A1541" s="130"/>
      <c r="C1541" s="222"/>
      <c r="I1541" s="2"/>
      <c r="J1541" s="2"/>
    </row>
    <row r="1542" spans="1:10" x14ac:dyDescent="0.2">
      <c r="A1542" s="130"/>
      <c r="C1542" s="222"/>
      <c r="I1542" s="2"/>
      <c r="J1542" s="2"/>
    </row>
    <row r="1543" spans="1:10" x14ac:dyDescent="0.2">
      <c r="A1543" s="130"/>
      <c r="C1543" s="222"/>
      <c r="I1543" s="2"/>
      <c r="J1543" s="2"/>
    </row>
    <row r="1544" spans="1:10" x14ac:dyDescent="0.2">
      <c r="A1544" s="130"/>
      <c r="C1544" s="222"/>
      <c r="I1544" s="2"/>
      <c r="J1544" s="2"/>
    </row>
    <row r="1545" spans="1:10" x14ac:dyDescent="0.2">
      <c r="A1545" s="130"/>
      <c r="C1545" s="222"/>
      <c r="I1545" s="2"/>
      <c r="J1545" s="2"/>
    </row>
    <row r="1546" spans="1:10" x14ac:dyDescent="0.2">
      <c r="A1546" s="130"/>
      <c r="C1546" s="222"/>
      <c r="I1546" s="2"/>
      <c r="J1546" s="2"/>
    </row>
    <row r="1547" spans="1:10" x14ac:dyDescent="0.2">
      <c r="A1547" s="130"/>
      <c r="C1547" s="222"/>
      <c r="I1547" s="2"/>
      <c r="J1547" s="2"/>
    </row>
    <row r="1548" spans="1:10" x14ac:dyDescent="0.2">
      <c r="A1548" s="130"/>
      <c r="C1548" s="222"/>
      <c r="I1548" s="2"/>
      <c r="J1548" s="2"/>
    </row>
    <row r="1549" spans="1:10" x14ac:dyDescent="0.2">
      <c r="A1549" s="130"/>
      <c r="C1549" s="222"/>
      <c r="I1549" s="2"/>
      <c r="J1549" s="2"/>
    </row>
    <row r="1550" spans="1:10" x14ac:dyDescent="0.2">
      <c r="A1550" s="130"/>
      <c r="C1550" s="222"/>
      <c r="I1550" s="2"/>
      <c r="J1550" s="2"/>
    </row>
    <row r="1551" spans="1:10" x14ac:dyDescent="0.2">
      <c r="A1551" s="130"/>
      <c r="C1551" s="222"/>
      <c r="I1551" s="2"/>
      <c r="J1551" s="2"/>
    </row>
    <row r="1552" spans="1:10" x14ac:dyDescent="0.2">
      <c r="A1552" s="130"/>
      <c r="C1552" s="222"/>
      <c r="I1552" s="2"/>
      <c r="J1552" s="2"/>
    </row>
    <row r="1553" spans="1:10" x14ac:dyDescent="0.2">
      <c r="A1553" s="130"/>
      <c r="C1553" s="222"/>
      <c r="I1553" s="2"/>
      <c r="J1553" s="2"/>
    </row>
    <row r="1554" spans="1:10" x14ac:dyDescent="0.2">
      <c r="A1554" s="130"/>
      <c r="C1554" s="222"/>
      <c r="I1554" s="2"/>
      <c r="J1554" s="2"/>
    </row>
    <row r="1555" spans="1:10" x14ac:dyDescent="0.2">
      <c r="A1555" s="130"/>
      <c r="C1555" s="222"/>
      <c r="I1555" s="2"/>
      <c r="J1555" s="2"/>
    </row>
    <row r="1556" spans="1:10" x14ac:dyDescent="0.2">
      <c r="A1556" s="130"/>
      <c r="C1556" s="222"/>
      <c r="I1556" s="2"/>
      <c r="J1556" s="2"/>
    </row>
    <row r="1557" spans="1:10" x14ac:dyDescent="0.2">
      <c r="A1557" s="130"/>
      <c r="C1557" s="222"/>
      <c r="I1557" s="2"/>
      <c r="J1557" s="2"/>
    </row>
    <row r="1558" spans="1:10" x14ac:dyDescent="0.2">
      <c r="A1558" s="130"/>
      <c r="C1558" s="222"/>
      <c r="I1558" s="2"/>
      <c r="J1558" s="2"/>
    </row>
    <row r="1559" spans="1:10" x14ac:dyDescent="0.2">
      <c r="A1559" s="130"/>
      <c r="C1559" s="222"/>
      <c r="I1559" s="2"/>
      <c r="J1559" s="2"/>
    </row>
    <row r="1560" spans="1:10" x14ac:dyDescent="0.2">
      <c r="A1560" s="130"/>
      <c r="C1560" s="222"/>
      <c r="I1560" s="2"/>
      <c r="J1560" s="2"/>
    </row>
    <row r="1561" spans="1:10" x14ac:dyDescent="0.2">
      <c r="A1561" s="130"/>
      <c r="C1561" s="222"/>
      <c r="I1561" s="2"/>
      <c r="J1561" s="2"/>
    </row>
    <row r="1562" spans="1:10" x14ac:dyDescent="0.2">
      <c r="A1562" s="130"/>
      <c r="C1562" s="222"/>
      <c r="I1562" s="2"/>
      <c r="J1562" s="2"/>
    </row>
    <row r="1563" spans="1:10" x14ac:dyDescent="0.2">
      <c r="A1563" s="130"/>
      <c r="C1563" s="222"/>
      <c r="I1563" s="2"/>
      <c r="J1563" s="2"/>
    </row>
    <row r="1564" spans="1:10" x14ac:dyDescent="0.2">
      <c r="A1564" s="130"/>
      <c r="C1564" s="222"/>
      <c r="I1564" s="2"/>
      <c r="J1564" s="2"/>
    </row>
    <row r="1565" spans="1:10" x14ac:dyDescent="0.2">
      <c r="A1565" s="130"/>
      <c r="C1565" s="222"/>
      <c r="I1565" s="2"/>
      <c r="J1565" s="2"/>
    </row>
    <row r="1566" spans="1:10" x14ac:dyDescent="0.2">
      <c r="A1566" s="130"/>
      <c r="C1566" s="222"/>
      <c r="I1566" s="2"/>
      <c r="J1566" s="2"/>
    </row>
    <row r="1567" spans="1:10" x14ac:dyDescent="0.2">
      <c r="A1567" s="130"/>
      <c r="C1567" s="222"/>
      <c r="I1567" s="2"/>
      <c r="J1567" s="2"/>
    </row>
    <row r="1568" spans="1:10" x14ac:dyDescent="0.2">
      <c r="A1568" s="130"/>
      <c r="C1568" s="222"/>
      <c r="I1568" s="2"/>
      <c r="J1568" s="2"/>
    </row>
    <row r="1569" spans="1:10" x14ac:dyDescent="0.2">
      <c r="A1569" s="130"/>
      <c r="C1569" s="222"/>
      <c r="I1569" s="2"/>
      <c r="J1569" s="2"/>
    </row>
    <row r="1570" spans="1:10" x14ac:dyDescent="0.2">
      <c r="A1570" s="130"/>
      <c r="C1570" s="222"/>
      <c r="I1570" s="2"/>
      <c r="J1570" s="2"/>
    </row>
    <row r="1571" spans="1:10" x14ac:dyDescent="0.2">
      <c r="A1571" s="130"/>
      <c r="C1571" s="222"/>
      <c r="I1571" s="2"/>
      <c r="J1571" s="2"/>
    </row>
    <row r="1572" spans="1:10" x14ac:dyDescent="0.2">
      <c r="A1572" s="130"/>
      <c r="C1572" s="222"/>
      <c r="I1572" s="2"/>
      <c r="J1572" s="2"/>
    </row>
    <row r="1573" spans="1:10" x14ac:dyDescent="0.2">
      <c r="A1573" s="130"/>
      <c r="C1573" s="222"/>
      <c r="I1573" s="2"/>
      <c r="J1573" s="2"/>
    </row>
    <row r="1574" spans="1:10" x14ac:dyDescent="0.2">
      <c r="A1574" s="130"/>
      <c r="C1574" s="222"/>
      <c r="I1574" s="2"/>
      <c r="J1574" s="2"/>
    </row>
    <row r="1575" spans="1:10" x14ac:dyDescent="0.2">
      <c r="A1575" s="130"/>
      <c r="C1575" s="222"/>
      <c r="I1575" s="2"/>
      <c r="J1575" s="2"/>
    </row>
    <row r="1576" spans="1:10" x14ac:dyDescent="0.2">
      <c r="A1576" s="130"/>
      <c r="C1576" s="222"/>
      <c r="I1576" s="2"/>
      <c r="J1576" s="2"/>
    </row>
    <row r="1577" spans="1:10" x14ac:dyDescent="0.2">
      <c r="A1577" s="130"/>
      <c r="C1577" s="222"/>
      <c r="I1577" s="2"/>
      <c r="J1577" s="2"/>
    </row>
    <row r="1578" spans="1:10" x14ac:dyDescent="0.2">
      <c r="A1578" s="130"/>
      <c r="C1578" s="222"/>
      <c r="I1578" s="2"/>
      <c r="J1578" s="2"/>
    </row>
    <row r="1579" spans="1:10" x14ac:dyDescent="0.2">
      <c r="A1579" s="130"/>
      <c r="C1579" s="222"/>
      <c r="I1579" s="2"/>
      <c r="J1579" s="2"/>
    </row>
    <row r="1580" spans="1:10" x14ac:dyDescent="0.2">
      <c r="A1580" s="130"/>
      <c r="C1580" s="222"/>
      <c r="I1580" s="2"/>
      <c r="J1580" s="2"/>
    </row>
    <row r="1581" spans="1:10" x14ac:dyDescent="0.2">
      <c r="A1581" s="130"/>
      <c r="C1581" s="222"/>
      <c r="I1581" s="2"/>
      <c r="J1581" s="2"/>
    </row>
    <row r="1582" spans="1:10" x14ac:dyDescent="0.2">
      <c r="A1582" s="130"/>
      <c r="C1582" s="222"/>
      <c r="I1582" s="2"/>
      <c r="J1582" s="2"/>
    </row>
    <row r="1583" spans="1:10" x14ac:dyDescent="0.2">
      <c r="A1583" s="130"/>
      <c r="C1583" s="222"/>
      <c r="I1583" s="2"/>
      <c r="J1583" s="2"/>
    </row>
    <row r="1584" spans="1:10" x14ac:dyDescent="0.2">
      <c r="A1584" s="130"/>
      <c r="C1584" s="222"/>
      <c r="I1584" s="2"/>
      <c r="J1584" s="2"/>
    </row>
    <row r="1585" spans="1:10" x14ac:dyDescent="0.2">
      <c r="A1585" s="130"/>
      <c r="C1585" s="222"/>
      <c r="I1585" s="2"/>
      <c r="J1585" s="2"/>
    </row>
    <row r="1586" spans="1:10" x14ac:dyDescent="0.2">
      <c r="A1586" s="130"/>
      <c r="C1586" s="222"/>
      <c r="I1586" s="2"/>
      <c r="J1586" s="2"/>
    </row>
    <row r="1587" spans="1:10" x14ac:dyDescent="0.2">
      <c r="A1587" s="130"/>
      <c r="C1587" s="222"/>
      <c r="I1587" s="2"/>
      <c r="J1587" s="2"/>
    </row>
    <row r="1588" spans="1:10" x14ac:dyDescent="0.2">
      <c r="A1588" s="130"/>
      <c r="C1588" s="222"/>
      <c r="I1588" s="2"/>
      <c r="J1588" s="2"/>
    </row>
    <row r="1589" spans="1:10" x14ac:dyDescent="0.2">
      <c r="A1589" s="130"/>
      <c r="C1589" s="222"/>
      <c r="I1589" s="2"/>
      <c r="J1589" s="2"/>
    </row>
    <row r="1590" spans="1:10" x14ac:dyDescent="0.2">
      <c r="A1590" s="130"/>
      <c r="C1590" s="222"/>
      <c r="I1590" s="2"/>
      <c r="J1590" s="2"/>
    </row>
    <row r="1591" spans="1:10" x14ac:dyDescent="0.2">
      <c r="A1591" s="130"/>
      <c r="C1591" s="222"/>
      <c r="I1591" s="2"/>
      <c r="J1591" s="2"/>
    </row>
    <row r="1592" spans="1:10" x14ac:dyDescent="0.2">
      <c r="A1592" s="130"/>
      <c r="C1592" s="222"/>
      <c r="I1592" s="2"/>
      <c r="J1592" s="2"/>
    </row>
    <row r="1593" spans="1:10" x14ac:dyDescent="0.2">
      <c r="A1593" s="130"/>
      <c r="C1593" s="222"/>
      <c r="I1593" s="2"/>
      <c r="J1593" s="2"/>
    </row>
    <row r="1594" spans="1:10" x14ac:dyDescent="0.2">
      <c r="A1594" s="130"/>
      <c r="C1594" s="222"/>
      <c r="I1594" s="2"/>
      <c r="J1594" s="2"/>
    </row>
    <row r="1595" spans="1:10" x14ac:dyDescent="0.2">
      <c r="A1595" s="130"/>
      <c r="C1595" s="222"/>
      <c r="I1595" s="2"/>
      <c r="J1595" s="2"/>
    </row>
    <row r="1596" spans="1:10" x14ac:dyDescent="0.2">
      <c r="A1596" s="130"/>
      <c r="C1596" s="222"/>
      <c r="I1596" s="2"/>
      <c r="J1596" s="2"/>
    </row>
    <row r="1597" spans="1:10" x14ac:dyDescent="0.2">
      <c r="A1597" s="130"/>
      <c r="C1597" s="222"/>
      <c r="I1597" s="2"/>
      <c r="J1597" s="2"/>
    </row>
    <row r="1598" spans="1:10" x14ac:dyDescent="0.2">
      <c r="A1598" s="130"/>
      <c r="C1598" s="222"/>
      <c r="I1598" s="2"/>
      <c r="J1598" s="2"/>
    </row>
    <row r="1599" spans="1:10" x14ac:dyDescent="0.2">
      <c r="A1599" s="130"/>
      <c r="C1599" s="222"/>
      <c r="I1599" s="2"/>
      <c r="J1599" s="2"/>
    </row>
    <row r="1600" spans="1:10" x14ac:dyDescent="0.2">
      <c r="A1600" s="130"/>
      <c r="C1600" s="222"/>
      <c r="I1600" s="2"/>
      <c r="J1600" s="2"/>
    </row>
    <row r="1601" spans="1:10" x14ac:dyDescent="0.2">
      <c r="A1601" s="130"/>
      <c r="C1601" s="222"/>
      <c r="I1601" s="2"/>
      <c r="J1601" s="2"/>
    </row>
    <row r="1602" spans="1:10" x14ac:dyDescent="0.2">
      <c r="A1602" s="130"/>
      <c r="C1602" s="222"/>
      <c r="I1602" s="2"/>
      <c r="J1602" s="2"/>
    </row>
    <row r="1603" spans="1:10" x14ac:dyDescent="0.2">
      <c r="A1603" s="130"/>
      <c r="C1603" s="222"/>
      <c r="I1603" s="2"/>
      <c r="J1603" s="2"/>
    </row>
    <row r="1604" spans="1:10" x14ac:dyDescent="0.2">
      <c r="A1604" s="130"/>
      <c r="C1604" s="222"/>
      <c r="I1604" s="2"/>
      <c r="J1604" s="2"/>
    </row>
    <row r="1605" spans="1:10" x14ac:dyDescent="0.2">
      <c r="A1605" s="130"/>
      <c r="C1605" s="222"/>
      <c r="I1605" s="2"/>
      <c r="J1605" s="2"/>
    </row>
    <row r="1606" spans="1:10" x14ac:dyDescent="0.2">
      <c r="A1606" s="130"/>
      <c r="C1606" s="222"/>
      <c r="I1606" s="2"/>
      <c r="J1606" s="2"/>
    </row>
    <row r="1607" spans="1:10" x14ac:dyDescent="0.2">
      <c r="A1607" s="130"/>
      <c r="C1607" s="222"/>
      <c r="I1607" s="2"/>
      <c r="J1607" s="2"/>
    </row>
    <row r="1608" spans="1:10" x14ac:dyDescent="0.2">
      <c r="A1608" s="130"/>
      <c r="C1608" s="222"/>
      <c r="I1608" s="2"/>
      <c r="J1608" s="2"/>
    </row>
    <row r="1609" spans="1:10" x14ac:dyDescent="0.2">
      <c r="A1609" s="130"/>
      <c r="C1609" s="222"/>
      <c r="I1609" s="2"/>
      <c r="J1609" s="2"/>
    </row>
    <row r="1610" spans="1:10" x14ac:dyDescent="0.2">
      <c r="A1610" s="130"/>
      <c r="C1610" s="222"/>
      <c r="I1610" s="2"/>
      <c r="J1610" s="2"/>
    </row>
    <row r="1611" spans="1:10" x14ac:dyDescent="0.2">
      <c r="A1611" s="130"/>
      <c r="C1611" s="222"/>
      <c r="I1611" s="2"/>
      <c r="J1611" s="2"/>
    </row>
    <row r="1612" spans="1:10" x14ac:dyDescent="0.2">
      <c r="A1612" s="130"/>
      <c r="C1612" s="222"/>
      <c r="I1612" s="2"/>
      <c r="J1612" s="2"/>
    </row>
    <row r="1613" spans="1:10" x14ac:dyDescent="0.2">
      <c r="A1613" s="130"/>
      <c r="C1613" s="222"/>
      <c r="I1613" s="2"/>
      <c r="J1613" s="2"/>
    </row>
    <row r="1614" spans="1:10" x14ac:dyDescent="0.2">
      <c r="A1614" s="130"/>
      <c r="C1614" s="222"/>
      <c r="I1614" s="2"/>
      <c r="J1614" s="2"/>
    </row>
    <row r="1615" spans="1:10" x14ac:dyDescent="0.2">
      <c r="A1615" s="130"/>
      <c r="C1615" s="222"/>
      <c r="I1615" s="2"/>
      <c r="J1615" s="2"/>
    </row>
    <row r="1616" spans="1:10" x14ac:dyDescent="0.2">
      <c r="A1616" s="130"/>
      <c r="C1616" s="222"/>
      <c r="I1616" s="2"/>
      <c r="J1616" s="2"/>
    </row>
    <row r="1617" spans="1:10" x14ac:dyDescent="0.2">
      <c r="A1617" s="130"/>
      <c r="C1617" s="222"/>
      <c r="I1617" s="2"/>
      <c r="J1617" s="2"/>
    </row>
    <row r="1618" spans="1:10" x14ac:dyDescent="0.2">
      <c r="A1618" s="130"/>
      <c r="C1618" s="222"/>
      <c r="I1618" s="2"/>
      <c r="J1618" s="2"/>
    </row>
    <row r="1619" spans="1:10" x14ac:dyDescent="0.2">
      <c r="A1619" s="130"/>
      <c r="C1619" s="222"/>
      <c r="I1619" s="2"/>
      <c r="J1619" s="2"/>
    </row>
    <row r="1620" spans="1:10" x14ac:dyDescent="0.2">
      <c r="A1620" s="130"/>
      <c r="C1620" s="222"/>
      <c r="I1620" s="2"/>
      <c r="J1620" s="2"/>
    </row>
    <row r="1621" spans="1:10" x14ac:dyDescent="0.2">
      <c r="A1621" s="130"/>
      <c r="C1621" s="222"/>
      <c r="I1621" s="2"/>
      <c r="J1621" s="2"/>
    </row>
    <row r="1622" spans="1:10" x14ac:dyDescent="0.2">
      <c r="A1622" s="130"/>
      <c r="C1622" s="222"/>
      <c r="I1622" s="2"/>
      <c r="J1622" s="2"/>
    </row>
    <row r="1623" spans="1:10" x14ac:dyDescent="0.2">
      <c r="A1623" s="130"/>
      <c r="C1623" s="222"/>
      <c r="I1623" s="2"/>
      <c r="J1623" s="2"/>
    </row>
    <row r="1624" spans="1:10" x14ac:dyDescent="0.2">
      <c r="A1624" s="130"/>
      <c r="C1624" s="222"/>
      <c r="I1624" s="2"/>
      <c r="J1624" s="2"/>
    </row>
    <row r="1625" spans="1:10" x14ac:dyDescent="0.2">
      <c r="A1625" s="130"/>
      <c r="C1625" s="222"/>
      <c r="I1625" s="2"/>
      <c r="J1625" s="2"/>
    </row>
    <row r="1626" spans="1:10" x14ac:dyDescent="0.2">
      <c r="A1626" s="130"/>
      <c r="C1626" s="222"/>
      <c r="I1626" s="2"/>
      <c r="J1626" s="2"/>
    </row>
    <row r="1627" spans="1:10" x14ac:dyDescent="0.2">
      <c r="A1627" s="130"/>
      <c r="C1627" s="222"/>
      <c r="I1627" s="2"/>
      <c r="J1627" s="2"/>
    </row>
    <row r="1628" spans="1:10" x14ac:dyDescent="0.2">
      <c r="A1628" s="130"/>
      <c r="C1628" s="222"/>
      <c r="I1628" s="2"/>
      <c r="J1628" s="2"/>
    </row>
    <row r="1629" spans="1:10" x14ac:dyDescent="0.2">
      <c r="A1629" s="130"/>
      <c r="C1629" s="222"/>
      <c r="I1629" s="2"/>
      <c r="J1629" s="2"/>
    </row>
    <row r="1630" spans="1:10" x14ac:dyDescent="0.2">
      <c r="A1630" s="130"/>
      <c r="C1630" s="222"/>
      <c r="I1630" s="2"/>
      <c r="J1630" s="2"/>
    </row>
    <row r="1631" spans="1:10" x14ac:dyDescent="0.2">
      <c r="A1631" s="130"/>
      <c r="C1631" s="222"/>
      <c r="I1631" s="2"/>
      <c r="J1631" s="2"/>
    </row>
    <row r="1632" spans="1:10" x14ac:dyDescent="0.2">
      <c r="A1632" s="130"/>
      <c r="C1632" s="222"/>
      <c r="I1632" s="2"/>
      <c r="J1632" s="2"/>
    </row>
    <row r="1633" spans="1:10" x14ac:dyDescent="0.2">
      <c r="A1633" s="130"/>
      <c r="C1633" s="222"/>
      <c r="I1633" s="2"/>
      <c r="J1633" s="2"/>
    </row>
    <row r="1634" spans="1:10" x14ac:dyDescent="0.2">
      <c r="A1634" s="130"/>
      <c r="C1634" s="222"/>
      <c r="I1634" s="2"/>
      <c r="J1634" s="2"/>
    </row>
    <row r="1635" spans="1:10" x14ac:dyDescent="0.2">
      <c r="A1635" s="130"/>
      <c r="C1635" s="222"/>
      <c r="I1635" s="2"/>
      <c r="J1635" s="2"/>
    </row>
    <row r="1636" spans="1:10" x14ac:dyDescent="0.2">
      <c r="A1636" s="130"/>
      <c r="C1636" s="222"/>
      <c r="I1636" s="2"/>
      <c r="J1636" s="2"/>
    </row>
    <row r="1637" spans="1:10" x14ac:dyDescent="0.2">
      <c r="A1637" s="130"/>
      <c r="C1637" s="222"/>
      <c r="I1637" s="2"/>
      <c r="J1637" s="2"/>
    </row>
    <row r="1638" spans="1:10" x14ac:dyDescent="0.2">
      <c r="A1638" s="130"/>
      <c r="C1638" s="222"/>
      <c r="I1638" s="2"/>
      <c r="J1638" s="2"/>
    </row>
    <row r="1639" spans="1:10" x14ac:dyDescent="0.2">
      <c r="A1639" s="130"/>
      <c r="C1639" s="222"/>
      <c r="I1639" s="2"/>
      <c r="J1639" s="2"/>
    </row>
    <row r="1640" spans="1:10" x14ac:dyDescent="0.2">
      <c r="A1640" s="130"/>
      <c r="C1640" s="222"/>
      <c r="I1640" s="2"/>
      <c r="J1640" s="2"/>
    </row>
    <row r="1641" spans="1:10" x14ac:dyDescent="0.2">
      <c r="A1641" s="130"/>
      <c r="C1641" s="222"/>
      <c r="I1641" s="2"/>
      <c r="J1641" s="2"/>
    </row>
    <row r="1642" spans="1:10" x14ac:dyDescent="0.2">
      <c r="A1642" s="130"/>
      <c r="C1642" s="222"/>
      <c r="I1642" s="2"/>
      <c r="J1642" s="2"/>
    </row>
    <row r="1643" spans="1:10" x14ac:dyDescent="0.2">
      <c r="A1643" s="130"/>
      <c r="C1643" s="222"/>
      <c r="I1643" s="2"/>
      <c r="J1643" s="2"/>
    </row>
    <row r="1644" spans="1:10" x14ac:dyDescent="0.2">
      <c r="A1644" s="130"/>
      <c r="C1644" s="222"/>
      <c r="I1644" s="2"/>
      <c r="J1644" s="2"/>
    </row>
    <row r="1645" spans="1:10" x14ac:dyDescent="0.2">
      <c r="A1645" s="130"/>
      <c r="C1645" s="222"/>
      <c r="I1645" s="2"/>
      <c r="J1645" s="2"/>
    </row>
    <row r="1646" spans="1:10" x14ac:dyDescent="0.2">
      <c r="A1646" s="130"/>
      <c r="C1646" s="222"/>
      <c r="I1646" s="2"/>
      <c r="J1646" s="2"/>
    </row>
    <row r="1647" spans="1:10" x14ac:dyDescent="0.2">
      <c r="A1647" s="130"/>
      <c r="C1647" s="222"/>
      <c r="I1647" s="2"/>
      <c r="J1647" s="2"/>
    </row>
    <row r="1648" spans="1:10" x14ac:dyDescent="0.2">
      <c r="A1648" s="130"/>
      <c r="C1648" s="222"/>
      <c r="I1648" s="2"/>
      <c r="J1648" s="2"/>
    </row>
    <row r="1649" spans="1:10" x14ac:dyDescent="0.2">
      <c r="A1649" s="130"/>
      <c r="C1649" s="222"/>
      <c r="I1649" s="2"/>
      <c r="J1649" s="2"/>
    </row>
    <row r="1650" spans="1:10" x14ac:dyDescent="0.2">
      <c r="A1650" s="130"/>
      <c r="C1650" s="222"/>
      <c r="I1650" s="2"/>
      <c r="J1650" s="2"/>
    </row>
    <row r="1651" spans="1:10" x14ac:dyDescent="0.2">
      <c r="A1651" s="130"/>
      <c r="C1651" s="222"/>
      <c r="I1651" s="2"/>
      <c r="J1651" s="2"/>
    </row>
    <row r="1652" spans="1:10" x14ac:dyDescent="0.2">
      <c r="A1652" s="130"/>
      <c r="C1652" s="222"/>
      <c r="I1652" s="2"/>
      <c r="J1652" s="2"/>
    </row>
    <row r="1653" spans="1:10" x14ac:dyDescent="0.2">
      <c r="A1653" s="130"/>
      <c r="C1653" s="222"/>
      <c r="I1653" s="2"/>
      <c r="J1653" s="2"/>
    </row>
    <row r="1654" spans="1:10" x14ac:dyDescent="0.2">
      <c r="A1654" s="130"/>
      <c r="C1654" s="222"/>
      <c r="I1654" s="2"/>
      <c r="J1654" s="2"/>
    </row>
    <row r="1655" spans="1:10" x14ac:dyDescent="0.2">
      <c r="A1655" s="130"/>
      <c r="C1655" s="222"/>
      <c r="I1655" s="2"/>
      <c r="J1655" s="2"/>
    </row>
    <row r="1656" spans="1:10" x14ac:dyDescent="0.2">
      <c r="A1656" s="130"/>
      <c r="C1656" s="222"/>
      <c r="I1656" s="2"/>
      <c r="J1656" s="2"/>
    </row>
    <row r="1657" spans="1:10" x14ac:dyDescent="0.2">
      <c r="A1657" s="130"/>
      <c r="C1657" s="222"/>
      <c r="I1657" s="2"/>
      <c r="J1657" s="2"/>
    </row>
    <row r="1658" spans="1:10" x14ac:dyDescent="0.2">
      <c r="A1658" s="130"/>
      <c r="C1658" s="222"/>
      <c r="I1658" s="2"/>
      <c r="J1658" s="2"/>
    </row>
    <row r="1659" spans="1:10" x14ac:dyDescent="0.2">
      <c r="A1659" s="130"/>
      <c r="C1659" s="222"/>
      <c r="I1659" s="2"/>
      <c r="J1659" s="2"/>
    </row>
    <row r="1660" spans="1:10" x14ac:dyDescent="0.2">
      <c r="A1660" s="130"/>
      <c r="C1660" s="222"/>
      <c r="I1660" s="2"/>
      <c r="J1660" s="2"/>
    </row>
    <row r="1661" spans="1:10" x14ac:dyDescent="0.2">
      <c r="A1661" s="130"/>
      <c r="C1661" s="222"/>
      <c r="I1661" s="2"/>
      <c r="J1661" s="2"/>
    </row>
    <row r="1662" spans="1:10" x14ac:dyDescent="0.2">
      <c r="A1662" s="130"/>
      <c r="C1662" s="222"/>
      <c r="I1662" s="2"/>
      <c r="J1662" s="2"/>
    </row>
    <row r="1663" spans="1:10" x14ac:dyDescent="0.2">
      <c r="A1663" s="130"/>
      <c r="C1663" s="222"/>
      <c r="I1663" s="2"/>
      <c r="J1663" s="2"/>
    </row>
    <row r="1664" spans="1:10" x14ac:dyDescent="0.2">
      <c r="A1664" s="130"/>
      <c r="C1664" s="222"/>
      <c r="I1664" s="2"/>
      <c r="J1664" s="2"/>
    </row>
    <row r="1665" spans="1:10" x14ac:dyDescent="0.2">
      <c r="A1665" s="130"/>
      <c r="C1665" s="222"/>
      <c r="I1665" s="2"/>
      <c r="J1665" s="2"/>
    </row>
    <row r="1666" spans="1:10" x14ac:dyDescent="0.2">
      <c r="A1666" s="130"/>
      <c r="C1666" s="222"/>
      <c r="I1666" s="2"/>
      <c r="J1666" s="2"/>
    </row>
    <row r="1667" spans="1:10" x14ac:dyDescent="0.2">
      <c r="A1667" s="130"/>
      <c r="C1667" s="222"/>
      <c r="I1667" s="2"/>
      <c r="J1667" s="2"/>
    </row>
    <row r="1668" spans="1:10" x14ac:dyDescent="0.2">
      <c r="A1668" s="130"/>
      <c r="C1668" s="222"/>
      <c r="I1668" s="2"/>
      <c r="J1668" s="2"/>
    </row>
    <row r="1669" spans="1:10" x14ac:dyDescent="0.2">
      <c r="A1669" s="130"/>
      <c r="C1669" s="222"/>
      <c r="I1669" s="2"/>
      <c r="J1669" s="2"/>
    </row>
    <row r="1670" spans="1:10" x14ac:dyDescent="0.2">
      <c r="A1670" s="130"/>
      <c r="C1670" s="222"/>
      <c r="I1670" s="2"/>
      <c r="J1670" s="2"/>
    </row>
    <row r="1671" spans="1:10" x14ac:dyDescent="0.2">
      <c r="A1671" s="130"/>
      <c r="C1671" s="222"/>
      <c r="I1671" s="2"/>
      <c r="J1671" s="2"/>
    </row>
    <row r="1672" spans="1:10" x14ac:dyDescent="0.2">
      <c r="A1672" s="130"/>
      <c r="C1672" s="222"/>
      <c r="I1672" s="2"/>
      <c r="J1672" s="2"/>
    </row>
    <row r="1673" spans="1:10" x14ac:dyDescent="0.2">
      <c r="A1673" s="130"/>
      <c r="C1673" s="222"/>
      <c r="I1673" s="2"/>
      <c r="J1673" s="2"/>
    </row>
    <row r="1674" spans="1:10" x14ac:dyDescent="0.2">
      <c r="A1674" s="130"/>
      <c r="C1674" s="222"/>
      <c r="I1674" s="2"/>
      <c r="J1674" s="2"/>
    </row>
    <row r="1675" spans="1:10" x14ac:dyDescent="0.2">
      <c r="A1675" s="130"/>
      <c r="C1675" s="222"/>
      <c r="I1675" s="2"/>
      <c r="J1675" s="2"/>
    </row>
    <row r="1676" spans="1:10" x14ac:dyDescent="0.2">
      <c r="A1676" s="130"/>
      <c r="C1676" s="222"/>
      <c r="I1676" s="2"/>
      <c r="J1676" s="2"/>
    </row>
    <row r="1677" spans="1:10" x14ac:dyDescent="0.2">
      <c r="A1677" s="130"/>
      <c r="C1677" s="222"/>
      <c r="I1677" s="2"/>
      <c r="J1677" s="2"/>
    </row>
    <row r="1678" spans="1:10" x14ac:dyDescent="0.2">
      <c r="A1678" s="130"/>
      <c r="C1678" s="222"/>
      <c r="I1678" s="2"/>
      <c r="J1678" s="2"/>
    </row>
    <row r="1679" spans="1:10" x14ac:dyDescent="0.2">
      <c r="A1679" s="130"/>
      <c r="C1679" s="222"/>
      <c r="I1679" s="2"/>
      <c r="J1679" s="2"/>
    </row>
    <row r="1680" spans="1:10" x14ac:dyDescent="0.2">
      <c r="A1680" s="130"/>
      <c r="C1680" s="222"/>
      <c r="I1680" s="2"/>
      <c r="J1680" s="2"/>
    </row>
    <row r="1681" spans="1:10" x14ac:dyDescent="0.2">
      <c r="A1681" s="130"/>
      <c r="C1681" s="222"/>
      <c r="I1681" s="2"/>
      <c r="J1681" s="2"/>
    </row>
    <row r="1682" spans="1:10" x14ac:dyDescent="0.2">
      <c r="A1682" s="130"/>
      <c r="C1682" s="222"/>
      <c r="I1682" s="2"/>
      <c r="J1682" s="2"/>
    </row>
    <row r="1683" spans="1:10" x14ac:dyDescent="0.2">
      <c r="A1683" s="130"/>
      <c r="C1683" s="222"/>
      <c r="I1683" s="2"/>
      <c r="J1683" s="2"/>
    </row>
    <row r="1684" spans="1:10" x14ac:dyDescent="0.2">
      <c r="A1684" s="130"/>
      <c r="C1684" s="222"/>
      <c r="I1684" s="2"/>
      <c r="J1684" s="2"/>
    </row>
    <row r="1685" spans="1:10" x14ac:dyDescent="0.2">
      <c r="A1685" s="130"/>
      <c r="C1685" s="222"/>
      <c r="I1685" s="2"/>
      <c r="J1685" s="2"/>
    </row>
    <row r="1686" spans="1:10" x14ac:dyDescent="0.2">
      <c r="A1686" s="130"/>
      <c r="C1686" s="222"/>
      <c r="I1686" s="2"/>
      <c r="J1686" s="2"/>
    </row>
    <row r="1687" spans="1:10" x14ac:dyDescent="0.2">
      <c r="A1687" s="130"/>
      <c r="C1687" s="222"/>
      <c r="I1687" s="2"/>
      <c r="J1687" s="2"/>
    </row>
    <row r="1688" spans="1:10" x14ac:dyDescent="0.2">
      <c r="A1688" s="130"/>
      <c r="C1688" s="222"/>
      <c r="I1688" s="2"/>
      <c r="J1688" s="2"/>
    </row>
    <row r="1689" spans="1:10" x14ac:dyDescent="0.2">
      <c r="A1689" s="130"/>
      <c r="C1689" s="222"/>
      <c r="I1689" s="2"/>
      <c r="J1689" s="2"/>
    </row>
    <row r="1690" spans="1:10" x14ac:dyDescent="0.2">
      <c r="A1690" s="130"/>
      <c r="C1690" s="222"/>
      <c r="I1690" s="2"/>
      <c r="J1690" s="2"/>
    </row>
    <row r="1691" spans="1:10" x14ac:dyDescent="0.2">
      <c r="A1691" s="130"/>
      <c r="C1691" s="222"/>
      <c r="I1691" s="2"/>
      <c r="J1691" s="2"/>
    </row>
    <row r="1692" spans="1:10" x14ac:dyDescent="0.2">
      <c r="A1692" s="130"/>
      <c r="C1692" s="222"/>
      <c r="I1692" s="2"/>
      <c r="J1692" s="2"/>
    </row>
    <row r="1693" spans="1:10" x14ac:dyDescent="0.2">
      <c r="A1693" s="130"/>
      <c r="C1693" s="222"/>
      <c r="I1693" s="2"/>
      <c r="J1693" s="2"/>
    </row>
    <row r="1694" spans="1:10" x14ac:dyDescent="0.2">
      <c r="A1694" s="130"/>
      <c r="C1694" s="222"/>
      <c r="I1694" s="2"/>
      <c r="J1694" s="2"/>
    </row>
    <row r="1695" spans="1:10" x14ac:dyDescent="0.2">
      <c r="A1695" s="130"/>
      <c r="C1695" s="222"/>
      <c r="I1695" s="2"/>
      <c r="J1695" s="2"/>
    </row>
    <row r="1696" spans="1:10" x14ac:dyDescent="0.2">
      <c r="A1696" s="130"/>
      <c r="C1696" s="222"/>
      <c r="I1696" s="2"/>
      <c r="J1696" s="2"/>
    </row>
    <row r="1697" spans="1:10" x14ac:dyDescent="0.2">
      <c r="A1697" s="130"/>
      <c r="C1697" s="222"/>
      <c r="I1697" s="2"/>
      <c r="J1697" s="2"/>
    </row>
    <row r="1698" spans="1:10" x14ac:dyDescent="0.2">
      <c r="A1698" s="130"/>
      <c r="C1698" s="222"/>
      <c r="I1698" s="2"/>
      <c r="J1698" s="2"/>
    </row>
    <row r="1699" spans="1:10" x14ac:dyDescent="0.2">
      <c r="A1699" s="130"/>
      <c r="C1699" s="222"/>
      <c r="I1699" s="2"/>
      <c r="J1699" s="2"/>
    </row>
    <row r="1700" spans="1:10" x14ac:dyDescent="0.2">
      <c r="A1700" s="130"/>
      <c r="C1700" s="222"/>
      <c r="I1700" s="2"/>
      <c r="J1700" s="2"/>
    </row>
    <row r="1701" spans="1:10" x14ac:dyDescent="0.2">
      <c r="A1701" s="130"/>
      <c r="C1701" s="222"/>
      <c r="I1701" s="2"/>
      <c r="J1701" s="2"/>
    </row>
    <row r="1702" spans="1:10" x14ac:dyDescent="0.2">
      <c r="A1702" s="130"/>
      <c r="C1702" s="222"/>
      <c r="I1702" s="2"/>
      <c r="J1702" s="2"/>
    </row>
    <row r="1703" spans="1:10" x14ac:dyDescent="0.2">
      <c r="A1703" s="130"/>
      <c r="C1703" s="222"/>
      <c r="I1703" s="2"/>
      <c r="J1703" s="2"/>
    </row>
    <row r="1704" spans="1:10" x14ac:dyDescent="0.2">
      <c r="A1704" s="130"/>
      <c r="C1704" s="222"/>
      <c r="I1704" s="2"/>
      <c r="J1704" s="2"/>
    </row>
    <row r="1705" spans="1:10" x14ac:dyDescent="0.2">
      <c r="A1705" s="130"/>
      <c r="C1705" s="222"/>
      <c r="I1705" s="2"/>
      <c r="J1705" s="2"/>
    </row>
    <row r="1706" spans="1:10" x14ac:dyDescent="0.2">
      <c r="A1706" s="130"/>
      <c r="C1706" s="222"/>
      <c r="I1706" s="2"/>
      <c r="J1706" s="2"/>
    </row>
    <row r="1707" spans="1:10" x14ac:dyDescent="0.2">
      <c r="A1707" s="130"/>
      <c r="C1707" s="222"/>
      <c r="I1707" s="2"/>
      <c r="J1707" s="2"/>
    </row>
    <row r="1708" spans="1:10" x14ac:dyDescent="0.2">
      <c r="A1708" s="130"/>
      <c r="C1708" s="222"/>
      <c r="I1708" s="2"/>
      <c r="J1708" s="2"/>
    </row>
    <row r="1709" spans="1:10" x14ac:dyDescent="0.2">
      <c r="A1709" s="130"/>
      <c r="C1709" s="222"/>
      <c r="I1709" s="2"/>
      <c r="J1709" s="2"/>
    </row>
    <row r="1710" spans="1:10" x14ac:dyDescent="0.2">
      <c r="A1710" s="130"/>
      <c r="C1710" s="222"/>
      <c r="I1710" s="2"/>
      <c r="J1710" s="2"/>
    </row>
    <row r="1711" spans="1:10" x14ac:dyDescent="0.2">
      <c r="A1711" s="130"/>
      <c r="C1711" s="222"/>
      <c r="I1711" s="2"/>
      <c r="J1711" s="2"/>
    </row>
    <row r="1712" spans="1:10" x14ac:dyDescent="0.2">
      <c r="A1712" s="130"/>
      <c r="C1712" s="222"/>
      <c r="I1712" s="2"/>
      <c r="J1712" s="2"/>
    </row>
    <row r="1713" spans="1:10" x14ac:dyDescent="0.2">
      <c r="A1713" s="130"/>
      <c r="C1713" s="222"/>
      <c r="I1713" s="2"/>
      <c r="J1713" s="2"/>
    </row>
    <row r="1714" spans="1:10" x14ac:dyDescent="0.2">
      <c r="A1714" s="130"/>
      <c r="C1714" s="222"/>
      <c r="I1714" s="2"/>
      <c r="J1714" s="2"/>
    </row>
    <row r="1715" spans="1:10" x14ac:dyDescent="0.2">
      <c r="A1715" s="130"/>
      <c r="C1715" s="222"/>
      <c r="I1715" s="2"/>
      <c r="J1715" s="2"/>
    </row>
    <row r="1716" spans="1:10" x14ac:dyDescent="0.2">
      <c r="A1716" s="130"/>
      <c r="C1716" s="222"/>
      <c r="I1716" s="2"/>
      <c r="J1716" s="2"/>
    </row>
    <row r="1717" spans="1:10" x14ac:dyDescent="0.2">
      <c r="A1717" s="130"/>
      <c r="C1717" s="222"/>
      <c r="I1717" s="2"/>
      <c r="J1717" s="2"/>
    </row>
    <row r="1718" spans="1:10" x14ac:dyDescent="0.2">
      <c r="A1718" s="130"/>
      <c r="C1718" s="222"/>
      <c r="I1718" s="2"/>
      <c r="J1718" s="2"/>
    </row>
    <row r="1719" spans="1:10" x14ac:dyDescent="0.2">
      <c r="A1719" s="130"/>
      <c r="C1719" s="222"/>
      <c r="I1719" s="2"/>
      <c r="J1719" s="2"/>
    </row>
    <row r="1720" spans="1:10" x14ac:dyDescent="0.2">
      <c r="A1720" s="130"/>
      <c r="C1720" s="222"/>
      <c r="I1720" s="2"/>
      <c r="J1720" s="2"/>
    </row>
    <row r="1721" spans="1:10" x14ac:dyDescent="0.2">
      <c r="A1721" s="130"/>
      <c r="C1721" s="222"/>
      <c r="I1721" s="2"/>
      <c r="J1721" s="2"/>
    </row>
    <row r="1722" spans="1:10" x14ac:dyDescent="0.2">
      <c r="A1722" s="130"/>
      <c r="C1722" s="222"/>
      <c r="I1722" s="2"/>
      <c r="J1722" s="2"/>
    </row>
    <row r="1723" spans="1:10" x14ac:dyDescent="0.2">
      <c r="A1723" s="130"/>
      <c r="C1723" s="222"/>
      <c r="I1723" s="2"/>
      <c r="J1723" s="2"/>
    </row>
    <row r="1724" spans="1:10" x14ac:dyDescent="0.2">
      <c r="A1724" s="130"/>
      <c r="C1724" s="222"/>
      <c r="I1724" s="2"/>
      <c r="J1724" s="2"/>
    </row>
    <row r="1725" spans="1:10" x14ac:dyDescent="0.2">
      <c r="A1725" s="130"/>
      <c r="C1725" s="222"/>
      <c r="I1725" s="2"/>
      <c r="J1725" s="2"/>
    </row>
    <row r="1726" spans="1:10" x14ac:dyDescent="0.2">
      <c r="A1726" s="130"/>
      <c r="C1726" s="222"/>
      <c r="I1726" s="2"/>
      <c r="J1726" s="2"/>
    </row>
    <row r="1727" spans="1:10" x14ac:dyDescent="0.2">
      <c r="A1727" s="130"/>
      <c r="C1727" s="222"/>
      <c r="I1727" s="2"/>
      <c r="J1727" s="2"/>
    </row>
    <row r="1728" spans="1:10" x14ac:dyDescent="0.2">
      <c r="A1728" s="130"/>
      <c r="C1728" s="222"/>
      <c r="I1728" s="2"/>
      <c r="J1728" s="2"/>
    </row>
    <row r="1729" spans="1:10" x14ac:dyDescent="0.2">
      <c r="A1729" s="130"/>
      <c r="C1729" s="222"/>
      <c r="I1729" s="2"/>
      <c r="J1729" s="2"/>
    </row>
    <row r="1730" spans="1:10" x14ac:dyDescent="0.2">
      <c r="A1730" s="130"/>
      <c r="C1730" s="222"/>
      <c r="I1730" s="2"/>
      <c r="J1730" s="2"/>
    </row>
    <row r="1731" spans="1:10" x14ac:dyDescent="0.2">
      <c r="A1731" s="130"/>
      <c r="C1731" s="222"/>
      <c r="I1731" s="2"/>
      <c r="J1731" s="2"/>
    </row>
    <row r="1732" spans="1:10" x14ac:dyDescent="0.2">
      <c r="A1732" s="130"/>
      <c r="C1732" s="222"/>
      <c r="I1732" s="2"/>
      <c r="J1732" s="2"/>
    </row>
    <row r="1733" spans="1:10" x14ac:dyDescent="0.2">
      <c r="A1733" s="130"/>
      <c r="C1733" s="222"/>
      <c r="I1733" s="2"/>
      <c r="J1733" s="2"/>
    </row>
    <row r="1734" spans="1:10" x14ac:dyDescent="0.2">
      <c r="A1734" s="130"/>
      <c r="C1734" s="222"/>
      <c r="I1734" s="2"/>
      <c r="J1734" s="2"/>
    </row>
    <row r="1735" spans="1:10" x14ac:dyDescent="0.2">
      <c r="A1735" s="130"/>
      <c r="C1735" s="222"/>
      <c r="I1735" s="2"/>
      <c r="J1735" s="2"/>
    </row>
    <row r="1736" spans="1:10" x14ac:dyDescent="0.2">
      <c r="A1736" s="130"/>
      <c r="C1736" s="222"/>
      <c r="I1736" s="2"/>
      <c r="J1736" s="2"/>
    </row>
    <row r="1737" spans="1:10" x14ac:dyDescent="0.2">
      <c r="A1737" s="130"/>
      <c r="C1737" s="222"/>
      <c r="I1737" s="2"/>
      <c r="J1737" s="2"/>
    </row>
    <row r="1738" spans="1:10" x14ac:dyDescent="0.2">
      <c r="A1738" s="130"/>
      <c r="C1738" s="222"/>
      <c r="I1738" s="2"/>
      <c r="J1738" s="2"/>
    </row>
    <row r="1739" spans="1:10" x14ac:dyDescent="0.2">
      <c r="A1739" s="130"/>
      <c r="C1739" s="222"/>
      <c r="I1739" s="2"/>
      <c r="J1739" s="2"/>
    </row>
    <row r="1740" spans="1:10" x14ac:dyDescent="0.2">
      <c r="A1740" s="130"/>
      <c r="C1740" s="222"/>
      <c r="I1740" s="2"/>
      <c r="J1740" s="2"/>
    </row>
    <row r="1741" spans="1:10" x14ac:dyDescent="0.2">
      <c r="A1741" s="130"/>
      <c r="C1741" s="222"/>
      <c r="I1741" s="2"/>
      <c r="J1741" s="2"/>
    </row>
    <row r="1742" spans="1:10" x14ac:dyDescent="0.2">
      <c r="A1742" s="130"/>
      <c r="C1742" s="222"/>
      <c r="I1742" s="2"/>
      <c r="J1742" s="2"/>
    </row>
    <row r="1743" spans="1:10" x14ac:dyDescent="0.2">
      <c r="A1743" s="130"/>
      <c r="C1743" s="222"/>
      <c r="I1743" s="2"/>
      <c r="J1743" s="2"/>
    </row>
    <row r="1744" spans="1:10" x14ac:dyDescent="0.2">
      <c r="A1744" s="130"/>
      <c r="C1744" s="222"/>
      <c r="I1744" s="2"/>
      <c r="J1744" s="2"/>
    </row>
    <row r="1745" spans="1:10" x14ac:dyDescent="0.2">
      <c r="A1745" s="130"/>
      <c r="C1745" s="222"/>
      <c r="I1745" s="2"/>
      <c r="J1745" s="2"/>
    </row>
    <row r="1746" spans="1:10" x14ac:dyDescent="0.2">
      <c r="A1746" s="130"/>
      <c r="C1746" s="222"/>
      <c r="I1746" s="2"/>
      <c r="J1746" s="2"/>
    </row>
    <row r="1747" spans="1:10" x14ac:dyDescent="0.2">
      <c r="A1747" s="130"/>
      <c r="C1747" s="222"/>
      <c r="I1747" s="2"/>
      <c r="J1747" s="2"/>
    </row>
    <row r="1748" spans="1:10" x14ac:dyDescent="0.2">
      <c r="A1748" s="130"/>
      <c r="C1748" s="222"/>
      <c r="I1748" s="2"/>
      <c r="J1748" s="2"/>
    </row>
    <row r="1749" spans="1:10" x14ac:dyDescent="0.2">
      <c r="A1749" s="130"/>
      <c r="C1749" s="222"/>
      <c r="I1749" s="2"/>
      <c r="J1749" s="2"/>
    </row>
    <row r="1750" spans="1:10" x14ac:dyDescent="0.2">
      <c r="A1750" s="130"/>
      <c r="C1750" s="222"/>
      <c r="I1750" s="2"/>
      <c r="J1750" s="2"/>
    </row>
    <row r="1751" spans="1:10" x14ac:dyDescent="0.2">
      <c r="A1751" s="130"/>
      <c r="C1751" s="222"/>
      <c r="I1751" s="2"/>
      <c r="J1751" s="2"/>
    </row>
    <row r="1752" spans="1:10" x14ac:dyDescent="0.2">
      <c r="A1752" s="130"/>
      <c r="C1752" s="222"/>
      <c r="I1752" s="2"/>
      <c r="J1752" s="2"/>
    </row>
    <row r="1753" spans="1:10" x14ac:dyDescent="0.2">
      <c r="A1753" s="130"/>
      <c r="C1753" s="222"/>
      <c r="I1753" s="2"/>
      <c r="J1753" s="2"/>
    </row>
    <row r="1754" spans="1:10" x14ac:dyDescent="0.2">
      <c r="A1754" s="130"/>
      <c r="C1754" s="222"/>
      <c r="I1754" s="2"/>
      <c r="J1754" s="2"/>
    </row>
    <row r="1755" spans="1:10" x14ac:dyDescent="0.2">
      <c r="A1755" s="130"/>
      <c r="C1755" s="222"/>
      <c r="I1755" s="2"/>
      <c r="J1755" s="2"/>
    </row>
    <row r="1756" spans="1:10" x14ac:dyDescent="0.2">
      <c r="A1756" s="130"/>
      <c r="C1756" s="222"/>
      <c r="I1756" s="2"/>
      <c r="J1756" s="2"/>
    </row>
    <row r="1757" spans="1:10" x14ac:dyDescent="0.2">
      <c r="A1757" s="130"/>
      <c r="C1757" s="222"/>
      <c r="I1757" s="2"/>
      <c r="J1757" s="2"/>
    </row>
    <row r="1758" spans="1:10" x14ac:dyDescent="0.2">
      <c r="A1758" s="130"/>
      <c r="C1758" s="222"/>
      <c r="I1758" s="2"/>
      <c r="J1758" s="2"/>
    </row>
    <row r="1759" spans="1:10" x14ac:dyDescent="0.2">
      <c r="A1759" s="130"/>
      <c r="C1759" s="222"/>
      <c r="I1759" s="2"/>
      <c r="J1759" s="2"/>
    </row>
    <row r="1760" spans="1:10" x14ac:dyDescent="0.2">
      <c r="A1760" s="130"/>
      <c r="C1760" s="222"/>
      <c r="I1760" s="2"/>
      <c r="J1760" s="2"/>
    </row>
    <row r="1761" spans="1:10" x14ac:dyDescent="0.2">
      <c r="A1761" s="130"/>
      <c r="C1761" s="222"/>
      <c r="I1761" s="2"/>
      <c r="J1761" s="2"/>
    </row>
    <row r="1762" spans="1:10" x14ac:dyDescent="0.2">
      <c r="A1762" s="130"/>
      <c r="C1762" s="222"/>
      <c r="I1762" s="2"/>
      <c r="J1762" s="2"/>
    </row>
    <row r="1763" spans="1:10" x14ac:dyDescent="0.2">
      <c r="A1763" s="130"/>
      <c r="C1763" s="222"/>
      <c r="I1763" s="2"/>
      <c r="J1763" s="2"/>
    </row>
    <row r="1764" spans="1:10" x14ac:dyDescent="0.2">
      <c r="A1764" s="130"/>
      <c r="C1764" s="222"/>
      <c r="I1764" s="2"/>
      <c r="J1764" s="2"/>
    </row>
    <row r="1765" spans="1:10" x14ac:dyDescent="0.2">
      <c r="A1765" s="130"/>
      <c r="C1765" s="222"/>
      <c r="I1765" s="2"/>
      <c r="J1765" s="2"/>
    </row>
    <row r="1766" spans="1:10" x14ac:dyDescent="0.2">
      <c r="A1766" s="130"/>
      <c r="C1766" s="222"/>
      <c r="I1766" s="2"/>
      <c r="J1766" s="2"/>
    </row>
    <row r="1767" spans="1:10" x14ac:dyDescent="0.2">
      <c r="A1767" s="130"/>
      <c r="C1767" s="222"/>
      <c r="I1767" s="2"/>
      <c r="J1767" s="2"/>
    </row>
    <row r="1768" spans="1:10" x14ac:dyDescent="0.2">
      <c r="A1768" s="130"/>
      <c r="C1768" s="222"/>
      <c r="I1768" s="2"/>
      <c r="J1768" s="2"/>
    </row>
    <row r="1769" spans="1:10" x14ac:dyDescent="0.2">
      <c r="A1769" s="130"/>
      <c r="C1769" s="222"/>
      <c r="I1769" s="2"/>
      <c r="J1769" s="2"/>
    </row>
    <row r="1770" spans="1:10" x14ac:dyDescent="0.2">
      <c r="A1770" s="130"/>
      <c r="C1770" s="222"/>
      <c r="I1770" s="2"/>
      <c r="J1770" s="2"/>
    </row>
    <row r="1771" spans="1:10" x14ac:dyDescent="0.2">
      <c r="A1771" s="130"/>
      <c r="C1771" s="222"/>
      <c r="I1771" s="2"/>
      <c r="J1771" s="2"/>
    </row>
    <row r="1772" spans="1:10" x14ac:dyDescent="0.2">
      <c r="A1772" s="130"/>
      <c r="C1772" s="222"/>
      <c r="I1772" s="2"/>
      <c r="J1772" s="2"/>
    </row>
    <row r="1773" spans="1:10" x14ac:dyDescent="0.2">
      <c r="A1773" s="130"/>
      <c r="C1773" s="222"/>
      <c r="I1773" s="2"/>
      <c r="J1773" s="2"/>
    </row>
    <row r="1774" spans="1:10" x14ac:dyDescent="0.2">
      <c r="A1774" s="130"/>
      <c r="C1774" s="222"/>
      <c r="I1774" s="2"/>
      <c r="J1774" s="2"/>
    </row>
    <row r="1775" spans="1:10" x14ac:dyDescent="0.2">
      <c r="A1775" s="130"/>
      <c r="C1775" s="222"/>
      <c r="I1775" s="2"/>
      <c r="J1775" s="2"/>
    </row>
    <row r="1776" spans="1:10" x14ac:dyDescent="0.2">
      <c r="A1776" s="130"/>
      <c r="C1776" s="222"/>
      <c r="I1776" s="2"/>
      <c r="J1776" s="2"/>
    </row>
    <row r="1777" spans="1:10" x14ac:dyDescent="0.2">
      <c r="A1777" s="130"/>
      <c r="C1777" s="222"/>
      <c r="I1777" s="2"/>
      <c r="J1777" s="2"/>
    </row>
    <row r="1778" spans="1:10" x14ac:dyDescent="0.2">
      <c r="A1778" s="130"/>
      <c r="C1778" s="222"/>
      <c r="I1778" s="2"/>
      <c r="J1778" s="2"/>
    </row>
    <row r="1779" spans="1:10" x14ac:dyDescent="0.2">
      <c r="A1779" s="130"/>
      <c r="C1779" s="222"/>
      <c r="I1779" s="2"/>
      <c r="J1779" s="2"/>
    </row>
    <row r="1780" spans="1:10" x14ac:dyDescent="0.2">
      <c r="A1780" s="130"/>
      <c r="C1780" s="222"/>
      <c r="I1780" s="2"/>
      <c r="J1780" s="2"/>
    </row>
    <row r="1781" spans="1:10" x14ac:dyDescent="0.2">
      <c r="A1781" s="130"/>
      <c r="C1781" s="222"/>
      <c r="I1781" s="2"/>
      <c r="J1781" s="2"/>
    </row>
    <row r="1782" spans="1:10" x14ac:dyDescent="0.2">
      <c r="A1782" s="130"/>
      <c r="C1782" s="222"/>
      <c r="I1782" s="2"/>
      <c r="J1782" s="2"/>
    </row>
    <row r="1783" spans="1:10" x14ac:dyDescent="0.2">
      <c r="A1783" s="130"/>
      <c r="C1783" s="222"/>
      <c r="I1783" s="2"/>
      <c r="J1783" s="2"/>
    </row>
    <row r="1784" spans="1:10" x14ac:dyDescent="0.2">
      <c r="A1784" s="130"/>
      <c r="C1784" s="222"/>
      <c r="I1784" s="2"/>
      <c r="J1784" s="2"/>
    </row>
    <row r="1785" spans="1:10" x14ac:dyDescent="0.2">
      <c r="A1785" s="130"/>
      <c r="C1785" s="222"/>
      <c r="I1785" s="2"/>
      <c r="J1785" s="2"/>
    </row>
    <row r="1786" spans="1:10" x14ac:dyDescent="0.2">
      <c r="A1786" s="130"/>
      <c r="C1786" s="222"/>
      <c r="I1786" s="2"/>
      <c r="J1786" s="2"/>
    </row>
    <row r="1787" spans="1:10" x14ac:dyDescent="0.2">
      <c r="A1787" s="130"/>
      <c r="C1787" s="222"/>
      <c r="I1787" s="2"/>
      <c r="J1787" s="2"/>
    </row>
    <row r="1788" spans="1:10" x14ac:dyDescent="0.2">
      <c r="A1788" s="130"/>
      <c r="C1788" s="222"/>
      <c r="I1788" s="2"/>
      <c r="J1788" s="2"/>
    </row>
    <row r="1789" spans="1:10" x14ac:dyDescent="0.2">
      <c r="A1789" s="130"/>
      <c r="C1789" s="222"/>
      <c r="I1789" s="2"/>
      <c r="J1789" s="2"/>
    </row>
    <row r="1790" spans="1:10" x14ac:dyDescent="0.2">
      <c r="A1790" s="130"/>
      <c r="C1790" s="222"/>
      <c r="I1790" s="2"/>
      <c r="J1790" s="2"/>
    </row>
    <row r="1791" spans="1:10" x14ac:dyDescent="0.2">
      <c r="A1791" s="130"/>
      <c r="C1791" s="222"/>
      <c r="I1791" s="2"/>
      <c r="J1791" s="2"/>
    </row>
    <row r="1792" spans="1:10" x14ac:dyDescent="0.2">
      <c r="A1792" s="130"/>
      <c r="C1792" s="222"/>
      <c r="I1792" s="2"/>
      <c r="J1792" s="2"/>
    </row>
    <row r="1793" spans="1:10" x14ac:dyDescent="0.2">
      <c r="A1793" s="130"/>
      <c r="C1793" s="222"/>
      <c r="I1793" s="2"/>
      <c r="J1793" s="2"/>
    </row>
    <row r="1794" spans="1:10" x14ac:dyDescent="0.2">
      <c r="A1794" s="130"/>
      <c r="C1794" s="222"/>
      <c r="I1794" s="2"/>
      <c r="J1794" s="2"/>
    </row>
    <row r="1795" spans="1:10" x14ac:dyDescent="0.2">
      <c r="A1795" s="130"/>
      <c r="C1795" s="222"/>
      <c r="I1795" s="2"/>
      <c r="J1795" s="2"/>
    </row>
    <row r="1796" spans="1:10" x14ac:dyDescent="0.2">
      <c r="A1796" s="130"/>
      <c r="C1796" s="222"/>
      <c r="I1796" s="2"/>
      <c r="J1796" s="2"/>
    </row>
    <row r="1797" spans="1:10" x14ac:dyDescent="0.2">
      <c r="A1797" s="130"/>
      <c r="C1797" s="222"/>
      <c r="I1797" s="2"/>
      <c r="J1797" s="2"/>
    </row>
    <row r="1798" spans="1:10" x14ac:dyDescent="0.2">
      <c r="A1798" s="130"/>
      <c r="C1798" s="222"/>
      <c r="I1798" s="2"/>
      <c r="J1798" s="2"/>
    </row>
    <row r="1799" spans="1:10" x14ac:dyDescent="0.2">
      <c r="A1799" s="130"/>
      <c r="C1799" s="222"/>
      <c r="I1799" s="2"/>
      <c r="J1799" s="2"/>
    </row>
    <row r="1800" spans="1:10" x14ac:dyDescent="0.2">
      <c r="A1800" s="130"/>
      <c r="C1800" s="222"/>
      <c r="I1800" s="2"/>
      <c r="J1800" s="2"/>
    </row>
    <row r="1801" spans="1:10" x14ac:dyDescent="0.2">
      <c r="A1801" s="130"/>
      <c r="C1801" s="222"/>
      <c r="I1801" s="2"/>
      <c r="J1801" s="2"/>
    </row>
    <row r="1802" spans="1:10" x14ac:dyDescent="0.2">
      <c r="A1802" s="130"/>
      <c r="C1802" s="222"/>
      <c r="I1802" s="2"/>
      <c r="J1802" s="2"/>
    </row>
    <row r="1803" spans="1:10" x14ac:dyDescent="0.2">
      <c r="A1803" s="130"/>
      <c r="C1803" s="222"/>
      <c r="I1803" s="2"/>
      <c r="J1803" s="2"/>
    </row>
    <row r="1804" spans="1:10" x14ac:dyDescent="0.2">
      <c r="A1804" s="130"/>
      <c r="C1804" s="222"/>
      <c r="I1804" s="2"/>
      <c r="J1804" s="2"/>
    </row>
    <row r="1805" spans="1:10" x14ac:dyDescent="0.2">
      <c r="A1805" s="130"/>
      <c r="C1805" s="222"/>
      <c r="I1805" s="2"/>
      <c r="J1805" s="2"/>
    </row>
    <row r="1806" spans="1:10" x14ac:dyDescent="0.2">
      <c r="A1806" s="130"/>
      <c r="C1806" s="222"/>
      <c r="I1806" s="2"/>
      <c r="J1806" s="2"/>
    </row>
    <row r="1807" spans="1:10" x14ac:dyDescent="0.2">
      <c r="A1807" s="130"/>
      <c r="C1807" s="222"/>
      <c r="I1807" s="2"/>
      <c r="J1807" s="2"/>
    </row>
    <row r="1808" spans="1:10" x14ac:dyDescent="0.2">
      <c r="A1808" s="130"/>
      <c r="C1808" s="222"/>
      <c r="I1808" s="2"/>
      <c r="J1808" s="2"/>
    </row>
    <row r="1809" spans="1:10" x14ac:dyDescent="0.2">
      <c r="A1809" s="130"/>
      <c r="C1809" s="222"/>
      <c r="I1809" s="2"/>
      <c r="J1809" s="2"/>
    </row>
    <row r="1810" spans="1:10" x14ac:dyDescent="0.2">
      <c r="A1810" s="130"/>
      <c r="C1810" s="222"/>
      <c r="I1810" s="2"/>
      <c r="J1810" s="2"/>
    </row>
    <row r="1811" spans="1:10" x14ac:dyDescent="0.2">
      <c r="A1811" s="130"/>
      <c r="C1811" s="222"/>
      <c r="I1811" s="2"/>
      <c r="J1811" s="2"/>
    </row>
    <row r="1812" spans="1:10" x14ac:dyDescent="0.2">
      <c r="A1812" s="130"/>
      <c r="C1812" s="222"/>
      <c r="I1812" s="2"/>
      <c r="J1812" s="2"/>
    </row>
    <row r="1813" spans="1:10" x14ac:dyDescent="0.2">
      <c r="A1813" s="130"/>
      <c r="C1813" s="222"/>
      <c r="I1813" s="2"/>
      <c r="J1813" s="2"/>
    </row>
    <row r="1814" spans="1:10" x14ac:dyDescent="0.2">
      <c r="A1814" s="130"/>
      <c r="C1814" s="222"/>
      <c r="I1814" s="2"/>
      <c r="J1814" s="2"/>
    </row>
    <row r="1815" spans="1:10" x14ac:dyDescent="0.2">
      <c r="A1815" s="130"/>
      <c r="C1815" s="222"/>
      <c r="I1815" s="2"/>
      <c r="J1815" s="2"/>
    </row>
    <row r="1816" spans="1:10" x14ac:dyDescent="0.2">
      <c r="A1816" s="130"/>
      <c r="C1816" s="222"/>
      <c r="I1816" s="2"/>
      <c r="J1816" s="2"/>
    </row>
    <row r="1817" spans="1:10" x14ac:dyDescent="0.2">
      <c r="A1817" s="130"/>
      <c r="C1817" s="222"/>
      <c r="I1817" s="2"/>
      <c r="J1817" s="2"/>
    </row>
    <row r="1818" spans="1:10" x14ac:dyDescent="0.2">
      <c r="A1818" s="130"/>
      <c r="C1818" s="222"/>
      <c r="I1818" s="2"/>
      <c r="J1818" s="2"/>
    </row>
    <row r="1819" spans="1:10" x14ac:dyDescent="0.2">
      <c r="A1819" s="130"/>
      <c r="C1819" s="222"/>
      <c r="I1819" s="2"/>
      <c r="J1819" s="2"/>
    </row>
    <row r="1820" spans="1:10" x14ac:dyDescent="0.2">
      <c r="A1820" s="130"/>
      <c r="C1820" s="222"/>
      <c r="I1820" s="2"/>
      <c r="J1820" s="2"/>
    </row>
    <row r="1821" spans="1:10" x14ac:dyDescent="0.2">
      <c r="A1821" s="130"/>
      <c r="C1821" s="222"/>
      <c r="I1821" s="2"/>
      <c r="J1821" s="2"/>
    </row>
    <row r="1822" spans="1:10" x14ac:dyDescent="0.2">
      <c r="A1822" s="130"/>
      <c r="C1822" s="222"/>
      <c r="I1822" s="2"/>
      <c r="J1822" s="2"/>
    </row>
    <row r="1823" spans="1:10" x14ac:dyDescent="0.2">
      <c r="A1823" s="130"/>
      <c r="C1823" s="222"/>
      <c r="I1823" s="2"/>
      <c r="J1823" s="2"/>
    </row>
    <row r="1824" spans="1:10" x14ac:dyDescent="0.2">
      <c r="A1824" s="130"/>
      <c r="C1824" s="222"/>
      <c r="I1824" s="2"/>
      <c r="J1824" s="2"/>
    </row>
    <row r="1825" spans="1:10" x14ac:dyDescent="0.2">
      <c r="A1825" s="130"/>
      <c r="C1825" s="222"/>
      <c r="I1825" s="2"/>
      <c r="J1825" s="2"/>
    </row>
    <row r="1826" spans="1:10" x14ac:dyDescent="0.2">
      <c r="A1826" s="130"/>
      <c r="C1826" s="222"/>
      <c r="I1826" s="2"/>
      <c r="J1826" s="2"/>
    </row>
    <row r="1827" spans="1:10" x14ac:dyDescent="0.2">
      <c r="A1827" s="130"/>
      <c r="C1827" s="222"/>
      <c r="I1827" s="2"/>
      <c r="J1827" s="2"/>
    </row>
    <row r="1828" spans="1:10" x14ac:dyDescent="0.2">
      <c r="A1828" s="130"/>
      <c r="C1828" s="222"/>
      <c r="I1828" s="2"/>
      <c r="J1828" s="2"/>
    </row>
    <row r="1829" spans="1:10" x14ac:dyDescent="0.2">
      <c r="A1829" s="130"/>
      <c r="C1829" s="222"/>
      <c r="I1829" s="2"/>
      <c r="J1829" s="2"/>
    </row>
    <row r="1830" spans="1:10" x14ac:dyDescent="0.2">
      <c r="A1830" s="130"/>
      <c r="C1830" s="222"/>
      <c r="I1830" s="2"/>
      <c r="J1830" s="2"/>
    </row>
    <row r="1831" spans="1:10" x14ac:dyDescent="0.2">
      <c r="A1831" s="130"/>
      <c r="C1831" s="222"/>
      <c r="I1831" s="2"/>
      <c r="J1831" s="2"/>
    </row>
    <row r="1832" spans="1:10" x14ac:dyDescent="0.2">
      <c r="A1832" s="130"/>
      <c r="C1832" s="222"/>
      <c r="I1832" s="2"/>
      <c r="J1832" s="2"/>
    </row>
    <row r="1833" spans="1:10" x14ac:dyDescent="0.2">
      <c r="A1833" s="130"/>
      <c r="C1833" s="222"/>
      <c r="I1833" s="2"/>
      <c r="J1833" s="2"/>
    </row>
    <row r="1834" spans="1:10" x14ac:dyDescent="0.2">
      <c r="A1834" s="130"/>
      <c r="C1834" s="222"/>
      <c r="I1834" s="2"/>
      <c r="J1834" s="2"/>
    </row>
    <row r="1835" spans="1:10" x14ac:dyDescent="0.2">
      <c r="A1835" s="130"/>
      <c r="C1835" s="222"/>
      <c r="I1835" s="2"/>
      <c r="J1835" s="2"/>
    </row>
    <row r="1836" spans="1:10" x14ac:dyDescent="0.2">
      <c r="A1836" s="130"/>
      <c r="C1836" s="222"/>
      <c r="I1836" s="2"/>
      <c r="J1836" s="2"/>
    </row>
    <row r="1837" spans="1:10" x14ac:dyDescent="0.2">
      <c r="A1837" s="130"/>
      <c r="C1837" s="222"/>
      <c r="I1837" s="2"/>
      <c r="J1837" s="2"/>
    </row>
    <row r="1838" spans="1:10" x14ac:dyDescent="0.2">
      <c r="A1838" s="130"/>
      <c r="C1838" s="222"/>
      <c r="I1838" s="2"/>
      <c r="J1838" s="2"/>
    </row>
    <row r="1839" spans="1:10" x14ac:dyDescent="0.2">
      <c r="A1839" s="130"/>
      <c r="C1839" s="222"/>
      <c r="I1839" s="2"/>
      <c r="J1839" s="2"/>
    </row>
    <row r="1840" spans="1:10" x14ac:dyDescent="0.2">
      <c r="A1840" s="130"/>
      <c r="C1840" s="222"/>
      <c r="I1840" s="2"/>
      <c r="J1840" s="2"/>
    </row>
    <row r="1841" spans="1:10" x14ac:dyDescent="0.2">
      <c r="A1841" s="130"/>
      <c r="C1841" s="222"/>
      <c r="I1841" s="2"/>
      <c r="J1841" s="2"/>
    </row>
    <row r="1842" spans="1:10" x14ac:dyDescent="0.2">
      <c r="A1842" s="130"/>
      <c r="C1842" s="222"/>
      <c r="I1842" s="2"/>
      <c r="J1842" s="2"/>
    </row>
    <row r="1843" spans="1:10" x14ac:dyDescent="0.2">
      <c r="A1843" s="130"/>
      <c r="C1843" s="222"/>
      <c r="I1843" s="2"/>
      <c r="J1843" s="2"/>
    </row>
    <row r="1844" spans="1:10" x14ac:dyDescent="0.2">
      <c r="A1844" s="130"/>
      <c r="C1844" s="222"/>
      <c r="I1844" s="2"/>
      <c r="J1844" s="2"/>
    </row>
    <row r="1845" spans="1:10" x14ac:dyDescent="0.2">
      <c r="A1845" s="130"/>
      <c r="C1845" s="222"/>
      <c r="I1845" s="2"/>
      <c r="J1845" s="2"/>
    </row>
    <row r="1846" spans="1:10" x14ac:dyDescent="0.2">
      <c r="A1846" s="130"/>
      <c r="C1846" s="222"/>
      <c r="I1846" s="2"/>
      <c r="J1846" s="2"/>
    </row>
    <row r="1847" spans="1:10" x14ac:dyDescent="0.2">
      <c r="A1847" s="130"/>
      <c r="C1847" s="222"/>
      <c r="I1847" s="2"/>
      <c r="J1847" s="2"/>
    </row>
    <row r="1848" spans="1:10" x14ac:dyDescent="0.2">
      <c r="A1848" s="130"/>
      <c r="C1848" s="222"/>
      <c r="I1848" s="2"/>
      <c r="J1848" s="2"/>
    </row>
    <row r="1849" spans="1:10" x14ac:dyDescent="0.2">
      <c r="A1849" s="130"/>
      <c r="C1849" s="222"/>
      <c r="I1849" s="2"/>
      <c r="J1849" s="2"/>
    </row>
    <row r="1850" spans="1:10" x14ac:dyDescent="0.2">
      <c r="A1850" s="130"/>
      <c r="C1850" s="222"/>
      <c r="I1850" s="2"/>
      <c r="J1850" s="2"/>
    </row>
    <row r="1851" spans="1:10" x14ac:dyDescent="0.2">
      <c r="A1851" s="130"/>
      <c r="C1851" s="222"/>
      <c r="I1851" s="2"/>
      <c r="J1851" s="2"/>
    </row>
    <row r="1852" spans="1:10" x14ac:dyDescent="0.2">
      <c r="A1852" s="130"/>
      <c r="C1852" s="222"/>
      <c r="I1852" s="2"/>
      <c r="J1852" s="2"/>
    </row>
    <row r="1853" spans="1:10" x14ac:dyDescent="0.2">
      <c r="A1853" s="130"/>
      <c r="C1853" s="222"/>
      <c r="I1853" s="2"/>
      <c r="J1853" s="2"/>
    </row>
    <row r="1854" spans="1:10" x14ac:dyDescent="0.2">
      <c r="A1854" s="130"/>
      <c r="C1854" s="222"/>
      <c r="I1854" s="2"/>
      <c r="J1854" s="2"/>
    </row>
    <row r="1855" spans="1:10" x14ac:dyDescent="0.2">
      <c r="A1855" s="130"/>
      <c r="C1855" s="222"/>
      <c r="I1855" s="2"/>
      <c r="J1855" s="2"/>
    </row>
    <row r="1856" spans="1:10" x14ac:dyDescent="0.2">
      <c r="A1856" s="130"/>
      <c r="C1856" s="222"/>
      <c r="I1856" s="2"/>
      <c r="J1856" s="2"/>
    </row>
    <row r="1857" spans="1:10" x14ac:dyDescent="0.2">
      <c r="A1857" s="130"/>
      <c r="C1857" s="222"/>
      <c r="I1857" s="2"/>
      <c r="J1857" s="2"/>
    </row>
    <row r="1858" spans="1:10" x14ac:dyDescent="0.2">
      <c r="A1858" s="130"/>
      <c r="C1858" s="222"/>
      <c r="I1858" s="2"/>
      <c r="J1858" s="2"/>
    </row>
    <row r="1859" spans="1:10" x14ac:dyDescent="0.2">
      <c r="A1859" s="130"/>
      <c r="C1859" s="222"/>
      <c r="I1859" s="2"/>
      <c r="J1859" s="2"/>
    </row>
    <row r="1860" spans="1:10" x14ac:dyDescent="0.2">
      <c r="A1860" s="130"/>
      <c r="C1860" s="222"/>
      <c r="I1860" s="2"/>
      <c r="J1860" s="2"/>
    </row>
    <row r="1861" spans="1:10" x14ac:dyDescent="0.2">
      <c r="A1861" s="130"/>
      <c r="C1861" s="222"/>
      <c r="I1861" s="2"/>
      <c r="J1861" s="2"/>
    </row>
    <row r="1862" spans="1:10" x14ac:dyDescent="0.2">
      <c r="A1862" s="130"/>
      <c r="C1862" s="222"/>
      <c r="I1862" s="2"/>
      <c r="J1862" s="2"/>
    </row>
    <row r="1863" spans="1:10" x14ac:dyDescent="0.2">
      <c r="A1863" s="130"/>
      <c r="C1863" s="222"/>
      <c r="I1863" s="2"/>
      <c r="J1863" s="2"/>
    </row>
    <row r="1864" spans="1:10" x14ac:dyDescent="0.2">
      <c r="A1864" s="130"/>
      <c r="C1864" s="222"/>
      <c r="I1864" s="2"/>
      <c r="J1864" s="2"/>
    </row>
    <row r="1865" spans="1:10" x14ac:dyDescent="0.2">
      <c r="A1865" s="130"/>
      <c r="C1865" s="222"/>
      <c r="I1865" s="2"/>
      <c r="J1865" s="2"/>
    </row>
    <row r="1866" spans="1:10" x14ac:dyDescent="0.2">
      <c r="A1866" s="130"/>
      <c r="C1866" s="222"/>
      <c r="I1866" s="2"/>
      <c r="J1866" s="2"/>
    </row>
    <row r="1867" spans="1:10" x14ac:dyDescent="0.2">
      <c r="A1867" s="130"/>
      <c r="C1867" s="222"/>
      <c r="I1867" s="2"/>
      <c r="J1867" s="2"/>
    </row>
    <row r="1868" spans="1:10" x14ac:dyDescent="0.2">
      <c r="A1868" s="130"/>
      <c r="C1868" s="222"/>
      <c r="I1868" s="2"/>
      <c r="J1868" s="2"/>
    </row>
    <row r="1869" spans="1:10" x14ac:dyDescent="0.2">
      <c r="A1869" s="130"/>
      <c r="C1869" s="222"/>
      <c r="I1869" s="2"/>
      <c r="J1869" s="2"/>
    </row>
    <row r="1870" spans="1:10" x14ac:dyDescent="0.2">
      <c r="A1870" s="130"/>
      <c r="C1870" s="222"/>
      <c r="I1870" s="2"/>
      <c r="J1870" s="2"/>
    </row>
    <row r="1871" spans="1:10" x14ac:dyDescent="0.2">
      <c r="A1871" s="130"/>
      <c r="C1871" s="222"/>
      <c r="I1871" s="2"/>
      <c r="J1871" s="2"/>
    </row>
    <row r="1872" spans="1:10" x14ac:dyDescent="0.2">
      <c r="A1872" s="130"/>
      <c r="C1872" s="222"/>
      <c r="I1872" s="2"/>
      <c r="J1872" s="2"/>
    </row>
    <row r="1873" spans="1:10" x14ac:dyDescent="0.2">
      <c r="A1873" s="130"/>
      <c r="C1873" s="222"/>
      <c r="I1873" s="2"/>
      <c r="J1873" s="2"/>
    </row>
    <row r="1874" spans="1:10" x14ac:dyDescent="0.2">
      <c r="A1874" s="130"/>
      <c r="C1874" s="222"/>
      <c r="I1874" s="2"/>
      <c r="J1874" s="2"/>
    </row>
    <row r="1875" spans="1:10" x14ac:dyDescent="0.2">
      <c r="A1875" s="130"/>
      <c r="C1875" s="222"/>
      <c r="I1875" s="2"/>
      <c r="J1875" s="2"/>
    </row>
    <row r="1876" spans="1:10" x14ac:dyDescent="0.2">
      <c r="A1876" s="130"/>
      <c r="C1876" s="222"/>
      <c r="I1876" s="2"/>
      <c r="J1876" s="2"/>
    </row>
    <row r="1877" spans="1:10" x14ac:dyDescent="0.2">
      <c r="A1877" s="130"/>
      <c r="C1877" s="222"/>
      <c r="I1877" s="2"/>
      <c r="J1877" s="2"/>
    </row>
    <row r="1878" spans="1:10" x14ac:dyDescent="0.2">
      <c r="A1878" s="130"/>
      <c r="C1878" s="222"/>
      <c r="I1878" s="2"/>
      <c r="J1878" s="2"/>
    </row>
    <row r="1879" spans="1:10" x14ac:dyDescent="0.2">
      <c r="A1879" s="130"/>
      <c r="C1879" s="222"/>
      <c r="I1879" s="2"/>
      <c r="J1879" s="2"/>
    </row>
    <row r="1880" spans="1:10" x14ac:dyDescent="0.2">
      <c r="A1880" s="130"/>
      <c r="C1880" s="222"/>
      <c r="I1880" s="2"/>
      <c r="J1880" s="2"/>
    </row>
    <row r="1881" spans="1:10" x14ac:dyDescent="0.2">
      <c r="A1881" s="130"/>
      <c r="C1881" s="222"/>
      <c r="I1881" s="2"/>
      <c r="J1881" s="2"/>
    </row>
    <row r="1882" spans="1:10" x14ac:dyDescent="0.2">
      <c r="A1882" s="130"/>
      <c r="C1882" s="222"/>
      <c r="I1882" s="2"/>
      <c r="J1882" s="2"/>
    </row>
    <row r="1883" spans="1:10" x14ac:dyDescent="0.2">
      <c r="A1883" s="130"/>
      <c r="C1883" s="222"/>
      <c r="I1883" s="2"/>
      <c r="J1883" s="2"/>
    </row>
    <row r="1884" spans="1:10" x14ac:dyDescent="0.2">
      <c r="A1884" s="130"/>
      <c r="C1884" s="222"/>
      <c r="I1884" s="2"/>
      <c r="J1884" s="2"/>
    </row>
    <row r="1885" spans="1:10" x14ac:dyDescent="0.2">
      <c r="A1885" s="130"/>
      <c r="C1885" s="222"/>
      <c r="I1885" s="2"/>
      <c r="J1885" s="2"/>
    </row>
    <row r="1886" spans="1:10" x14ac:dyDescent="0.2">
      <c r="A1886" s="130"/>
      <c r="C1886" s="222"/>
      <c r="I1886" s="2"/>
      <c r="J1886" s="2"/>
    </row>
    <row r="1887" spans="1:10" x14ac:dyDescent="0.2">
      <c r="A1887" s="130"/>
      <c r="C1887" s="222"/>
      <c r="I1887" s="2"/>
      <c r="J1887" s="2"/>
    </row>
    <row r="1888" spans="1:10" x14ac:dyDescent="0.2">
      <c r="A1888" s="130"/>
      <c r="C1888" s="222"/>
      <c r="I1888" s="2"/>
      <c r="J1888" s="2"/>
    </row>
    <row r="1889" spans="1:10" x14ac:dyDescent="0.2">
      <c r="A1889" s="130"/>
      <c r="C1889" s="222"/>
      <c r="I1889" s="2"/>
      <c r="J1889" s="2"/>
    </row>
    <row r="1890" spans="1:10" x14ac:dyDescent="0.2">
      <c r="A1890" s="130"/>
      <c r="C1890" s="222"/>
      <c r="I1890" s="2"/>
      <c r="J1890" s="2"/>
    </row>
    <row r="1891" spans="1:10" x14ac:dyDescent="0.2">
      <c r="A1891" s="130"/>
      <c r="C1891" s="222"/>
      <c r="I1891" s="2"/>
      <c r="J1891" s="2"/>
    </row>
    <row r="1892" spans="1:10" x14ac:dyDescent="0.2">
      <c r="A1892" s="130"/>
      <c r="C1892" s="222"/>
      <c r="I1892" s="2"/>
      <c r="J1892" s="2"/>
    </row>
    <row r="1893" spans="1:10" x14ac:dyDescent="0.2">
      <c r="A1893" s="130"/>
      <c r="C1893" s="222"/>
      <c r="I1893" s="2"/>
      <c r="J1893" s="2"/>
    </row>
    <row r="1894" spans="1:10" x14ac:dyDescent="0.2">
      <c r="A1894" s="130"/>
      <c r="C1894" s="222"/>
      <c r="I1894" s="2"/>
      <c r="J1894" s="2"/>
    </row>
    <row r="1895" spans="1:10" x14ac:dyDescent="0.2">
      <c r="A1895" s="130"/>
      <c r="C1895" s="222"/>
      <c r="I1895" s="2"/>
      <c r="J1895" s="2"/>
    </row>
    <row r="1896" spans="1:10" x14ac:dyDescent="0.2">
      <c r="A1896" s="130"/>
      <c r="C1896" s="222"/>
      <c r="I1896" s="2"/>
      <c r="J1896" s="2"/>
    </row>
    <row r="1897" spans="1:10" x14ac:dyDescent="0.2">
      <c r="A1897" s="130"/>
      <c r="C1897" s="222"/>
      <c r="I1897" s="2"/>
      <c r="J1897" s="2"/>
    </row>
    <row r="1898" spans="1:10" x14ac:dyDescent="0.2">
      <c r="A1898" s="130"/>
      <c r="C1898" s="222"/>
      <c r="I1898" s="2"/>
      <c r="J1898" s="2"/>
    </row>
    <row r="1899" spans="1:10" x14ac:dyDescent="0.2">
      <c r="A1899" s="130"/>
      <c r="C1899" s="222"/>
      <c r="I1899" s="2"/>
      <c r="J1899" s="2"/>
    </row>
    <row r="1900" spans="1:10" x14ac:dyDescent="0.2">
      <c r="A1900" s="130"/>
      <c r="C1900" s="222"/>
      <c r="I1900" s="2"/>
      <c r="J1900" s="2"/>
    </row>
    <row r="1901" spans="1:10" x14ac:dyDescent="0.2">
      <c r="A1901" s="130"/>
      <c r="C1901" s="222"/>
      <c r="I1901" s="2"/>
      <c r="J1901" s="2"/>
    </row>
    <row r="1902" spans="1:10" x14ac:dyDescent="0.2">
      <c r="A1902" s="130"/>
      <c r="C1902" s="222"/>
      <c r="I1902" s="2"/>
      <c r="J1902" s="2"/>
    </row>
    <row r="1903" spans="1:10" x14ac:dyDescent="0.2">
      <c r="A1903" s="130"/>
      <c r="C1903" s="222"/>
      <c r="I1903" s="2"/>
      <c r="J1903" s="2"/>
    </row>
    <row r="1904" spans="1:10" x14ac:dyDescent="0.2">
      <c r="A1904" s="130"/>
      <c r="C1904" s="222"/>
      <c r="I1904" s="2"/>
      <c r="J1904" s="2"/>
    </row>
    <row r="1905" spans="1:10" x14ac:dyDescent="0.2">
      <c r="A1905" s="130"/>
      <c r="C1905" s="222"/>
      <c r="I1905" s="2"/>
      <c r="J1905" s="2"/>
    </row>
    <row r="1906" spans="1:10" x14ac:dyDescent="0.2">
      <c r="A1906" s="130"/>
      <c r="C1906" s="222"/>
      <c r="I1906" s="2"/>
      <c r="J1906" s="2"/>
    </row>
    <row r="1907" spans="1:10" x14ac:dyDescent="0.2">
      <c r="A1907" s="130"/>
      <c r="C1907" s="222"/>
      <c r="I1907" s="2"/>
      <c r="J1907" s="2"/>
    </row>
    <row r="1908" spans="1:10" x14ac:dyDescent="0.2">
      <c r="A1908" s="130"/>
      <c r="C1908" s="222"/>
      <c r="I1908" s="2"/>
      <c r="J1908" s="2"/>
    </row>
    <row r="1909" spans="1:10" x14ac:dyDescent="0.2">
      <c r="A1909" s="130"/>
      <c r="C1909" s="222"/>
      <c r="I1909" s="2"/>
      <c r="J1909" s="2"/>
    </row>
    <row r="1910" spans="1:10" x14ac:dyDescent="0.2">
      <c r="A1910" s="130"/>
      <c r="C1910" s="222"/>
      <c r="I1910" s="2"/>
      <c r="J1910" s="2"/>
    </row>
    <row r="1911" spans="1:10" x14ac:dyDescent="0.2">
      <c r="A1911" s="130"/>
      <c r="C1911" s="222"/>
      <c r="I1911" s="2"/>
      <c r="J1911" s="2"/>
    </row>
    <row r="1912" spans="1:10" x14ac:dyDescent="0.2">
      <c r="A1912" s="130"/>
      <c r="C1912" s="222"/>
      <c r="I1912" s="2"/>
      <c r="J1912" s="2"/>
    </row>
    <row r="1913" spans="1:10" x14ac:dyDescent="0.2">
      <c r="A1913" s="130"/>
      <c r="C1913" s="222"/>
      <c r="I1913" s="2"/>
      <c r="J1913" s="2"/>
    </row>
    <row r="1914" spans="1:10" x14ac:dyDescent="0.2">
      <c r="A1914" s="130"/>
      <c r="C1914" s="222"/>
      <c r="I1914" s="2"/>
      <c r="J1914" s="2"/>
    </row>
    <row r="1915" spans="1:10" x14ac:dyDescent="0.2">
      <c r="A1915" s="130"/>
      <c r="C1915" s="222"/>
      <c r="I1915" s="2"/>
      <c r="J1915" s="2"/>
    </row>
    <row r="1916" spans="1:10" x14ac:dyDescent="0.2">
      <c r="A1916" s="130"/>
      <c r="C1916" s="222"/>
      <c r="I1916" s="2"/>
      <c r="J1916" s="2"/>
    </row>
    <row r="1917" spans="1:10" x14ac:dyDescent="0.2">
      <c r="A1917" s="130"/>
      <c r="C1917" s="222"/>
      <c r="I1917" s="2"/>
      <c r="J1917" s="2"/>
    </row>
    <row r="1918" spans="1:10" x14ac:dyDescent="0.2">
      <c r="A1918" s="130"/>
      <c r="C1918" s="222"/>
      <c r="I1918" s="2"/>
      <c r="J1918" s="2"/>
    </row>
    <row r="1919" spans="1:10" x14ac:dyDescent="0.2">
      <c r="A1919" s="130"/>
      <c r="C1919" s="222"/>
      <c r="I1919" s="2"/>
      <c r="J1919" s="2"/>
    </row>
    <row r="1920" spans="1:10" x14ac:dyDescent="0.2">
      <c r="A1920" s="130"/>
      <c r="C1920" s="222"/>
      <c r="I1920" s="2"/>
      <c r="J1920" s="2"/>
    </row>
    <row r="1921" spans="1:10" x14ac:dyDescent="0.2">
      <c r="A1921" s="130"/>
      <c r="C1921" s="222"/>
      <c r="I1921" s="2"/>
      <c r="J1921" s="2"/>
    </row>
    <row r="1922" spans="1:10" x14ac:dyDescent="0.2">
      <c r="A1922" s="130"/>
      <c r="C1922" s="222"/>
      <c r="I1922" s="2"/>
      <c r="J1922" s="2"/>
    </row>
    <row r="1923" spans="1:10" x14ac:dyDescent="0.2">
      <c r="A1923" s="130"/>
      <c r="C1923" s="222"/>
      <c r="I1923" s="2"/>
      <c r="J1923" s="2"/>
    </row>
    <row r="1924" spans="1:10" x14ac:dyDescent="0.2">
      <c r="A1924" s="130"/>
      <c r="C1924" s="222"/>
      <c r="I1924" s="2"/>
      <c r="J1924" s="2"/>
    </row>
    <row r="1925" spans="1:10" x14ac:dyDescent="0.2">
      <c r="A1925" s="130"/>
      <c r="C1925" s="222"/>
      <c r="I1925" s="2"/>
      <c r="J1925" s="2"/>
    </row>
    <row r="1926" spans="1:10" x14ac:dyDescent="0.2">
      <c r="A1926" s="130"/>
      <c r="C1926" s="222"/>
      <c r="I1926" s="2"/>
      <c r="J1926" s="2"/>
    </row>
    <row r="1927" spans="1:10" x14ac:dyDescent="0.2">
      <c r="A1927" s="130"/>
      <c r="C1927" s="222"/>
      <c r="I1927" s="2"/>
      <c r="J1927" s="2"/>
    </row>
    <row r="1928" spans="1:10" x14ac:dyDescent="0.2">
      <c r="A1928" s="130"/>
      <c r="C1928" s="222"/>
      <c r="I1928" s="2"/>
      <c r="J1928" s="2"/>
    </row>
    <row r="1929" spans="1:10" x14ac:dyDescent="0.2">
      <c r="A1929" s="130"/>
      <c r="C1929" s="222"/>
      <c r="I1929" s="2"/>
      <c r="J1929" s="2"/>
    </row>
    <row r="1930" spans="1:10" x14ac:dyDescent="0.2">
      <c r="A1930" s="130"/>
      <c r="C1930" s="222"/>
      <c r="I1930" s="2"/>
      <c r="J1930" s="2"/>
    </row>
    <row r="1931" spans="1:10" x14ac:dyDescent="0.2">
      <c r="A1931" s="130"/>
      <c r="C1931" s="222"/>
      <c r="I1931" s="2"/>
      <c r="J1931" s="2"/>
    </row>
    <row r="1932" spans="1:10" x14ac:dyDescent="0.2">
      <c r="A1932" s="130"/>
      <c r="C1932" s="222"/>
      <c r="I1932" s="2"/>
      <c r="J1932" s="2"/>
    </row>
    <row r="1933" spans="1:10" x14ac:dyDescent="0.2">
      <c r="A1933" s="130"/>
      <c r="C1933" s="222"/>
      <c r="I1933" s="2"/>
      <c r="J1933" s="2"/>
    </row>
    <row r="1934" spans="1:10" x14ac:dyDescent="0.2">
      <c r="A1934" s="130"/>
      <c r="C1934" s="222"/>
      <c r="I1934" s="2"/>
      <c r="J1934" s="2"/>
    </row>
    <row r="1935" spans="1:10" x14ac:dyDescent="0.2">
      <c r="A1935" s="130"/>
      <c r="C1935" s="222"/>
      <c r="I1935" s="2"/>
      <c r="J1935" s="2"/>
    </row>
    <row r="1936" spans="1:10" x14ac:dyDescent="0.2">
      <c r="A1936" s="130"/>
      <c r="C1936" s="222"/>
      <c r="I1936" s="2"/>
      <c r="J1936" s="2"/>
    </row>
    <row r="1937" spans="1:10" x14ac:dyDescent="0.2">
      <c r="A1937" s="130"/>
      <c r="C1937" s="222"/>
      <c r="I1937" s="2"/>
      <c r="J1937" s="2"/>
    </row>
    <row r="1938" spans="1:10" x14ac:dyDescent="0.2">
      <c r="A1938" s="130"/>
      <c r="C1938" s="222"/>
      <c r="I1938" s="2"/>
      <c r="J1938" s="2"/>
    </row>
    <row r="1939" spans="1:10" x14ac:dyDescent="0.2">
      <c r="A1939" s="130"/>
      <c r="C1939" s="222"/>
      <c r="I1939" s="2"/>
      <c r="J1939" s="2"/>
    </row>
    <row r="1940" spans="1:10" x14ac:dyDescent="0.2">
      <c r="A1940" s="130"/>
      <c r="C1940" s="222"/>
      <c r="I1940" s="2"/>
      <c r="J1940" s="2"/>
    </row>
    <row r="1941" spans="1:10" x14ac:dyDescent="0.2">
      <c r="A1941" s="130"/>
      <c r="C1941" s="222"/>
      <c r="I1941" s="2"/>
      <c r="J1941" s="2"/>
    </row>
    <row r="1942" spans="1:10" x14ac:dyDescent="0.2">
      <c r="A1942" s="130"/>
      <c r="C1942" s="222"/>
      <c r="I1942" s="2"/>
      <c r="J1942" s="2"/>
    </row>
    <row r="1943" spans="1:10" x14ac:dyDescent="0.2">
      <c r="A1943" s="130"/>
      <c r="C1943" s="222"/>
      <c r="I1943" s="2"/>
      <c r="J1943" s="2"/>
    </row>
    <row r="1944" spans="1:10" x14ac:dyDescent="0.2">
      <c r="A1944" s="130"/>
      <c r="C1944" s="222"/>
      <c r="I1944" s="2"/>
      <c r="J1944" s="2"/>
    </row>
    <row r="1945" spans="1:10" x14ac:dyDescent="0.2">
      <c r="A1945" s="130"/>
      <c r="C1945" s="222"/>
      <c r="I1945" s="2"/>
      <c r="J1945" s="2"/>
    </row>
    <row r="1946" spans="1:10" x14ac:dyDescent="0.2">
      <c r="A1946" s="130"/>
      <c r="C1946" s="222"/>
      <c r="I1946" s="2"/>
      <c r="J1946" s="2"/>
    </row>
    <row r="1947" spans="1:10" x14ac:dyDescent="0.2">
      <c r="A1947" s="130"/>
      <c r="C1947" s="222"/>
      <c r="I1947" s="2"/>
      <c r="J1947" s="2"/>
    </row>
    <row r="1948" spans="1:10" x14ac:dyDescent="0.2">
      <c r="A1948" s="130"/>
      <c r="C1948" s="222"/>
      <c r="I1948" s="2"/>
      <c r="J1948" s="2"/>
    </row>
    <row r="1949" spans="1:10" x14ac:dyDescent="0.2">
      <c r="A1949" s="130"/>
      <c r="C1949" s="222"/>
      <c r="I1949" s="2"/>
      <c r="J1949" s="2"/>
    </row>
    <row r="1950" spans="1:10" x14ac:dyDescent="0.2">
      <c r="A1950" s="130"/>
      <c r="C1950" s="222"/>
      <c r="I1950" s="2"/>
      <c r="J1950" s="2"/>
    </row>
    <row r="1951" spans="1:10" x14ac:dyDescent="0.2">
      <c r="A1951" s="130"/>
      <c r="C1951" s="222"/>
      <c r="I1951" s="2"/>
      <c r="J1951" s="2"/>
    </row>
    <row r="1952" spans="1:10" x14ac:dyDescent="0.2">
      <c r="A1952" s="130"/>
      <c r="C1952" s="222"/>
      <c r="I1952" s="2"/>
      <c r="J1952" s="2"/>
    </row>
    <row r="1953" spans="1:10" x14ac:dyDescent="0.2">
      <c r="A1953" s="130"/>
      <c r="C1953" s="222"/>
      <c r="I1953" s="2"/>
      <c r="J1953" s="2"/>
    </row>
    <row r="1954" spans="1:10" x14ac:dyDescent="0.2">
      <c r="A1954" s="130"/>
      <c r="C1954" s="222"/>
      <c r="I1954" s="2"/>
      <c r="J1954" s="2"/>
    </row>
    <row r="1955" spans="1:10" x14ac:dyDescent="0.2">
      <c r="A1955" s="130"/>
      <c r="C1955" s="222"/>
      <c r="I1955" s="2"/>
      <c r="J1955" s="2"/>
    </row>
    <row r="1956" spans="1:10" x14ac:dyDescent="0.2">
      <c r="A1956" s="130"/>
      <c r="C1956" s="222"/>
      <c r="I1956" s="2"/>
      <c r="J1956" s="2"/>
    </row>
    <row r="1957" spans="1:10" x14ac:dyDescent="0.2">
      <c r="A1957" s="130"/>
      <c r="C1957" s="222"/>
      <c r="I1957" s="2"/>
      <c r="J1957" s="2"/>
    </row>
    <row r="1958" spans="1:10" x14ac:dyDescent="0.2">
      <c r="A1958" s="130"/>
      <c r="C1958" s="222"/>
      <c r="I1958" s="2"/>
      <c r="J1958" s="2"/>
    </row>
    <row r="1959" spans="1:10" x14ac:dyDescent="0.2">
      <c r="A1959" s="130"/>
      <c r="C1959" s="222"/>
      <c r="I1959" s="2"/>
      <c r="J1959" s="2"/>
    </row>
    <row r="1960" spans="1:10" x14ac:dyDescent="0.2">
      <c r="A1960" s="130"/>
      <c r="C1960" s="222"/>
      <c r="I1960" s="2"/>
      <c r="J1960" s="2"/>
    </row>
    <row r="1961" spans="1:10" x14ac:dyDescent="0.2">
      <c r="A1961" s="130"/>
      <c r="C1961" s="222"/>
      <c r="I1961" s="2"/>
      <c r="J1961" s="2"/>
    </row>
    <row r="1962" spans="1:10" x14ac:dyDescent="0.2">
      <c r="A1962" s="130"/>
      <c r="C1962" s="222"/>
      <c r="I1962" s="2"/>
      <c r="J1962" s="2"/>
    </row>
    <row r="1963" spans="1:10" x14ac:dyDescent="0.2">
      <c r="A1963" s="130"/>
      <c r="C1963" s="222"/>
      <c r="I1963" s="2"/>
      <c r="J1963" s="2"/>
    </row>
    <row r="1964" spans="1:10" x14ac:dyDescent="0.2">
      <c r="A1964" s="130"/>
      <c r="C1964" s="222"/>
      <c r="I1964" s="2"/>
      <c r="J1964" s="2"/>
    </row>
    <row r="1965" spans="1:10" x14ac:dyDescent="0.2">
      <c r="A1965" s="130"/>
      <c r="C1965" s="222"/>
      <c r="I1965" s="2"/>
      <c r="J1965" s="2"/>
    </row>
    <row r="1966" spans="1:10" x14ac:dyDescent="0.2">
      <c r="A1966" s="130"/>
      <c r="C1966" s="222"/>
      <c r="I1966" s="2"/>
      <c r="J1966" s="2"/>
    </row>
    <row r="1967" spans="1:10" x14ac:dyDescent="0.2">
      <c r="A1967" s="130"/>
      <c r="C1967" s="222"/>
      <c r="I1967" s="2"/>
      <c r="J1967" s="2"/>
    </row>
    <row r="1968" spans="1:10" x14ac:dyDescent="0.2">
      <c r="A1968" s="130"/>
      <c r="C1968" s="222"/>
      <c r="I1968" s="2"/>
      <c r="J1968" s="2"/>
    </row>
    <row r="1969" spans="1:10" x14ac:dyDescent="0.2">
      <c r="A1969" s="130"/>
      <c r="C1969" s="222"/>
      <c r="I1969" s="2"/>
      <c r="J1969" s="2"/>
    </row>
    <row r="1970" spans="1:10" x14ac:dyDescent="0.2">
      <c r="A1970" s="130"/>
      <c r="C1970" s="222"/>
      <c r="I1970" s="2"/>
      <c r="J1970" s="2"/>
    </row>
    <row r="1971" spans="1:10" x14ac:dyDescent="0.2">
      <c r="A1971" s="130"/>
      <c r="C1971" s="222"/>
      <c r="I1971" s="2"/>
      <c r="J1971" s="2"/>
    </row>
    <row r="1972" spans="1:10" x14ac:dyDescent="0.2">
      <c r="A1972" s="130"/>
      <c r="C1972" s="222"/>
      <c r="I1972" s="2"/>
      <c r="J1972" s="2"/>
    </row>
    <row r="1973" spans="1:10" x14ac:dyDescent="0.2">
      <c r="A1973" s="130"/>
      <c r="C1973" s="222"/>
      <c r="I1973" s="2"/>
      <c r="J1973" s="2"/>
    </row>
    <row r="1974" spans="1:10" x14ac:dyDescent="0.2">
      <c r="A1974" s="130"/>
      <c r="C1974" s="222"/>
      <c r="I1974" s="2"/>
      <c r="J1974" s="2"/>
    </row>
    <row r="1975" spans="1:10" x14ac:dyDescent="0.2">
      <c r="A1975" s="130"/>
      <c r="C1975" s="222"/>
      <c r="I1975" s="2"/>
      <c r="J1975" s="2"/>
    </row>
    <row r="1976" spans="1:10" x14ac:dyDescent="0.2">
      <c r="A1976" s="130"/>
      <c r="C1976" s="222"/>
      <c r="I1976" s="2"/>
      <c r="J1976" s="2"/>
    </row>
    <row r="1977" spans="1:10" x14ac:dyDescent="0.2">
      <c r="A1977" s="130"/>
      <c r="C1977" s="222"/>
      <c r="I1977" s="2"/>
      <c r="J1977" s="2"/>
    </row>
    <row r="1978" spans="1:10" x14ac:dyDescent="0.2">
      <c r="A1978" s="130"/>
      <c r="C1978" s="222"/>
      <c r="I1978" s="2"/>
      <c r="J1978" s="2"/>
    </row>
    <row r="1979" spans="1:10" x14ac:dyDescent="0.2">
      <c r="A1979" s="130"/>
      <c r="C1979" s="222"/>
      <c r="I1979" s="2"/>
      <c r="J1979" s="2"/>
    </row>
    <row r="1980" spans="1:10" x14ac:dyDescent="0.2">
      <c r="A1980" s="130"/>
      <c r="C1980" s="222"/>
      <c r="I1980" s="2"/>
      <c r="J1980" s="2"/>
    </row>
    <row r="1981" spans="1:10" x14ac:dyDescent="0.2">
      <c r="A1981" s="130"/>
      <c r="C1981" s="222"/>
      <c r="I1981" s="2"/>
      <c r="J1981" s="2"/>
    </row>
    <row r="1982" spans="1:10" x14ac:dyDescent="0.2">
      <c r="A1982" s="130"/>
      <c r="C1982" s="222"/>
      <c r="I1982" s="2"/>
      <c r="J1982" s="2"/>
    </row>
    <row r="1983" spans="1:10" x14ac:dyDescent="0.2">
      <c r="A1983" s="130"/>
      <c r="C1983" s="222"/>
      <c r="I1983" s="2"/>
      <c r="J1983" s="2"/>
    </row>
    <row r="1984" spans="1:10" x14ac:dyDescent="0.2">
      <c r="A1984" s="130"/>
      <c r="C1984" s="222"/>
      <c r="I1984" s="2"/>
      <c r="J1984" s="2"/>
    </row>
    <row r="1985" spans="1:10" x14ac:dyDescent="0.2">
      <c r="A1985" s="130"/>
      <c r="C1985" s="222"/>
      <c r="I1985" s="2"/>
      <c r="J1985" s="2"/>
    </row>
    <row r="1986" spans="1:10" x14ac:dyDescent="0.2">
      <c r="A1986" s="130"/>
      <c r="C1986" s="222"/>
      <c r="I1986" s="2"/>
      <c r="J1986" s="2"/>
    </row>
    <row r="1987" spans="1:10" x14ac:dyDescent="0.2">
      <c r="A1987" s="130"/>
      <c r="C1987" s="222"/>
      <c r="I1987" s="2"/>
      <c r="J1987" s="2"/>
    </row>
    <row r="1988" spans="1:10" x14ac:dyDescent="0.2">
      <c r="A1988" s="130"/>
      <c r="C1988" s="222"/>
      <c r="I1988" s="2"/>
      <c r="J1988" s="2"/>
    </row>
    <row r="1989" spans="1:10" x14ac:dyDescent="0.2">
      <c r="A1989" s="130"/>
      <c r="C1989" s="222"/>
      <c r="I1989" s="2"/>
      <c r="J1989" s="2"/>
    </row>
    <row r="1990" spans="1:10" x14ac:dyDescent="0.2">
      <c r="A1990" s="130"/>
      <c r="C1990" s="222"/>
      <c r="I1990" s="2"/>
      <c r="J1990" s="2"/>
    </row>
    <row r="1991" spans="1:10" x14ac:dyDescent="0.2">
      <c r="A1991" s="130"/>
      <c r="C1991" s="222"/>
      <c r="I1991" s="2"/>
      <c r="J1991" s="2"/>
    </row>
    <row r="1992" spans="1:10" x14ac:dyDescent="0.2">
      <c r="A1992" s="130"/>
      <c r="C1992" s="222"/>
      <c r="I1992" s="2"/>
      <c r="J1992" s="2"/>
    </row>
    <row r="1993" spans="1:10" x14ac:dyDescent="0.2">
      <c r="A1993" s="130"/>
      <c r="C1993" s="222"/>
      <c r="I1993" s="2"/>
      <c r="J1993" s="2"/>
    </row>
    <row r="1994" spans="1:10" x14ac:dyDescent="0.2">
      <c r="A1994" s="130"/>
      <c r="C1994" s="222"/>
      <c r="I1994" s="2"/>
      <c r="J1994" s="2"/>
    </row>
    <row r="1995" spans="1:10" x14ac:dyDescent="0.2">
      <c r="A1995" s="130"/>
      <c r="C1995" s="222"/>
      <c r="I1995" s="2"/>
      <c r="J1995" s="2"/>
    </row>
    <row r="1996" spans="1:10" x14ac:dyDescent="0.2">
      <c r="A1996" s="130"/>
      <c r="C1996" s="222"/>
      <c r="I1996" s="2"/>
      <c r="J1996" s="2"/>
    </row>
    <row r="1997" spans="1:10" x14ac:dyDescent="0.2">
      <c r="A1997" s="130"/>
      <c r="C1997" s="222"/>
      <c r="I1997" s="2"/>
      <c r="J1997" s="2"/>
    </row>
    <row r="1998" spans="1:10" x14ac:dyDescent="0.2">
      <c r="A1998" s="130"/>
      <c r="C1998" s="222"/>
      <c r="I1998" s="2"/>
      <c r="J1998" s="2"/>
    </row>
    <row r="1999" spans="1:10" x14ac:dyDescent="0.2">
      <c r="A1999" s="130"/>
      <c r="C1999" s="222"/>
      <c r="I1999" s="2"/>
      <c r="J1999" s="2"/>
    </row>
    <row r="2000" spans="1:10" ht="13.5" thickBot="1" x14ac:dyDescent="0.25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41" t="s">
        <v>450</v>
      </c>
      <c r="B1" s="542"/>
      <c r="C1" s="542"/>
      <c r="D1" s="542"/>
      <c r="E1" s="543"/>
      <c r="F1" s="439"/>
      <c r="G1" s="439"/>
      <c r="H1" s="439"/>
      <c r="I1" s="439"/>
      <c r="J1" s="439"/>
    </row>
    <row r="2" spans="1:10" x14ac:dyDescent="0.2">
      <c r="A2" s="480"/>
      <c r="B2" s="481" t="s">
        <v>451</v>
      </c>
      <c r="C2" s="481" t="s">
        <v>364</v>
      </c>
      <c r="D2" s="481" t="s">
        <v>367</v>
      </c>
      <c r="E2" s="488" t="s">
        <v>370</v>
      </c>
      <c r="F2" s="439"/>
      <c r="G2" s="540" t="s">
        <v>457</v>
      </c>
      <c r="H2" s="540"/>
      <c r="I2" s="540"/>
      <c r="J2" s="540"/>
    </row>
    <row r="3" spans="1:10" x14ac:dyDescent="0.2">
      <c r="A3" s="482" t="s">
        <v>458</v>
      </c>
      <c r="B3" s="483"/>
      <c r="C3" s="483">
        <v>-3.2666495321695677</v>
      </c>
      <c r="D3" s="483">
        <v>2.4718435412777642</v>
      </c>
      <c r="E3" s="486">
        <v>-18.461159239943804</v>
      </c>
      <c r="F3" s="439"/>
      <c r="G3" s="439"/>
      <c r="H3" s="439" t="s">
        <v>459</v>
      </c>
      <c r="I3" s="439" t="s">
        <v>460</v>
      </c>
      <c r="J3" s="439" t="s">
        <v>461</v>
      </c>
    </row>
    <row r="4" spans="1:10" x14ac:dyDescent="0.2">
      <c r="A4" s="482" t="s">
        <v>462</v>
      </c>
      <c r="B4" s="483"/>
      <c r="C4" s="483">
        <v>4.1035321902269448</v>
      </c>
      <c r="D4" s="483">
        <v>5.5217002764507335</v>
      </c>
      <c r="E4" s="486">
        <v>16.348399583915818</v>
      </c>
      <c r="F4" s="439"/>
      <c r="G4" s="439"/>
      <c r="H4" s="439" t="s">
        <v>463</v>
      </c>
      <c r="I4" s="439" t="s">
        <v>464</v>
      </c>
      <c r="J4" s="439" t="s">
        <v>465</v>
      </c>
    </row>
    <row r="5" spans="1:10" x14ac:dyDescent="0.2">
      <c r="A5" s="482" t="s">
        <v>466</v>
      </c>
      <c r="B5" s="483"/>
      <c r="C5" s="483">
        <v>5.2449952909657034</v>
      </c>
      <c r="D5" s="483">
        <v>6.0497259802004777</v>
      </c>
      <c r="E5" s="486">
        <v>24.659370824048615</v>
      </c>
      <c r="F5" s="439"/>
      <c r="G5" s="439" t="s">
        <v>467</v>
      </c>
      <c r="H5" s="439">
        <f t="array" ref="H5">INDEX(C:C,COUNT($E:$E))</f>
        <v>-8.6406040191650391</v>
      </c>
      <c r="I5" s="439">
        <f t="array" ref="I5">INDEX(D:D,COUNT($E:$E))</f>
        <v>-14.892534255981445</v>
      </c>
      <c r="J5" s="439">
        <f>INDEX(E:E,COUNT($E:$E))</f>
        <v>-23.272027969360352</v>
      </c>
    </row>
    <row r="6" spans="1:10" x14ac:dyDescent="0.2">
      <c r="A6" s="482" t="s">
        <v>468</v>
      </c>
      <c r="B6" s="483"/>
      <c r="C6" s="483">
        <v>1.6647058823529413</v>
      </c>
      <c r="D6" s="483">
        <v>1.0761904761904764</v>
      </c>
      <c r="E6" s="486">
        <v>4.3600000000000003</v>
      </c>
      <c r="F6" s="439"/>
      <c r="G6" s="439" t="s">
        <v>469</v>
      </c>
      <c r="H6" s="439">
        <f t="array" ref="H6">INDEX(C:C,COUNT($E:$E)+1)</f>
        <v>-13.227870941162109</v>
      </c>
      <c r="I6" s="439">
        <f t="array" ref="I6">INDEX(D:D,COUNT($E:$E)+1)</f>
        <v>2.98506760597229</v>
      </c>
      <c r="J6" s="439">
        <f>INDEX(E:E,COUNT($E:$E)+1)</f>
        <v>18.966030120849609</v>
      </c>
    </row>
    <row r="7" spans="1:10" x14ac:dyDescent="0.2">
      <c r="A7" s="482" t="s">
        <v>470</v>
      </c>
      <c r="B7" s="483"/>
      <c r="C7" s="483">
        <v>0.9424242424242425</v>
      </c>
      <c r="D7" s="483">
        <v>0.24496124031007754</v>
      </c>
      <c r="E7" s="486">
        <v>0.967741935483871</v>
      </c>
      <c r="F7" s="439"/>
      <c r="G7" s="439" t="s">
        <v>471</v>
      </c>
      <c r="H7" s="439">
        <f t="array" ref="H7">INDEX(C:C,COUNT($E:$E)+2)</f>
        <v>11.111359596252441</v>
      </c>
      <c r="I7" s="439">
        <f t="array" ref="I7">INDEX(D:D,COUNT($E:$E)+2)</f>
        <v>-8.0553445816040039</v>
      </c>
      <c r="J7" s="439">
        <f>INDEX(E:E,COUNT($E:$E)+2)</f>
        <v>-75.562171936035156</v>
      </c>
    </row>
    <row r="8" spans="1:10" x14ac:dyDescent="0.2">
      <c r="A8" s="482" t="s">
        <v>472</v>
      </c>
      <c r="B8" s="483"/>
      <c r="C8" s="483">
        <v>16.838976436228748</v>
      </c>
      <c r="D8" s="483">
        <v>30.489173942956107</v>
      </c>
      <c r="E8" s="486">
        <v>267.27016895537889</v>
      </c>
      <c r="F8" s="439"/>
      <c r="G8" s="439"/>
      <c r="H8" s="439"/>
      <c r="I8" s="439"/>
      <c r="J8" s="439"/>
    </row>
    <row r="9" spans="1:10" x14ac:dyDescent="0.2">
      <c r="A9" s="482" t="s">
        <v>473</v>
      </c>
      <c r="B9" s="483"/>
      <c r="C9" s="483">
        <v>6.0763203312191534</v>
      </c>
      <c r="D9" s="483">
        <v>26.32493873608669</v>
      </c>
      <c r="E9" s="486">
        <v>14.059747125419728</v>
      </c>
      <c r="F9" s="439"/>
      <c r="G9" s="439"/>
      <c r="H9" s="439"/>
      <c r="I9" s="439"/>
      <c r="J9" s="439"/>
    </row>
    <row r="10" spans="1:10" x14ac:dyDescent="0.2">
      <c r="A10" s="482" t="s">
        <v>474</v>
      </c>
      <c r="B10" s="483"/>
      <c r="C10" s="483">
        <v>6.841443782319927</v>
      </c>
      <c r="D10" s="483">
        <v>438.70504076592147</v>
      </c>
      <c r="E10" s="486">
        <v>15.012685541698174</v>
      </c>
      <c r="F10" s="439"/>
      <c r="G10" s="439"/>
      <c r="H10" s="439"/>
      <c r="I10" s="439"/>
      <c r="J10" s="439"/>
    </row>
    <row r="11" spans="1:10" x14ac:dyDescent="0.2">
      <c r="A11" s="482" t="s">
        <v>475</v>
      </c>
      <c r="B11" s="483"/>
      <c r="C11" s="483">
        <v>0.82432244941798938</v>
      </c>
      <c r="D11" s="483">
        <v>0.97375030597644185</v>
      </c>
      <c r="E11" s="486">
        <v>0.97505596326957078</v>
      </c>
      <c r="F11" s="439"/>
      <c r="G11" s="439"/>
      <c r="H11" s="439"/>
      <c r="I11" s="439"/>
      <c r="J11" s="439"/>
    </row>
    <row r="12" spans="1:10" x14ac:dyDescent="0.2">
      <c r="A12" s="440" t="s">
        <v>476</v>
      </c>
      <c r="B12" s="483">
        <v>4.1000000000000014</v>
      </c>
      <c r="C12" s="441">
        <v>11.111359596252441</v>
      </c>
      <c r="D12" s="483">
        <v>-8.0553445816040039</v>
      </c>
      <c r="E12" s="486">
        <v>-75.562171936035156</v>
      </c>
      <c r="F12" s="439"/>
      <c r="G12" s="439"/>
      <c r="H12" s="439"/>
      <c r="I12" s="439"/>
      <c r="J12" s="439"/>
    </row>
    <row r="13" spans="1:10" x14ac:dyDescent="0.2">
      <c r="A13" s="440" t="s">
        <v>477</v>
      </c>
      <c r="B13" s="483">
        <v>9</v>
      </c>
      <c r="C13" s="441">
        <v>-13.227870941162109</v>
      </c>
      <c r="D13" s="483">
        <v>2.98506760597229</v>
      </c>
      <c r="E13" s="486">
        <v>18.966030120849609</v>
      </c>
      <c r="F13" s="439"/>
      <c r="G13" s="439"/>
      <c r="H13" s="439"/>
      <c r="I13" s="439"/>
      <c r="J13" s="439"/>
    </row>
    <row r="14" spans="1:10" x14ac:dyDescent="0.2">
      <c r="A14" s="440" t="s">
        <v>476</v>
      </c>
      <c r="B14" s="483">
        <v>3.1000000000000014</v>
      </c>
      <c r="C14" s="484">
        <v>-2.0284647941589355</v>
      </c>
      <c r="D14" s="442">
        <v>18.920202255249023</v>
      </c>
      <c r="E14" s="487">
        <v>-20.988752365112305</v>
      </c>
      <c r="F14" s="439"/>
      <c r="G14" s="439"/>
      <c r="H14" s="439"/>
      <c r="I14" s="439"/>
      <c r="J14" s="439"/>
    </row>
    <row r="15" spans="1:10" x14ac:dyDescent="0.2">
      <c r="A15" s="440" t="s">
        <v>477</v>
      </c>
      <c r="B15" s="483">
        <v>4.3000000000000007</v>
      </c>
      <c r="C15" s="484">
        <v>-8.6406040191650391</v>
      </c>
      <c r="D15" s="442">
        <v>-14.892534255981445</v>
      </c>
      <c r="E15" s="487">
        <v>-23.272027969360352</v>
      </c>
      <c r="F15" s="439"/>
      <c r="G15" s="439"/>
      <c r="H15" s="439"/>
      <c r="I15" s="439"/>
      <c r="J15" s="439"/>
    </row>
    <row r="16" spans="1:10" x14ac:dyDescent="0.2">
      <c r="A16" s="440" t="s">
        <v>476</v>
      </c>
      <c r="B16" s="483">
        <v>9</v>
      </c>
      <c r="C16" s="484">
        <v>-13.227870941162109</v>
      </c>
      <c r="D16" s="484">
        <v>2.98506760597229</v>
      </c>
      <c r="E16" s="446">
        <v>18.966030120849609</v>
      </c>
      <c r="F16" s="439"/>
      <c r="G16" s="439"/>
      <c r="H16" s="439"/>
      <c r="I16" s="439"/>
      <c r="J16" s="439"/>
    </row>
    <row r="17" spans="1:10" ht="13.5" thickBot="1" x14ac:dyDescent="0.25">
      <c r="A17" s="443" t="s">
        <v>477</v>
      </c>
      <c r="B17" s="489">
        <v>4.1000000000000014</v>
      </c>
      <c r="C17" s="485">
        <v>11.111359596252441</v>
      </c>
      <c r="D17" s="485">
        <v>-8.0553445816040039</v>
      </c>
      <c r="E17" s="444">
        <v>-75.562171936035156</v>
      </c>
      <c r="F17" s="439"/>
      <c r="G17" s="540"/>
      <c r="H17" s="540"/>
      <c r="I17" s="540"/>
      <c r="J17" s="540"/>
    </row>
    <row r="18" spans="1:10" x14ac:dyDescent="0.2">
      <c r="D18" s="439"/>
      <c r="E18" s="445"/>
      <c r="F18" s="439"/>
      <c r="G18" s="439"/>
      <c r="H18" s="439"/>
      <c r="I18" s="439"/>
      <c r="J18" s="439"/>
    </row>
    <row r="19" spans="1:10" x14ac:dyDescent="0.2">
      <c r="D19" s="439"/>
      <c r="E19" s="445"/>
      <c r="F19" s="439"/>
      <c r="G19" s="439"/>
      <c r="H19" s="439"/>
      <c r="I19" s="439"/>
      <c r="J19" s="439"/>
    </row>
    <row r="20" spans="1:10" x14ac:dyDescent="0.2">
      <c r="D20" s="439"/>
      <c r="E20" s="439"/>
      <c r="F20" s="439"/>
      <c r="G20" s="439"/>
      <c r="H20" s="439"/>
      <c r="I20" s="439"/>
      <c r="J20" s="439"/>
    </row>
    <row r="21" spans="1:10" x14ac:dyDescent="0.2">
      <c r="D21" s="439"/>
      <c r="E21" s="439"/>
      <c r="F21" s="439"/>
      <c r="G21" s="439"/>
      <c r="H21" s="439"/>
      <c r="I21" s="439"/>
      <c r="J21" s="439"/>
    </row>
    <row r="22" spans="1:10" x14ac:dyDescent="0.2">
      <c r="D22" s="439"/>
      <c r="E22" s="439"/>
      <c r="F22" s="439"/>
      <c r="G22" s="439"/>
      <c r="H22" s="439"/>
      <c r="I22" s="439"/>
      <c r="J22" s="439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31"/>
      <c r="C1" s="131"/>
      <c r="Z1" s="235" t="s">
        <v>478</v>
      </c>
      <c r="AA1" s="214" t="s">
        <v>479</v>
      </c>
      <c r="AB1" s="404" t="s">
        <v>480</v>
      </c>
      <c r="AC1" s="403" t="s">
        <v>481</v>
      </c>
      <c r="AD1" s="546" t="s">
        <v>482</v>
      </c>
      <c r="AE1" s="547"/>
      <c r="AF1" s="547"/>
      <c r="AG1" s="547"/>
      <c r="AH1" s="547"/>
      <c r="AI1" s="547"/>
      <c r="AJ1" s="548"/>
      <c r="AK1" s="214" t="s">
        <v>479</v>
      </c>
      <c r="AL1" s="404" t="s">
        <v>480</v>
      </c>
    </row>
    <row r="2" spans="1:38" ht="13.5" thickBot="1" x14ac:dyDescent="0.25">
      <c r="B2" s="544" t="s">
        <v>483</v>
      </c>
      <c r="C2" s="550"/>
      <c r="D2" s="544" t="s">
        <v>484</v>
      </c>
      <c r="E2" s="550"/>
      <c r="F2" s="544" t="s">
        <v>485</v>
      </c>
      <c r="G2" s="545"/>
      <c r="H2" s="544" t="s">
        <v>486</v>
      </c>
      <c r="I2" s="550"/>
      <c r="J2" s="555" t="s">
        <v>487</v>
      </c>
      <c r="K2" s="555" t="s">
        <v>488</v>
      </c>
      <c r="L2" s="551" t="s">
        <v>456</v>
      </c>
      <c r="M2" s="553" t="s">
        <v>489</v>
      </c>
      <c r="N2" s="554"/>
      <c r="Z2" s="163" t="str">
        <f>IF(COUNTIF(AA:AA,"*Peso*")&gt;0,"Peso","Boia")</f>
        <v>Boia</v>
      </c>
      <c r="AA2" s="220" t="s">
        <v>1645</v>
      </c>
      <c r="AB2" s="228">
        <v>10.526</v>
      </c>
      <c r="AC2" s="2">
        <f>IFERROR(VALUE(RIGHT(AA2,LEN(AA2)-MIN(FIND({0;1;2;3;4;5;6;7;8;9},AA2&amp;"0123456789"))+1)),"")</f>
        <v>17.5</v>
      </c>
      <c r="AD2" s="130">
        <v>1</v>
      </c>
      <c r="AE2">
        <f t="shared" ref="AE2:AE33" si="0">SMALL(AB:AB,AD2)</f>
        <v>1.3740000000000001</v>
      </c>
      <c r="AF2">
        <f>SUMIF(AB:AB,AE2,AC:AC)</f>
        <v>0</v>
      </c>
      <c r="AG2" t="str">
        <f>IFERROR(IF(AF2=0,"",IF(AND(AE2=AE1,AF2=AF1),"",AE2)),"")</f>
        <v/>
      </c>
      <c r="AH2" t="str">
        <f>IF(AF2=0,"",AF2)</f>
        <v/>
      </c>
      <c r="AI2">
        <v>1</v>
      </c>
      <c r="AJ2" s="222">
        <v>1</v>
      </c>
      <c r="AK2" s="130" t="str">
        <f>IF($Z$2="Peso",SUM(AC:AC),IFERROR(INDEX(AG2:AI51,MATCH(AJ2,AI2:AI51,0),2),""))</f>
        <v/>
      </c>
      <c r="AL2" s="222" t="str">
        <f>IF($Z$2="Peso",_xlfn.CONCAT(MIN(AG2:AG51)," : ",MAX(AG2:AG51)+0.2),IFERROR(INDEX(AG2:AI51,MATCH(AJ2,AI2:AI51,0),1),""))</f>
        <v/>
      </c>
    </row>
    <row r="3" spans="1:38" ht="13.5" thickBot="1" x14ac:dyDescent="0.25">
      <c r="B3" s="134" t="s">
        <v>1595</v>
      </c>
      <c r="C3" s="135" t="s">
        <v>374</v>
      </c>
      <c r="D3" s="134" t="s">
        <v>1595</v>
      </c>
      <c r="E3" s="135" t="s">
        <v>359</v>
      </c>
      <c r="F3" s="134" t="s">
        <v>1595</v>
      </c>
      <c r="G3" s="244" t="s">
        <v>490</v>
      </c>
      <c r="H3" s="134" t="s">
        <v>1595</v>
      </c>
      <c r="I3" s="135" t="s">
        <v>490</v>
      </c>
      <c r="J3" s="556"/>
      <c r="K3" s="556"/>
      <c r="L3" s="552"/>
      <c r="M3" s="491" t="s">
        <v>1595</v>
      </c>
      <c r="N3" s="151" t="s">
        <v>383</v>
      </c>
      <c r="AA3" s="220" t="s">
        <v>1645</v>
      </c>
      <c r="AB3" s="228">
        <v>10.576000000000001</v>
      </c>
      <c r="AC3" s="2">
        <f>IFERROR(VALUE(RIGHT(AA3,LEN(AA3)-MIN(FIND({0;1;2;3;4;5;6;7;8;9},AA3&amp;"0123456789"))+1)),"")</f>
        <v>17.5</v>
      </c>
      <c r="AD3" s="130">
        <v>2</v>
      </c>
      <c r="AE3">
        <f t="shared" si="0"/>
        <v>3</v>
      </c>
      <c r="AF3">
        <f t="shared" ref="AF3:AF51" si="1">SUMIF(AB:AB,AE3,AC:AC)</f>
        <v>1421</v>
      </c>
      <c r="AG3">
        <f>IFERROR(IF(AF3=0,"",IF(AND(AE3=AE2,AF3=AF2),"",AE3)),"")</f>
        <v>3</v>
      </c>
      <c r="AH3">
        <f t="shared" ref="AH3:AH34" si="2">IFERROR(IF(AND($AE3=$AE2,$AF3=$AF2),"",AF3),"")</f>
        <v>1421</v>
      </c>
      <c r="AI3">
        <f>IF(AG3="","",MAX($AI$2:AI2)+1)</f>
        <v>2</v>
      </c>
      <c r="AJ3" s="222">
        <v>2</v>
      </c>
      <c r="AK3" s="130">
        <f>IF($Z$2="Peso","",IFERROR(INDEX(AG3:AI52,MATCH(AJ3,AI3:AI52,0),2),""))</f>
        <v>1421</v>
      </c>
      <c r="AL3" s="222">
        <f>IF($Z$2="Peso","",IFERROR(INDEX(AG3:AI52,MATCH(AJ3,AI3:AI52,0),1),""))</f>
        <v>3</v>
      </c>
    </row>
    <row r="4" spans="1:38" x14ac:dyDescent="0.2">
      <c r="B4" s="130">
        <v>0</v>
      </c>
      <c r="C4">
        <v>24.835990867933415</v>
      </c>
      <c r="D4">
        <v>0</v>
      </c>
      <c r="E4">
        <v>-889.10421844157793</v>
      </c>
      <c r="F4">
        <v>0</v>
      </c>
      <c r="G4">
        <v>1350.742671558422</v>
      </c>
      <c r="H4">
        <v>0</v>
      </c>
      <c r="I4">
        <v>0.97630679815802068</v>
      </c>
      <c r="J4">
        <f>IF(H4="","",$P$6-'Script Table'!$E$15-'Script Table'!$E$19+H4)</f>
        <v>1348.1480000000026</v>
      </c>
      <c r="K4" s="132">
        <f t="shared" ref="K4:K67" si="3">F4</f>
        <v>0</v>
      </c>
      <c r="L4" s="149">
        <v>4</v>
      </c>
      <c r="M4" s="132">
        <v>0</v>
      </c>
      <c r="N4" s="143">
        <v>179.98953243800682</v>
      </c>
      <c r="P4" s="546" t="s">
        <v>358</v>
      </c>
      <c r="Q4" s="547"/>
      <c r="R4" s="547"/>
      <c r="S4" s="547"/>
      <c r="T4" s="548"/>
      <c r="AA4" s="220" t="s">
        <v>1645</v>
      </c>
      <c r="AB4" s="228">
        <v>10.625999999999999</v>
      </c>
      <c r="AC4" s="2">
        <f>IFERROR(VALUE(RIGHT(AA4,LEN(AA4)-MIN(FIND({0;1;2;3;4;5;6;7;8;9},AA4&amp;"0123456789"))+1)),"")</f>
        <v>17.5</v>
      </c>
      <c r="AD4" s="130">
        <v>3</v>
      </c>
      <c r="AE4">
        <f t="shared" si="0"/>
        <v>3</v>
      </c>
      <c r="AF4">
        <f t="shared" si="1"/>
        <v>1421</v>
      </c>
      <c r="AG4" t="str">
        <f t="shared" ref="AG4:AG51" si="4">IFERROR(IF(AF4=0,"",IF(AND(AE4=AE3,AF4=AF3),"",AE4)),"")</f>
        <v/>
      </c>
      <c r="AH4" t="str">
        <f t="shared" si="2"/>
        <v/>
      </c>
      <c r="AI4" t="str">
        <f>IF(AG4="","",MAX($AI$2:AI3)+1)</f>
        <v/>
      </c>
      <c r="AJ4" s="222">
        <v>3</v>
      </c>
      <c r="AK4" s="130">
        <f t="shared" ref="AK4:AK51" si="5">IF($Z$2="Peso","",IFERROR(INDEX(AG4:AI53,MATCH(AJ4,AI4:AI53,0),2),""))</f>
        <v>1449</v>
      </c>
      <c r="AL4" s="222">
        <f t="shared" ref="AL4:AL51" si="6">IF($Z$2="Peso","",IFERROR(INDEX(AG4:AI53,MATCH(AJ4,AI4:AI53,0),1),""))</f>
        <v>6</v>
      </c>
    </row>
    <row r="5" spans="1:38" x14ac:dyDescent="0.2">
      <c r="B5" s="130">
        <v>4.0005758754863807</v>
      </c>
      <c r="C5">
        <v>24.835257084067344</v>
      </c>
      <c r="D5">
        <v>4.0005758754863807</v>
      </c>
      <c r="E5">
        <v>-893.12069510981235</v>
      </c>
      <c r="F5">
        <v>4.0005758754863807</v>
      </c>
      <c r="G5">
        <v>1346.7261948901878</v>
      </c>
      <c r="H5">
        <v>0.20118181818181818</v>
      </c>
      <c r="I5">
        <v>0.89094465158223102</v>
      </c>
      <c r="J5">
        <f>IF(H5="","",$P$6-'Script Table'!$E$15-'Script Table'!$E$19+H5)</f>
        <v>1348.3491818181844</v>
      </c>
      <c r="K5" s="132">
        <f t="shared" si="3"/>
        <v>4.0005758754863807</v>
      </c>
      <c r="L5" s="132">
        <f>L4+1</f>
        <v>5</v>
      </c>
      <c r="M5" s="132">
        <v>2.0002879377431904</v>
      </c>
      <c r="N5" s="143">
        <v>179.98953243810291</v>
      </c>
      <c r="P5" s="136" t="s">
        <v>491</v>
      </c>
      <c r="Q5" s="133" t="s">
        <v>374</v>
      </c>
      <c r="R5" s="133" t="s">
        <v>359</v>
      </c>
      <c r="S5" s="162" t="s">
        <v>492</v>
      </c>
      <c r="T5" s="137" t="s">
        <v>456</v>
      </c>
      <c r="AA5" s="220" t="s">
        <v>1646</v>
      </c>
      <c r="AB5" s="228">
        <v>1.3740000000000001</v>
      </c>
      <c r="AC5" s="2" t="str">
        <f>IFERROR(VALUE(RIGHT(AA5,LEN(AA5)-MIN(FIND({0;1;2;3;4;5;6;7;8;9},AA5&amp;"0123456789"))+1)),"")</f>
        <v/>
      </c>
      <c r="AD5" s="130">
        <v>4</v>
      </c>
      <c r="AE5">
        <f t="shared" si="0"/>
        <v>6</v>
      </c>
      <c r="AF5">
        <f t="shared" si="1"/>
        <v>1449</v>
      </c>
      <c r="AG5">
        <f t="shared" si="4"/>
        <v>6</v>
      </c>
      <c r="AH5">
        <f t="shared" si="2"/>
        <v>1449</v>
      </c>
      <c r="AI5">
        <f>IF(AG5="","",MAX($AI$2:AI4)+1)</f>
        <v>3</v>
      </c>
      <c r="AJ5" s="222">
        <v>4</v>
      </c>
      <c r="AK5" s="130">
        <f t="shared" si="5"/>
        <v>17.5</v>
      </c>
      <c r="AL5" s="222">
        <f t="shared" si="6"/>
        <v>10.526</v>
      </c>
    </row>
    <row r="6" spans="1:38" ht="13.5" thickBot="1" x14ac:dyDescent="0.25">
      <c r="B6" s="130">
        <v>8.0011517509727614</v>
      </c>
      <c r="C6">
        <v>24.83452116305633</v>
      </c>
      <c r="D6">
        <v>8.0011517509727614</v>
      </c>
      <c r="E6">
        <v>-897.13712464116543</v>
      </c>
      <c r="F6">
        <v>8.0011517509727614</v>
      </c>
      <c r="G6">
        <v>1342.7097653588346</v>
      </c>
      <c r="H6">
        <v>0.40236363636363637</v>
      </c>
      <c r="I6">
        <v>0.8140109144460439</v>
      </c>
      <c r="J6">
        <f>IF(H6="","",$P$6-'Script Table'!$E$15-'Script Table'!$E$19+H6)</f>
        <v>1348.5503636363662</v>
      </c>
      <c r="K6" s="132">
        <f t="shared" si="3"/>
        <v>8.0011517509727614</v>
      </c>
      <c r="L6" s="132">
        <f t="shared" ref="L6:L69" si="7">L5+1</f>
        <v>6</v>
      </c>
      <c r="M6" s="132">
        <v>6.0008638132295715</v>
      </c>
      <c r="N6" s="143">
        <v>179.9895018281324</v>
      </c>
      <c r="P6" s="140">
        <f>MAX(B4:B999)</f>
        <v>1358.3740000000028</v>
      </c>
      <c r="Q6" s="141">
        <f>VLOOKUP(P6,B:C,2,FALSE)</f>
        <v>10.086211980409582</v>
      </c>
      <c r="R6" s="141">
        <f>VLOOKUP(P6,D:E,2,FALSE)</f>
        <v>-2236.192847806461</v>
      </c>
      <c r="S6" s="141">
        <f>VLOOKUP(P6,F:G,2,FALSE)</f>
        <v>3.539652193539041</v>
      </c>
      <c r="T6" s="142">
        <f>VLOOKUP(P6,F:L,7,FALSE)</f>
        <v>726</v>
      </c>
      <c r="AA6" s="220" t="s">
        <v>1647</v>
      </c>
      <c r="AB6" s="228">
        <v>3</v>
      </c>
      <c r="AC6" s="2">
        <f>IFERROR(VALUE(RIGHT(AA6,LEN(AA6)-MIN(FIND({0;1;2;3;4;5;6;7;8;9},AA6&amp;"0123456789"))+1)),"")</f>
        <v>1323</v>
      </c>
      <c r="AD6" s="130">
        <v>5</v>
      </c>
      <c r="AE6">
        <f t="shared" si="0"/>
        <v>6</v>
      </c>
      <c r="AF6">
        <f t="shared" si="1"/>
        <v>1449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22">
        <v>5</v>
      </c>
      <c r="AK6" s="130">
        <f t="shared" si="5"/>
        <v>17.5</v>
      </c>
      <c r="AL6" s="222">
        <f t="shared" si="6"/>
        <v>10.576000000000001</v>
      </c>
    </row>
    <row r="7" spans="1:38" ht="13.5" thickBot="1" x14ac:dyDescent="0.25">
      <c r="B7" s="130">
        <v>12.001727626459143</v>
      </c>
      <c r="C7">
        <v>24.833783056725931</v>
      </c>
      <c r="D7">
        <v>12.001727626459143</v>
      </c>
      <c r="E7">
        <v>-901.15350703562672</v>
      </c>
      <c r="F7">
        <v>12.001727626459143</v>
      </c>
      <c r="G7">
        <v>1338.6933829643733</v>
      </c>
      <c r="H7">
        <v>0.60354545454545461</v>
      </c>
      <c r="I7">
        <v>0.74575856485671466</v>
      </c>
      <c r="J7">
        <f>IF(H7="","",$P$6-'Script Table'!$E$15-'Script Table'!$E$19+H7)</f>
        <v>1348.751545454548</v>
      </c>
      <c r="K7" s="132">
        <f t="shared" si="3"/>
        <v>12.001727626459143</v>
      </c>
      <c r="L7" s="132">
        <f t="shared" si="7"/>
        <v>7</v>
      </c>
      <c r="M7" s="132">
        <v>10.001439688715951</v>
      </c>
      <c r="N7" s="143">
        <v>179.98947053020999</v>
      </c>
      <c r="AA7" s="220" t="s">
        <v>1648</v>
      </c>
      <c r="AB7" s="228">
        <v>3</v>
      </c>
      <c r="AC7" s="2">
        <f>IFERROR(VALUE(RIGHT(AA7,LEN(AA7)-MIN(FIND({0;1;2;3;4;5;6;7;8;9},AA7&amp;"0123456789"))+1)),"")</f>
        <v>98</v>
      </c>
      <c r="AD7" s="130">
        <v>6</v>
      </c>
      <c r="AE7">
        <f t="shared" si="0"/>
        <v>10.526</v>
      </c>
      <c r="AF7">
        <f t="shared" si="1"/>
        <v>17.5</v>
      </c>
      <c r="AG7">
        <f t="shared" si="4"/>
        <v>10.526</v>
      </c>
      <c r="AH7">
        <f t="shared" si="2"/>
        <v>17.5</v>
      </c>
      <c r="AI7">
        <f>IF(AG7="","",MAX($AI$2:AI6)+1)</f>
        <v>4</v>
      </c>
      <c r="AJ7" s="222">
        <v>6</v>
      </c>
      <c r="AK7" s="130">
        <f t="shared" si="5"/>
        <v>17.5</v>
      </c>
      <c r="AL7" s="222">
        <f t="shared" si="6"/>
        <v>10.625999999999999</v>
      </c>
    </row>
    <row r="8" spans="1:38" x14ac:dyDescent="0.2">
      <c r="B8" s="130">
        <v>16.002303501945523</v>
      </c>
      <c r="C8">
        <v>24.833042751416929</v>
      </c>
      <c r="D8">
        <v>16.002303501945523</v>
      </c>
      <c r="E8">
        <v>-905.16984229319303</v>
      </c>
      <c r="F8">
        <v>16.002303501945523</v>
      </c>
      <c r="G8">
        <v>1334.6770477068071</v>
      </c>
      <c r="H8">
        <v>0.80472727272727274</v>
      </c>
      <c r="I8">
        <v>0.68638413759344985</v>
      </c>
      <c r="J8">
        <f>IF(H8="","",$P$6-'Script Table'!$E$15-'Script Table'!$E$19+H8)</f>
        <v>1348.9527272727298</v>
      </c>
      <c r="K8" s="132">
        <f t="shared" si="3"/>
        <v>16.002303501945523</v>
      </c>
      <c r="L8" s="132">
        <f t="shared" si="7"/>
        <v>8</v>
      </c>
      <c r="M8" s="132">
        <v>14.002015564202333</v>
      </c>
      <c r="N8" s="143">
        <v>179.98943903669479</v>
      </c>
      <c r="P8" s="546" t="s">
        <v>493</v>
      </c>
      <c r="Q8" s="547"/>
      <c r="R8" s="547"/>
      <c r="S8" s="547"/>
      <c r="T8" s="548"/>
      <c r="AA8" s="220" t="s">
        <v>1649</v>
      </c>
      <c r="AB8" s="228">
        <v>6</v>
      </c>
      <c r="AC8" s="2">
        <f>IFERROR(VALUE(RIGHT(AA8,LEN(AA8)-MIN(FIND({0;1;2;3;4;5;6;7;8;9},AA8&amp;"0123456789"))+1)),"")</f>
        <v>1345</v>
      </c>
      <c r="AD8" s="130">
        <v>7</v>
      </c>
      <c r="AE8">
        <f t="shared" si="0"/>
        <v>10.576000000000001</v>
      </c>
      <c r="AF8">
        <f t="shared" si="1"/>
        <v>17.5</v>
      </c>
      <c r="AG8">
        <f t="shared" si="4"/>
        <v>10.576000000000001</v>
      </c>
      <c r="AH8">
        <f t="shared" si="2"/>
        <v>17.5</v>
      </c>
      <c r="AI8">
        <f>IF(AG8="","",MAX($AI$2:AI7)+1)</f>
        <v>5</v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x14ac:dyDescent="0.2">
      <c r="B9" s="130">
        <v>20.002879377431903</v>
      </c>
      <c r="C9">
        <v>24.832300233925807</v>
      </c>
      <c r="D9">
        <v>20.002879377431903</v>
      </c>
      <c r="E9">
        <v>-909.18613041386027</v>
      </c>
      <c r="F9">
        <v>20.002879377431903</v>
      </c>
      <c r="G9">
        <v>1330.6607595861396</v>
      </c>
      <c r="H9">
        <v>1.0059090909090909</v>
      </c>
      <c r="I9">
        <v>0.636022341619082</v>
      </c>
      <c r="J9">
        <f>IF(H9="","",$P$6-'Script Table'!$E$15-'Script Table'!$E$19+H9)</f>
        <v>1349.1539090909118</v>
      </c>
      <c r="K9" s="132">
        <f t="shared" si="3"/>
        <v>20.002879377431903</v>
      </c>
      <c r="L9" s="132">
        <f t="shared" si="7"/>
        <v>9</v>
      </c>
      <c r="M9" s="132">
        <v>18.002591439688715</v>
      </c>
      <c r="N9" s="143">
        <v>179.98940735408092</v>
      </c>
      <c r="P9" s="136" t="s">
        <v>491</v>
      </c>
      <c r="Q9" s="133" t="s">
        <v>374</v>
      </c>
      <c r="R9" s="133" t="s">
        <v>359</v>
      </c>
      <c r="S9" s="162" t="s">
        <v>492</v>
      </c>
      <c r="T9" s="137" t="s">
        <v>456</v>
      </c>
      <c r="AA9" s="220" t="s">
        <v>1650</v>
      </c>
      <c r="AB9" s="228">
        <v>6</v>
      </c>
      <c r="AC9" s="2">
        <f>IFERROR(VALUE(RIGHT(AA9,LEN(AA9)-MIN(FIND({0;1;2;3;4;5;6;7;8;9},AA9&amp;"0123456789"))+1)),"")</f>
        <v>104</v>
      </c>
      <c r="AD9" s="130">
        <v>8</v>
      </c>
      <c r="AE9">
        <f t="shared" si="0"/>
        <v>10.625999999999999</v>
      </c>
      <c r="AF9">
        <f t="shared" si="1"/>
        <v>17.5</v>
      </c>
      <c r="AG9">
        <f t="shared" si="4"/>
        <v>10.625999999999999</v>
      </c>
      <c r="AH9">
        <f t="shared" si="2"/>
        <v>17.5</v>
      </c>
      <c r="AI9">
        <f>IF(AG9="","",MAX($AI$2:AI8)+1)</f>
        <v>6</v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3.5" thickBot="1" x14ac:dyDescent="0.25">
      <c r="B10" s="130">
        <v>24.003455252918283</v>
      </c>
      <c r="C10">
        <v>24.831555490939483</v>
      </c>
      <c r="D10">
        <v>24.003455252918283</v>
      </c>
      <c r="E10">
        <v>-913.20237139762492</v>
      </c>
      <c r="F10">
        <v>24.003455252918283</v>
      </c>
      <c r="G10">
        <v>1326.6445186023752</v>
      </c>
      <c r="H10">
        <v>1.207090909090909</v>
      </c>
      <c r="I10">
        <v>0.59474179279868622</v>
      </c>
      <c r="J10">
        <f>IF(H10="","",$P$6-'Script Table'!$E$15-'Script Table'!$E$19+H10)</f>
        <v>1349.3550909090936</v>
      </c>
      <c r="K10" s="132">
        <f t="shared" si="3"/>
        <v>24.003455252918283</v>
      </c>
      <c r="L10" s="132">
        <f t="shared" si="7"/>
        <v>10</v>
      </c>
      <c r="M10" s="132">
        <v>22.003167315175091</v>
      </c>
      <c r="N10" s="143">
        <v>179.98937548079863</v>
      </c>
      <c r="P10" s="140">
        <f>IF($P$22&lt;$R$22,VLOOKUP(P22,G:K,5,FALSE),VLOOKUP(R22,I:J,2,FALSE))</f>
        <v>1350.1598181818208</v>
      </c>
      <c r="Q10" s="140">
        <f ca="1">IF($P$22&lt;$R$22,VLOOKUP(P10,B:C,2,FALSE),TREND(INDIRECT("C"&amp;T10&amp;":C"&amp;T10+1),INDIRECT("B"&amp;T10&amp;":B"&amp;T10+1),P10))</f>
        <v>17.665397288247959</v>
      </c>
      <c r="R10" s="140">
        <f ca="1">IF($P$22&lt;$R$22,VLOOKUP(P10,D:E,2,FALSE),TREND(INDIRECT("E"&amp;T10&amp;":E"&amp;T10+1),INDIRECT("D"&amp;T10&amp;":D"&amp;T10+1),P10))</f>
        <v>-2239.1466392016946</v>
      </c>
      <c r="S10" s="140">
        <f>IF(P22&lt;R22,P22,R22)</f>
        <v>0.51936079830602466</v>
      </c>
      <c r="T10" s="142">
        <f>IF(P22&lt;R22,MATCH(P10,B1:B2000,0),MATCH(P10,B1:B2000,1))</f>
        <v>690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3.5" thickBot="1" x14ac:dyDescent="0.25">
      <c r="B11" s="130">
        <v>28.004031128404662</v>
      </c>
      <c r="C11">
        <v>24.830808509024482</v>
      </c>
      <c r="D11">
        <v>28.004031128404662</v>
      </c>
      <c r="E11">
        <v>-917.21856524448322</v>
      </c>
      <c r="F11">
        <v>28.004031128404662</v>
      </c>
      <c r="G11">
        <v>1322.6283247555168</v>
      </c>
      <c r="H11">
        <v>1.4082727272727271</v>
      </c>
      <c r="I11">
        <v>0.56254201349656796</v>
      </c>
      <c r="J11">
        <f>IF(H11="","",$P$6-'Script Table'!$E$15-'Script Table'!$E$19+H11)</f>
        <v>1349.5562727272754</v>
      </c>
      <c r="K11" s="132">
        <f t="shared" si="3"/>
        <v>28.004031128404662</v>
      </c>
      <c r="L11" s="132">
        <f t="shared" si="7"/>
        <v>11</v>
      </c>
      <c r="M11" s="132">
        <v>26.003743190661474</v>
      </c>
      <c r="N11" s="143">
        <v>179.98934341512373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x14ac:dyDescent="0.2">
      <c r="B12" s="130">
        <v>32.004607003891046</v>
      </c>
      <c r="C12">
        <v>24.830059274625334</v>
      </c>
      <c r="D12">
        <v>32.004607003891046</v>
      </c>
      <c r="E12">
        <v>-921.23471195443165</v>
      </c>
      <c r="F12">
        <v>32.004607003891046</v>
      </c>
      <c r="G12">
        <v>1318.6121780455683</v>
      </c>
      <c r="H12">
        <v>1.6094545454545452</v>
      </c>
      <c r="I12">
        <v>0.53935178800065842</v>
      </c>
      <c r="J12">
        <f>IF(H12="","",$P$6-'Script Table'!$E$15-'Script Table'!$E$19+H12)</f>
        <v>1349.7574545454572</v>
      </c>
      <c r="K12" s="132">
        <f t="shared" si="3"/>
        <v>32.004607003891046</v>
      </c>
      <c r="L12" s="132">
        <f t="shared" si="7"/>
        <v>12</v>
      </c>
      <c r="M12" s="132">
        <v>30.004319066147854</v>
      </c>
      <c r="N12" s="143">
        <v>179.98931115530891</v>
      </c>
      <c r="P12" s="546" t="s">
        <v>494</v>
      </c>
      <c r="Q12" s="547"/>
      <c r="R12" s="547"/>
      <c r="S12" s="547"/>
      <c r="T12" s="548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x14ac:dyDescent="0.2">
      <c r="B13" s="130">
        <v>36.005182879377429</v>
      </c>
      <c r="C13">
        <v>24.8293077740631</v>
      </c>
      <c r="D13">
        <v>36.005182879377429</v>
      </c>
      <c r="E13">
        <v>-925.250811527466</v>
      </c>
      <c r="F13">
        <v>36.005182879377429</v>
      </c>
      <c r="G13">
        <v>1314.5960784725339</v>
      </c>
      <c r="H13">
        <v>1.8106363636363634</v>
      </c>
      <c r="I13">
        <v>0.52502889264724217</v>
      </c>
      <c r="J13">
        <f>IF(H13="","",$P$6-'Script Table'!$E$15-'Script Table'!$E$19+H13)</f>
        <v>1349.958636363639</v>
      </c>
      <c r="K13" s="132">
        <f t="shared" si="3"/>
        <v>36.005182879377429</v>
      </c>
      <c r="L13" s="132">
        <f t="shared" si="7"/>
        <v>13</v>
      </c>
      <c r="M13" s="132">
        <v>34.004894941634234</v>
      </c>
      <c r="N13" s="143">
        <v>179.98927869958598</v>
      </c>
      <c r="P13" s="136" t="s">
        <v>491</v>
      </c>
      <c r="Q13" s="133" t="s">
        <v>374</v>
      </c>
      <c r="R13" s="133" t="s">
        <v>359</v>
      </c>
      <c r="S13" s="162" t="s">
        <v>492</v>
      </c>
      <c r="T13" s="137" t="s">
        <v>456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3.5" thickBot="1" x14ac:dyDescent="0.25">
      <c r="B14" s="130">
        <v>40.005758754863812</v>
      </c>
      <c r="C14">
        <v>24.828553993533838</v>
      </c>
      <c r="D14">
        <v>40.005758754863812</v>
      </c>
      <c r="E14">
        <v>-929.26686396358252</v>
      </c>
      <c r="F14">
        <v>40.005758754863812</v>
      </c>
      <c r="G14">
        <v>1310.5800260364176</v>
      </c>
      <c r="H14">
        <v>2.0118181818181817</v>
      </c>
      <c r="I14">
        <v>0.51936079830602466</v>
      </c>
      <c r="J14">
        <f>IF(H14="","",$P$6-'Script Table'!$E$15-'Script Table'!$E$19+H14)</f>
        <v>1350.1598181818208</v>
      </c>
      <c r="K14" s="132">
        <f t="shared" si="3"/>
        <v>40.005758754863812</v>
      </c>
      <c r="L14" s="132">
        <f t="shared" si="7"/>
        <v>14</v>
      </c>
      <c r="M14" s="132">
        <v>38.005470817120624</v>
      </c>
      <c r="N14" s="143">
        <v>179.98924604616457</v>
      </c>
      <c r="P14" s="140">
        <f ca="1">TREND((INDIRECT("D"&amp;T14&amp;":D"&amp;T14+1)),INDIRECT("E"&amp;T14&amp;":E"&amp;(T14+1)),R14)</f>
        <v>1344.6174010397708</v>
      </c>
      <c r="Q14" s="152">
        <f ca="1">TREND((INDIRECT("C"&amp;T14&amp;":C"&amp;T14+1)),INDIRECT("E"&amp;T14&amp;":E"&amp;(T14+1)),R14)</f>
        <v>22.021730318029768</v>
      </c>
      <c r="R14" s="141">
        <f>R6</f>
        <v>-2236.192847806461</v>
      </c>
      <c r="S14" s="152">
        <f ca="1">TREND(INDIRECT("G"&amp;T14&amp;":G"&amp;(T14+1)),INDIRECT("F"&amp;T14&amp;":F"&amp;(T14+1)),P14)</f>
        <v>3.6540421935389986</v>
      </c>
      <c r="T14" s="142">
        <f ca="1">MATCH(R14,INDIRECT("E1:E"&amp;T10),-1)</f>
        <v>663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3.5" thickBot="1" x14ac:dyDescent="0.25">
      <c r="B15" s="130">
        <v>44.006334630350196</v>
      </c>
      <c r="C15">
        <v>24.827797919107113</v>
      </c>
      <c r="D15">
        <v>44.006334630350196</v>
      </c>
      <c r="E15">
        <v>-933.28286926277747</v>
      </c>
      <c r="F15">
        <v>44.006334630350196</v>
      </c>
      <c r="G15">
        <v>1306.5640207372226</v>
      </c>
      <c r="H15">
        <v>2.2130000000000001</v>
      </c>
      <c r="I15">
        <v>0.52206579587164015</v>
      </c>
      <c r="J15">
        <f>IF(H15="","",$P$6-'Script Table'!$E$15-'Script Table'!$E$19+H15)</f>
        <v>1350.3610000000026</v>
      </c>
      <c r="K15" s="132">
        <f t="shared" si="3"/>
        <v>44.006334630350196</v>
      </c>
      <c r="L15" s="132">
        <f t="shared" si="7"/>
        <v>15</v>
      </c>
      <c r="M15" s="132">
        <v>42.006046692607001</v>
      </c>
      <c r="N15" s="143">
        <v>179.9892131932331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x14ac:dyDescent="0.2">
      <c r="B16" s="130">
        <v>48.006910505836579</v>
      </c>
      <c r="C16">
        <v>24.827039536724413</v>
      </c>
      <c r="D16">
        <v>48.006910505836579</v>
      </c>
      <c r="E16">
        <v>-937.29882742504674</v>
      </c>
      <c r="F16">
        <v>48.006910505836579</v>
      </c>
      <c r="G16">
        <v>1302.5480625749533</v>
      </c>
      <c r="H16">
        <v>2.4141818181818184</v>
      </c>
      <c r="I16">
        <v>0.53279742733730018</v>
      </c>
      <c r="J16">
        <f>IF(H16="","",$P$6-'Script Table'!$E$15-'Script Table'!$E$19+H16)</f>
        <v>1350.5621818181844</v>
      </c>
      <c r="K16" s="132">
        <f t="shared" si="3"/>
        <v>48.006910505836579</v>
      </c>
      <c r="L16" s="132">
        <f t="shared" si="7"/>
        <v>16</v>
      </c>
      <c r="M16" s="132">
        <v>46.006622568093391</v>
      </c>
      <c r="N16" s="143">
        <v>179.98918013895727</v>
      </c>
      <c r="P16" s="546" t="s">
        <v>495</v>
      </c>
      <c r="Q16" s="547"/>
      <c r="R16" s="547"/>
      <c r="S16" s="547"/>
      <c r="T16" s="548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x14ac:dyDescent="0.2">
      <c r="B17" s="130">
        <v>52.007486381322963</v>
      </c>
      <c r="C17">
        <v>24.826278832197602</v>
      </c>
      <c r="D17">
        <v>52.007486381322963</v>
      </c>
      <c r="E17">
        <v>-941.31473845038613</v>
      </c>
      <c r="F17">
        <v>52.007486381322963</v>
      </c>
      <c r="G17">
        <v>1298.5321515496139</v>
      </c>
      <c r="H17">
        <v>2.6153636363636368</v>
      </c>
      <c r="I17">
        <v>0.55114893356676475</v>
      </c>
      <c r="J17">
        <f>IF(H17="","",$P$6-'Script Table'!$E$15-'Script Table'!$E$19+H17)</f>
        <v>1350.7633636363662</v>
      </c>
      <c r="K17" s="132">
        <f t="shared" si="3"/>
        <v>52.007486381322963</v>
      </c>
      <c r="L17" s="132">
        <f t="shared" si="7"/>
        <v>17</v>
      </c>
      <c r="M17" s="132">
        <v>50.007198443579767</v>
      </c>
      <c r="N17" s="143">
        <v>179.98914688148056</v>
      </c>
      <c r="P17" s="136" t="s">
        <v>491</v>
      </c>
      <c r="Q17" s="133" t="s">
        <v>374</v>
      </c>
      <c r="R17" s="133" t="s">
        <v>359</v>
      </c>
      <c r="S17" s="162" t="s">
        <v>492</v>
      </c>
      <c r="T17" s="137" t="s">
        <v>456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3.5" thickBot="1" x14ac:dyDescent="0.25">
      <c r="B18" s="130">
        <v>56.008062256809346</v>
      </c>
      <c r="C18">
        <v>24.825515791207298</v>
      </c>
      <c r="D18">
        <v>56.008062256809346</v>
      </c>
      <c r="E18">
        <v>-945.33060233879166</v>
      </c>
      <c r="F18">
        <v>56.008062256809346</v>
      </c>
      <c r="G18">
        <v>1294.5162876612085</v>
      </c>
      <c r="H18">
        <v>2.8165454545454551</v>
      </c>
      <c r="I18">
        <v>0.57665819496651238</v>
      </c>
      <c r="J18">
        <f>IF(H18="","",$P$6-'Script Table'!$E$15-'Script Table'!$E$19+H18)</f>
        <v>1350.964545454548</v>
      </c>
      <c r="K18" s="132">
        <f t="shared" si="3"/>
        <v>56.008062256809346</v>
      </c>
      <c r="L18" s="132">
        <f t="shared" si="7"/>
        <v>18</v>
      </c>
      <c r="M18" s="132">
        <v>54.007774319066158</v>
      </c>
      <c r="N18" s="143">
        <v>179.98911341892341</v>
      </c>
      <c r="P18" s="140">
        <f ca="1">TREND((INDIRECT("D"&amp;T18&amp;":D"&amp;T18+1)),INDIRECT("E"&amp;T18&amp;":E"&amp;(T18+1)),R18)</f>
        <v>1341.8272893076096</v>
      </c>
      <c r="Q18" s="152">
        <f ca="1">TREND((INDIRECT("C"&amp;T18&amp;":C"&amp;T18+1)),INDIRECT("E"&amp;T18&amp;":E"&amp;(T18+1)),R18)</f>
        <v>22.95856963330823</v>
      </c>
      <c r="R18" s="153">
        <f ca="1">R14+Q25</f>
        <v>-2233.5730564112273</v>
      </c>
      <c r="S18" s="153">
        <f ca="1">TREND(INDIRECT("G"&amp;T18&amp;":G"&amp;(T18+1)),INDIRECT("F"&amp;T18&amp;":F"&amp;(T18+1)),P18)</f>
        <v>6.2738335887722769</v>
      </c>
      <c r="T18" s="142">
        <f ca="1">MATCH(R18,INDIRECT("E1:E"&amp;T14),-1)</f>
        <v>649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3.5" thickBot="1" x14ac:dyDescent="0.25">
      <c r="B19" s="130">
        <v>60.008638132295729</v>
      </c>
      <c r="C19">
        <v>24.824750399301262</v>
      </c>
      <c r="D19">
        <v>60.008638132295729</v>
      </c>
      <c r="E19">
        <v>-949.34641909025947</v>
      </c>
      <c r="F19">
        <v>60.008638132295729</v>
      </c>
      <c r="G19">
        <v>1290.5004709097407</v>
      </c>
      <c r="H19">
        <v>3.0177272727272735</v>
      </c>
      <c r="I19">
        <v>0.60881240876233278</v>
      </c>
      <c r="J19">
        <f>IF(H19="","",$P$6-'Script Table'!$E$15-'Script Table'!$E$19+H19)</f>
        <v>1351.16572727273</v>
      </c>
      <c r="K19" s="132">
        <f t="shared" si="3"/>
        <v>60.008638132295729</v>
      </c>
      <c r="L19" s="132">
        <f t="shared" si="7"/>
        <v>19</v>
      </c>
      <c r="M19" s="132">
        <v>58.008350194552534</v>
      </c>
      <c r="N19" s="143">
        <v>179.98907974938291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x14ac:dyDescent="0.2">
      <c r="B20" s="130">
        <v>64.009214007782106</v>
      </c>
      <c r="C20">
        <v>24.823982641892748</v>
      </c>
      <c r="D20">
        <v>64.009214007782106</v>
      </c>
      <c r="E20">
        <v>-953.36218870478524</v>
      </c>
      <c r="F20">
        <v>64.009214007782106</v>
      </c>
      <c r="G20">
        <v>1286.4847012952148</v>
      </c>
      <c r="H20">
        <v>3.2189090909090918</v>
      </c>
      <c r="I20">
        <v>0.64705319912536652</v>
      </c>
      <c r="J20">
        <f>IF(H20="","",$P$6-'Script Table'!$E$15-'Script Table'!$E$19+H20)</f>
        <v>1351.3669090909118</v>
      </c>
      <c r="K20" s="132">
        <f t="shared" si="3"/>
        <v>64.009214007782106</v>
      </c>
      <c r="L20" s="132">
        <f t="shared" si="7"/>
        <v>20</v>
      </c>
      <c r="M20" s="132">
        <v>62.008926070038918</v>
      </c>
      <c r="N20" s="143">
        <v>179.98904587093278</v>
      </c>
      <c r="P20" s="544" t="s">
        <v>456</v>
      </c>
      <c r="Q20" s="545"/>
      <c r="R20" s="546" t="s">
        <v>253</v>
      </c>
      <c r="S20" s="549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x14ac:dyDescent="0.2">
      <c r="B21" s="130">
        <v>68.009789883268482</v>
      </c>
      <c r="C21">
        <v>24.823212504258834</v>
      </c>
      <c r="D21">
        <v>68.009789883268482</v>
      </c>
      <c r="E21">
        <v>-957.37791118236453</v>
      </c>
      <c r="F21">
        <v>68.009789883268482</v>
      </c>
      <c r="G21">
        <v>1282.4689788176356</v>
      </c>
      <c r="H21">
        <v>3.4200909090909102</v>
      </c>
      <c r="I21">
        <v>0.69077942749390786</v>
      </c>
      <c r="J21">
        <f>IF(H21="","",$P$6-'Script Table'!$E$15-'Script Table'!$E$19+H21)</f>
        <v>1351.5680909090936</v>
      </c>
      <c r="K21" s="132">
        <f t="shared" si="3"/>
        <v>68.009789883268482</v>
      </c>
      <c r="L21" s="132">
        <f t="shared" si="7"/>
        <v>21</v>
      </c>
      <c r="M21" s="132">
        <v>66.009501945525301</v>
      </c>
      <c r="N21" s="143">
        <v>179.98901178162265</v>
      </c>
      <c r="P21" s="136" t="s">
        <v>492</v>
      </c>
      <c r="Q21" s="162" t="s">
        <v>496</v>
      </c>
      <c r="R21" s="136" t="s">
        <v>492</v>
      </c>
      <c r="S21" s="133" t="s">
        <v>496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3.5" thickBot="1" x14ac:dyDescent="0.25">
      <c r="B22" s="130">
        <v>72.010365758754858</v>
      </c>
      <c r="C22">
        <v>24.822439971538699</v>
      </c>
      <c r="D22">
        <v>72.010365758754858</v>
      </c>
      <c r="E22">
        <v>-961.39358652299336</v>
      </c>
      <c r="F22">
        <v>72.010365758754858</v>
      </c>
      <c r="G22">
        <v>1278.4533034770066</v>
      </c>
      <c r="H22">
        <v>3.6212727272727285</v>
      </c>
      <c r="I22">
        <v>0.73935049854480894</v>
      </c>
      <c r="J22">
        <f>IF(H22="","",$P$6-'Script Table'!$E$15-'Script Table'!$E$19+H22)</f>
        <v>1351.7692727272754</v>
      </c>
      <c r="K22" s="132">
        <f t="shared" si="3"/>
        <v>72.010365758754858</v>
      </c>
      <c r="L22" s="132">
        <f t="shared" si="7"/>
        <v>22</v>
      </c>
      <c r="M22" s="132">
        <v>70.010077821011663</v>
      </c>
      <c r="N22" s="143">
        <v>179.9889774794776</v>
      </c>
      <c r="P22" s="140">
        <f>Results!B16</f>
        <v>0.70025079830566028</v>
      </c>
      <c r="Q22" s="153">
        <f>'Script Table'!E11</f>
        <v>0.30622000000000005</v>
      </c>
      <c r="R22" s="140">
        <f>Results!B17</f>
        <v>0.51936079830602466</v>
      </c>
      <c r="S22" s="141">
        <f>'Script Table'!E34</f>
        <v>0.66800000000000004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3.5" thickBot="1" x14ac:dyDescent="0.25">
      <c r="B23" s="130">
        <v>76.010941634241235</v>
      </c>
      <c r="C23">
        <v>24.821665028731928</v>
      </c>
      <c r="D23">
        <v>76.010941634241235</v>
      </c>
      <c r="E23">
        <v>-965.4092147266673</v>
      </c>
      <c r="F23">
        <v>76.010941634241235</v>
      </c>
      <c r="G23">
        <v>1274.4376752733328</v>
      </c>
      <c r="H23">
        <v>3.8224545454545469</v>
      </c>
      <c r="I23">
        <v>0.79208864707425164</v>
      </c>
      <c r="J23">
        <f>IF(H23="","",$P$6-'Script Table'!$E$15-'Script Table'!$E$19+H23)</f>
        <v>1351.9704545454572</v>
      </c>
      <c r="K23" s="132">
        <f t="shared" si="3"/>
        <v>76.010941634241235</v>
      </c>
      <c r="L23" s="132">
        <f t="shared" si="7"/>
        <v>23</v>
      </c>
      <c r="M23" s="132">
        <v>74.010653696498053</v>
      </c>
      <c r="N23" s="143">
        <v>179.98894296249833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 x14ac:dyDescent="0.25">
      <c r="B24" s="130">
        <v>80.011517509727611</v>
      </c>
      <c r="C24">
        <v>24.820887660696734</v>
      </c>
      <c r="D24">
        <v>80.011517509727611</v>
      </c>
      <c r="E24">
        <v>-969.42479579338203</v>
      </c>
      <c r="F24">
        <v>80.011517509727611</v>
      </c>
      <c r="G24">
        <v>1270.4220942066181</v>
      </c>
      <c r="H24">
        <v>4.0236363636363652</v>
      </c>
      <c r="I24">
        <v>0.8482821959305511</v>
      </c>
      <c r="J24">
        <f>IF(H24="","",$P$6-'Script Table'!$E$15-'Script Table'!$E$19+H24)</f>
        <v>1352.171636363639</v>
      </c>
      <c r="K24" s="132">
        <f t="shared" si="3"/>
        <v>80.011517509727611</v>
      </c>
      <c r="L24" s="132">
        <f t="shared" si="7"/>
        <v>24</v>
      </c>
      <c r="M24" s="132">
        <v>78.011229571984416</v>
      </c>
      <c r="N24" s="143">
        <v>179.98890822866016</v>
      </c>
      <c r="P24" s="147" t="s">
        <v>497</v>
      </c>
      <c r="Q24" s="145">
        <f>Results!C19</f>
        <v>3.8071521935389683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 x14ac:dyDescent="0.25">
      <c r="B25" s="130">
        <v>84.012093385213987</v>
      </c>
      <c r="C25">
        <v>24.82010785214818</v>
      </c>
      <c r="D25">
        <v>84.012093385213987</v>
      </c>
      <c r="E25">
        <v>-973.44032972313289</v>
      </c>
      <c r="F25">
        <v>84.012093385213987</v>
      </c>
      <c r="G25">
        <v>1266.4065602768671</v>
      </c>
      <c r="H25">
        <v>4.2248181818181836</v>
      </c>
      <c r="I25">
        <v>0.90718925666533323</v>
      </c>
      <c r="J25">
        <f>IF(H25="","",$P$6-'Script Table'!$E$15-'Script Table'!$E$19+H25)</f>
        <v>1352.3728181818208</v>
      </c>
      <c r="K25" s="132">
        <f t="shared" si="3"/>
        <v>84.012093385213987</v>
      </c>
      <c r="L25" s="132">
        <f t="shared" si="7"/>
        <v>25</v>
      </c>
      <c r="M25" s="132">
        <v>82.011805447470806</v>
      </c>
      <c r="N25" s="143">
        <v>179.98887327591291</v>
      </c>
      <c r="P25" s="148" t="s">
        <v>498</v>
      </c>
      <c r="Q25" s="146">
        <f ca="1">R6-R10-IF(P22&lt;R22,Q22/2,S22/2)</f>
        <v>2.6197913952335656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 x14ac:dyDescent="0.25">
      <c r="B26" s="130">
        <v>88.012669260700363</v>
      </c>
      <c r="C26">
        <v>24.819325587656383</v>
      </c>
      <c r="D26">
        <v>88.012669260700363</v>
      </c>
      <c r="E26">
        <v>-977.45581651591567</v>
      </c>
      <c r="F26">
        <v>88.012669260700363</v>
      </c>
      <c r="G26">
        <v>1262.3910734840842</v>
      </c>
      <c r="H26">
        <v>4.4260000000000019</v>
      </c>
      <c r="I26">
        <v>0.96803250721814038</v>
      </c>
      <c r="J26">
        <f>IF(H26="","",$P$6-'Script Table'!$E$15-'Script Table'!$E$19+H26)</f>
        <v>1352.5740000000026</v>
      </c>
      <c r="K26" s="132">
        <f t="shared" si="3"/>
        <v>88.012669260700363</v>
      </c>
      <c r="L26" s="132">
        <f t="shared" si="7"/>
        <v>26</v>
      </c>
      <c r="M26" s="132">
        <v>86.012381322957168</v>
      </c>
      <c r="N26" s="143">
        <v>179.98883810218067</v>
      </c>
      <c r="P26" s="147" t="s">
        <v>499</v>
      </c>
      <c r="Q26" s="145">
        <f>P6-P10</f>
        <v>8.2141818181819417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 x14ac:dyDescent="0.25">
      <c r="B27" s="130">
        <v>92.01324513618674</v>
      </c>
      <c r="C27">
        <v>24.818540851644666</v>
      </c>
      <c r="D27">
        <v>92.01324513618674</v>
      </c>
      <c r="E27">
        <v>-981.4712561717256</v>
      </c>
      <c r="F27">
        <v>92.01324513618674</v>
      </c>
      <c r="G27">
        <v>1258.3756338282744</v>
      </c>
      <c r="H27">
        <v>4.6271818181818203</v>
      </c>
      <c r="I27">
        <v>1.031004413564915</v>
      </c>
      <c r="J27">
        <f>IF(H27="","",$P$6-'Script Table'!$E$15-'Script Table'!$E$19+H27)</f>
        <v>1352.7751818181844</v>
      </c>
      <c r="K27" s="132">
        <f t="shared" si="3"/>
        <v>92.01324513618674</v>
      </c>
      <c r="L27" s="132">
        <f t="shared" si="7"/>
        <v>27</v>
      </c>
      <c r="M27" s="132">
        <v>90.012957198443559</v>
      </c>
      <c r="N27" s="143">
        <v>179.98880270536108</v>
      </c>
      <c r="P27" s="147" t="s">
        <v>500</v>
      </c>
      <c r="Q27" s="145">
        <f ca="1">P10-P14</f>
        <v>5.5424171420499988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 x14ac:dyDescent="0.25">
      <c r="B28" s="130">
        <v>96.013821011673116</v>
      </c>
      <c r="C28">
        <v>24.817753628387667</v>
      </c>
      <c r="D28">
        <v>96.013821011673116</v>
      </c>
      <c r="E28">
        <v>-985.48664869055824</v>
      </c>
      <c r="F28">
        <v>96.013821011673116</v>
      </c>
      <c r="G28">
        <v>1254.3602413094418</v>
      </c>
      <c r="H28">
        <v>4.8283636363636386</v>
      </c>
      <c r="I28">
        <v>1.0962482000450109</v>
      </c>
      <c r="J28">
        <f>IF(H28="","",$P$6-'Script Table'!$E$15-'Script Table'!$E$19+H28)</f>
        <v>1352.9763636363664</v>
      </c>
      <c r="K28" s="132">
        <f t="shared" si="3"/>
        <v>96.013821011673116</v>
      </c>
      <c r="L28" s="132">
        <f t="shared" si="7"/>
        <v>28</v>
      </c>
      <c r="M28" s="132">
        <v>94.013533073929921</v>
      </c>
      <c r="N28" s="143">
        <v>179.98876708332469</v>
      </c>
      <c r="P28" s="147" t="s">
        <v>501</v>
      </c>
      <c r="Q28" s="145">
        <f ca="1">P14-P18</f>
        <v>2.7901117321612219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 x14ac:dyDescent="0.25">
      <c r="B29" s="130">
        <v>100.01439688715949</v>
      </c>
      <c r="C29">
        <v>24.816963902009498</v>
      </c>
      <c r="D29">
        <v>100.01439688715949</v>
      </c>
      <c r="E29">
        <v>-989.50199407240882</v>
      </c>
      <c r="F29">
        <v>100.01439688715949</v>
      </c>
      <c r="G29">
        <v>1250.3448959275911</v>
      </c>
      <c r="H29">
        <v>5.029545454545457</v>
      </c>
      <c r="I29">
        <v>1.163859626093199</v>
      </c>
      <c r="J29">
        <f>IF(H29="","",$P$6-'Script Table'!$E$15-'Script Table'!$E$19+H29)</f>
        <v>1353.1775454545482</v>
      </c>
      <c r="K29" s="132">
        <f t="shared" si="3"/>
        <v>100.01439688715949</v>
      </c>
      <c r="L29" s="132">
        <f t="shared" si="7"/>
        <v>29</v>
      </c>
      <c r="M29" s="132">
        <v>98.014108949416311</v>
      </c>
      <c r="N29" s="143">
        <v>179.9887312339157</v>
      </c>
      <c r="P29" s="147" t="s">
        <v>502</v>
      </c>
      <c r="Q29" s="154">
        <f ca="1">Q18-Q6-R29</f>
        <v>12.722814833773109</v>
      </c>
      <c r="R29" s="155">
        <f ca="1">0.5*Q22*COS(RADIANS(180-VLOOKUP(P18,M:N,2)))</f>
        <v>0.14954281912553904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 x14ac:dyDescent="0.25">
      <c r="B30" s="130">
        <v>104.01497276264587</v>
      </c>
      <c r="C30">
        <v>24.816171656481743</v>
      </c>
      <c r="D30">
        <v>104.01497276264587</v>
      </c>
      <c r="E30">
        <v>-993.51729231727256</v>
      </c>
      <c r="F30">
        <v>104.01497276264587</v>
      </c>
      <c r="G30">
        <v>1246.3295976827276</v>
      </c>
      <c r="H30">
        <v>5.2307272727272753</v>
      </c>
      <c r="I30">
        <v>1.2338879413191535</v>
      </c>
      <c r="J30">
        <f>IF(H30="","",$P$6-'Script Table'!$E$15-'Script Table'!$E$19+H30)</f>
        <v>1353.37872727273</v>
      </c>
      <c r="K30" s="132">
        <f t="shared" si="3"/>
        <v>104.01497276264587</v>
      </c>
      <c r="L30" s="132">
        <f t="shared" si="7"/>
        <v>30</v>
      </c>
      <c r="M30" s="132">
        <v>102.01468482490267</v>
      </c>
      <c r="N30" s="143">
        <v>179.98869515494957</v>
      </c>
      <c r="P30" s="147" t="s">
        <v>503</v>
      </c>
      <c r="Q30" s="154">
        <f ca="1">Q14-Q6-R30</f>
        <v>11.798785463556557</v>
      </c>
      <c r="R30" s="156">
        <f ca="1">0.5*Q22*COS(RADIANS(180-VLOOKUP(P14,M:N,2)))</f>
        <v>0.13673287406362902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 x14ac:dyDescent="0.25">
      <c r="B31" s="130">
        <v>108.01554863813224</v>
      </c>
      <c r="C31">
        <v>24.81537687562157</v>
      </c>
      <c r="D31">
        <v>108.01554863813224</v>
      </c>
      <c r="E31">
        <v>-997.53254342514481</v>
      </c>
      <c r="F31">
        <v>108.01554863813224</v>
      </c>
      <c r="G31">
        <v>1242.3143465748553</v>
      </c>
      <c r="H31">
        <v>5.4319090909090937</v>
      </c>
      <c r="I31">
        <v>1.3063370060094712</v>
      </c>
      <c r="J31">
        <f>IF(H31="","",$P$6-'Script Table'!$E$15-'Script Table'!$E$19+H31)</f>
        <v>1353.5799090909118</v>
      </c>
      <c r="K31" s="132">
        <f t="shared" si="3"/>
        <v>108.01554863813224</v>
      </c>
      <c r="L31" s="132">
        <f t="shared" si="7"/>
        <v>31</v>
      </c>
      <c r="M31" s="132">
        <v>106.01526070038906</v>
      </c>
      <c r="N31" s="143">
        <v>179.98865884421483</v>
      </c>
      <c r="P31" s="147" t="s">
        <v>504</v>
      </c>
      <c r="Q31" s="145">
        <f>IF(P22&lt;R22,P22,R22)</f>
        <v>0.51936079830602466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 x14ac:dyDescent="0.2">
      <c r="B32" s="130">
        <v>112.01612451361862</v>
      </c>
      <c r="C32">
        <v>24.8145795430897</v>
      </c>
      <c r="D32">
        <v>112.01612451361862</v>
      </c>
      <c r="E32">
        <v>-1001.5477473960206</v>
      </c>
      <c r="F32">
        <v>112.01612451361862</v>
      </c>
      <c r="G32">
        <v>1238.2991426039794</v>
      </c>
      <c r="H32">
        <v>5.633090909090912</v>
      </c>
      <c r="I32">
        <v>1.3811665343173445</v>
      </c>
      <c r="J32">
        <f>IF(H32="","",$P$6-'Script Table'!$E$15-'Script Table'!$E$19+H32)</f>
        <v>1353.7810909090936</v>
      </c>
      <c r="K32" s="132">
        <f t="shared" si="3"/>
        <v>112.01612451361862</v>
      </c>
      <c r="L32" s="132">
        <f t="shared" si="7"/>
        <v>32</v>
      </c>
      <c r="M32" s="132">
        <v>110.01583657587543</v>
      </c>
      <c r="N32" s="143">
        <v>179.98862229947082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 x14ac:dyDescent="0.2">
      <c r="B33" s="130">
        <v>116.016700389105</v>
      </c>
      <c r="C33">
        <v>24.813779642388376</v>
      </c>
      <c r="D33">
        <v>116.016700389105</v>
      </c>
      <c r="E33">
        <v>-1005.562904229895</v>
      </c>
      <c r="F33">
        <v>116.016700389105</v>
      </c>
      <c r="G33">
        <v>1234.2839857701051</v>
      </c>
      <c r="H33">
        <v>5.8342727272727304</v>
      </c>
      <c r="I33">
        <v>1.4582934072491298</v>
      </c>
      <c r="J33">
        <f>IF(H33="","",$P$6-'Script Table'!$E$15-'Script Table'!$E$19+H33)</f>
        <v>1353.9822727272754</v>
      </c>
      <c r="K33" s="132">
        <f t="shared" si="3"/>
        <v>116.016700389105</v>
      </c>
      <c r="L33" s="132">
        <f t="shared" si="7"/>
        <v>33</v>
      </c>
      <c r="M33" s="132">
        <v>114.01641245136182</v>
      </c>
      <c r="N33" s="143">
        <v>179.98858551844788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 x14ac:dyDescent="0.2">
      <c r="B34" s="130">
        <v>120.01727626459137</v>
      </c>
      <c r="C34">
        <v>24.81297715685934</v>
      </c>
      <c r="D34">
        <v>120.01727626459137</v>
      </c>
      <c r="E34">
        <v>-1009.5780139267632</v>
      </c>
      <c r="F34">
        <v>120.01727626459137</v>
      </c>
      <c r="G34">
        <v>1230.2688760732367</v>
      </c>
      <c r="H34">
        <v>6.0354545454545487</v>
      </c>
      <c r="I34">
        <v>1.5375929929609811</v>
      </c>
      <c r="J34">
        <f>IF(H34="","",$P$6-'Script Table'!$E$15-'Script Table'!$E$19+H34)</f>
        <v>1354.1834545454572</v>
      </c>
      <c r="K34" s="132">
        <f t="shared" si="3"/>
        <v>120.01727626459137</v>
      </c>
      <c r="L34" s="132">
        <f t="shared" si="7"/>
        <v>34</v>
      </c>
      <c r="M34" s="132">
        <v>118.01698832684818</v>
      </c>
      <c r="N34" s="143">
        <v>179.98854849884731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 x14ac:dyDescent="0.2">
      <c r="B35" s="130">
        <v>124.01785214007775</v>
      </c>
      <c r="C35">
        <v>24.812172069681722</v>
      </c>
      <c r="D35">
        <v>124.01785214007775</v>
      </c>
      <c r="E35">
        <v>-1013.59307648662</v>
      </c>
      <c r="F35">
        <v>124.01785214007775</v>
      </c>
      <c r="G35">
        <v>1226.25381351338</v>
      </c>
      <c r="H35">
        <v>6.2366363636363671</v>
      </c>
      <c r="I35">
        <v>1.6189004035250036</v>
      </c>
      <c r="J35">
        <f>IF(H35="","",$P$6-'Script Table'!$E$15-'Script Table'!$E$19+H35)</f>
        <v>1354.3846363636389</v>
      </c>
      <c r="K35" s="132">
        <f t="shared" si="3"/>
        <v>124.01785214007775</v>
      </c>
      <c r="L35" s="132">
        <f t="shared" si="7"/>
        <v>35</v>
      </c>
      <c r="M35" s="132">
        <v>122.01756420233457</v>
      </c>
      <c r="N35" s="143">
        <v>179.98851123834018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 x14ac:dyDescent="0.2">
      <c r="B36" s="130">
        <v>128.01842801556413</v>
      </c>
      <c r="C36">
        <v>24.811364363869927</v>
      </c>
      <c r="D36">
        <v>128.01842801556413</v>
      </c>
      <c r="E36">
        <v>-1017.6080919094604</v>
      </c>
      <c r="F36">
        <v>128.01842801556413</v>
      </c>
      <c r="G36">
        <v>1222.2387980905396</v>
      </c>
      <c r="H36">
        <v>6.4378181818181854</v>
      </c>
      <c r="I36">
        <v>1.7020112825834985</v>
      </c>
      <c r="J36">
        <f>IF(H36="","",$P$6-'Script Table'!$E$15-'Script Table'!$E$19+H36)</f>
        <v>1354.5858181818207</v>
      </c>
      <c r="K36" s="132">
        <f t="shared" si="3"/>
        <v>128.01842801556413</v>
      </c>
      <c r="L36" s="132">
        <f t="shared" si="7"/>
        <v>36</v>
      </c>
      <c r="M36" s="132">
        <v>126.01814007782093</v>
      </c>
      <c r="N36" s="143">
        <v>179.98847373456738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 x14ac:dyDescent="0.2">
      <c r="B37" s="130">
        <v>132.01900389105052</v>
      </c>
      <c r="C37">
        <v>24.810554022271468</v>
      </c>
      <c r="D37">
        <v>132.01900389105052</v>
      </c>
      <c r="E37">
        <v>-1021.6230601952791</v>
      </c>
      <c r="F37">
        <v>132.01900389105052</v>
      </c>
      <c r="G37">
        <v>1218.2238298047209</v>
      </c>
      <c r="H37">
        <v>6.6390000000000038</v>
      </c>
      <c r="I37">
        <v>1.7866828323067239</v>
      </c>
      <c r="J37">
        <f>IF(H37="","",$P$6-'Script Table'!$E$15-'Script Table'!$E$19+H37)</f>
        <v>1354.7870000000025</v>
      </c>
      <c r="K37" s="132">
        <f t="shared" si="3"/>
        <v>132.01900389105052</v>
      </c>
      <c r="L37" s="132">
        <f t="shared" si="7"/>
        <v>37</v>
      </c>
      <c r="M37" s="132">
        <v>130.01871595330732</v>
      </c>
      <c r="N37" s="143">
        <v>179.98843598513864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 x14ac:dyDescent="0.2">
      <c r="B38" s="130">
        <v>136.01957976653691</v>
      </c>
      <c r="C38">
        <v>24.809741027564769</v>
      </c>
      <c r="D38">
        <v>136.01957976653691</v>
      </c>
      <c r="E38">
        <v>-1025.6379813440708</v>
      </c>
      <c r="F38">
        <v>136.01957976653691</v>
      </c>
      <c r="G38">
        <v>1214.2089086559292</v>
      </c>
      <c r="H38">
        <v>6.8401818181818221</v>
      </c>
      <c r="I38">
        <v>1.8726337094535666</v>
      </c>
      <c r="J38">
        <f>IF(H38="","",$P$6-'Script Table'!$E$15-'Script Table'!$E$19+H38)</f>
        <v>1354.9881818181846</v>
      </c>
      <c r="K38" s="132">
        <f t="shared" si="3"/>
        <v>136.01957976653691</v>
      </c>
      <c r="L38" s="132">
        <f t="shared" si="7"/>
        <v>38</v>
      </c>
      <c r="M38" s="132">
        <v>134.01929182879371</v>
      </c>
      <c r="N38" s="143">
        <v>179.98839798763228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 x14ac:dyDescent="0.2">
      <c r="B39" s="130">
        <v>140.0201556420233</v>
      </c>
      <c r="C39">
        <v>24.808925362256957</v>
      </c>
      <c r="D39">
        <v>140.0201556420233</v>
      </c>
      <c r="E39">
        <v>-1029.6528553558305</v>
      </c>
      <c r="F39">
        <v>140.0201556420233</v>
      </c>
      <c r="G39">
        <v>1210.1940346441695</v>
      </c>
      <c r="H39">
        <v>7.0413636363636405</v>
      </c>
      <c r="I39">
        <v>1.9595453891301986</v>
      </c>
      <c r="J39">
        <f>IF(H39="","",$P$6-'Script Table'!$E$15-'Script Table'!$E$19+H39)</f>
        <v>1355.1893636363664</v>
      </c>
      <c r="K39" s="132">
        <f t="shared" si="3"/>
        <v>140.0201556420233</v>
      </c>
      <c r="L39" s="132">
        <f t="shared" si="7"/>
        <v>39</v>
      </c>
      <c r="M39" s="132">
        <v>138.0198677042801</v>
      </c>
      <c r="N39" s="143">
        <v>179.98835973959507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 x14ac:dyDescent="0.2">
      <c r="B40" s="130">
        <v>144.02073151750969</v>
      </c>
      <c r="C40">
        <v>24.808107008681567</v>
      </c>
      <c r="D40">
        <v>144.02073151750969</v>
      </c>
      <c r="E40">
        <v>-1033.6676822305526</v>
      </c>
      <c r="F40">
        <v>144.02073151750969</v>
      </c>
      <c r="G40">
        <v>1206.1792077694474</v>
      </c>
      <c r="H40">
        <v>7.2425454545454588</v>
      </c>
      <c r="I40">
        <v>2.0470619056750365</v>
      </c>
      <c r="J40">
        <f>IF(H40="","",$P$6-'Script Table'!$E$15-'Script Table'!$E$19+H40)</f>
        <v>1355.3905454545481</v>
      </c>
      <c r="K40" s="132">
        <f t="shared" si="3"/>
        <v>144.02073151750969</v>
      </c>
      <c r="L40" s="132">
        <f t="shared" si="7"/>
        <v>40</v>
      </c>
      <c r="M40" s="132">
        <v>142.02044357976649</v>
      </c>
      <c r="N40" s="143">
        <v>179.98832123854078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 x14ac:dyDescent="0.2">
      <c r="B41" s="130">
        <v>148.02130739299608</v>
      </c>
      <c r="C41">
        <v>24.807285948996263</v>
      </c>
      <c r="D41">
        <v>148.02130739299608</v>
      </c>
      <c r="E41">
        <v>-1037.6824619682318</v>
      </c>
      <c r="F41">
        <v>148.02130739299608</v>
      </c>
      <c r="G41">
        <v>1202.1644280317682</v>
      </c>
      <c r="H41">
        <v>7.4437272727272772</v>
      </c>
      <c r="I41">
        <v>2.1347892940952988</v>
      </c>
      <c r="J41">
        <f>IF(H41="","",$P$6-'Script Table'!$E$15-'Script Table'!$E$19+H41)</f>
        <v>1355.5917272727299</v>
      </c>
      <c r="K41" s="132">
        <f t="shared" si="3"/>
        <v>148.02130739299608</v>
      </c>
      <c r="L41" s="132">
        <f t="shared" si="7"/>
        <v>41</v>
      </c>
      <c r="M41" s="132">
        <v>146.02101945525288</v>
      </c>
      <c r="N41" s="143">
        <v>179.98828248195065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 x14ac:dyDescent="0.2">
      <c r="B42" s="130">
        <v>152.02188326848247</v>
      </c>
      <c r="C42">
        <v>24.806462165180484</v>
      </c>
      <c r="D42">
        <v>152.02188326848247</v>
      </c>
      <c r="E42">
        <v>-1041.6971945688622</v>
      </c>
      <c r="F42">
        <v>152.02188326848247</v>
      </c>
      <c r="G42">
        <v>1198.1496954311378</v>
      </c>
      <c r="H42">
        <v>7.6449090909090955</v>
      </c>
      <c r="I42">
        <v>2.2231741945802241</v>
      </c>
      <c r="J42">
        <f>IF(H42="","",$P$6-'Script Table'!$E$15-'Script Table'!$E$19+H42)</f>
        <v>1355.7929090909117</v>
      </c>
      <c r="K42" s="132">
        <f t="shared" si="3"/>
        <v>152.02188326848247</v>
      </c>
      <c r="L42" s="132">
        <f t="shared" si="7"/>
        <v>42</v>
      </c>
      <c r="M42" s="132">
        <v>150.02159533073927</v>
      </c>
      <c r="N42" s="143">
        <v>179.98824346727216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 x14ac:dyDescent="0.2">
      <c r="B43" s="130">
        <v>156.02245914396886</v>
      </c>
      <c r="C43">
        <v>24.805635639033063</v>
      </c>
      <c r="D43">
        <v>156.02245914396886</v>
      </c>
      <c r="E43">
        <v>-1045.7118800324386</v>
      </c>
      <c r="F43">
        <v>156.02245914396886</v>
      </c>
      <c r="G43">
        <v>1194.1350099675615</v>
      </c>
      <c r="H43">
        <v>7.8460909090909139</v>
      </c>
      <c r="I43">
        <v>2.3126197546012008</v>
      </c>
      <c r="J43">
        <f>IF(H43="","",$P$6-'Script Table'!$E$15-'Script Table'!$E$19+H43)</f>
        <v>1355.9940909090935</v>
      </c>
      <c r="K43" s="132">
        <f t="shared" si="3"/>
        <v>156.02245914396886</v>
      </c>
      <c r="L43" s="132">
        <f t="shared" si="7"/>
        <v>43</v>
      </c>
      <c r="M43" s="132">
        <v>154.02217120622566</v>
      </c>
      <c r="N43" s="143">
        <v>179.98820419191867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 x14ac:dyDescent="0.2">
      <c r="B44" s="130">
        <v>160.02303501945525</v>
      </c>
      <c r="C44">
        <v>24.804806352169798</v>
      </c>
      <c r="D44">
        <v>160.02303501945525</v>
      </c>
      <c r="E44">
        <v>-1049.7265183589552</v>
      </c>
      <c r="F44">
        <v>160.02303501945525</v>
      </c>
      <c r="G44">
        <v>1190.1203716410448</v>
      </c>
      <c r="H44">
        <v>8.0472727272727322</v>
      </c>
      <c r="I44">
        <v>2.4034854516989981</v>
      </c>
      <c r="J44">
        <f>IF(H44="","",$P$6-'Script Table'!$E$15-'Script Table'!$E$19+H44)</f>
        <v>1356.1952727272753</v>
      </c>
      <c r="K44" s="132">
        <f t="shared" si="3"/>
        <v>160.02303501945525</v>
      </c>
      <c r="L44" s="132">
        <f t="shared" si="7"/>
        <v>44</v>
      </c>
      <c r="M44" s="132">
        <v>158.02274708171205</v>
      </c>
      <c r="N44" s="143">
        <v>179.98816465326874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 x14ac:dyDescent="0.2">
      <c r="B45" s="130">
        <v>164.02361089494164</v>
      </c>
      <c r="C45">
        <v>24.80397428602101</v>
      </c>
      <c r="D45">
        <v>164.02361089494164</v>
      </c>
      <c r="E45">
        <v>-1053.741109548406</v>
      </c>
      <c r="F45">
        <v>164.02361089494164</v>
      </c>
      <c r="G45">
        <v>1186.105780451594</v>
      </c>
      <c r="H45">
        <v>8.2484545454545497</v>
      </c>
      <c r="I45">
        <v>2.4960841217152847</v>
      </c>
      <c r="J45">
        <f>IF(H45="","",$P$6-'Script Table'!$E$15-'Script Table'!$E$19+H45)</f>
        <v>1356.3964545454571</v>
      </c>
      <c r="K45" s="132">
        <f t="shared" si="3"/>
        <v>164.02361089494164</v>
      </c>
      <c r="L45" s="132">
        <f t="shared" si="7"/>
        <v>45</v>
      </c>
      <c r="M45" s="132">
        <v>162.02332295719845</v>
      </c>
      <c r="N45" s="143">
        <v>179.98812484866608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 x14ac:dyDescent="0.2">
      <c r="B46" s="130">
        <v>168.02418677042803</v>
      </c>
      <c r="C46">
        <v>24.803139421829009</v>
      </c>
      <c r="D46">
        <v>168.02418677042803</v>
      </c>
      <c r="E46">
        <v>-1057.7556536007855</v>
      </c>
      <c r="F46">
        <v>168.02418677042803</v>
      </c>
      <c r="G46">
        <v>1182.0912363992145</v>
      </c>
      <c r="H46">
        <v>8.4496363636363672</v>
      </c>
      <c r="I46">
        <v>2.5906822332817683</v>
      </c>
      <c r="J46">
        <f>IF(H46="","",$P$6-'Script Table'!$E$15-'Script Table'!$E$19+H46)</f>
        <v>1356.5976363636389</v>
      </c>
      <c r="K46" s="132">
        <f t="shared" si="3"/>
        <v>168.02418677042803</v>
      </c>
      <c r="L46" s="132">
        <f t="shared" si="7"/>
        <v>46</v>
      </c>
      <c r="M46" s="132">
        <v>166.02389883268484</v>
      </c>
      <c r="N46" s="143">
        <v>179.98808477541795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 x14ac:dyDescent="0.2">
      <c r="B47" s="130">
        <v>172.02476264591442</v>
      </c>
      <c r="C47">
        <v>24.802301740645582</v>
      </c>
      <c r="D47">
        <v>172.02476264591442</v>
      </c>
      <c r="E47">
        <v>-1061.7701505160878</v>
      </c>
      <c r="F47">
        <v>172.02476264591442</v>
      </c>
      <c r="G47">
        <v>1178.0767394839122</v>
      </c>
      <c r="H47">
        <v>8.6508181818181846</v>
      </c>
      <c r="I47">
        <v>2.6875003187401489</v>
      </c>
      <c r="J47">
        <f>IF(H47="","",$P$6-'Script Table'!$E$15-'Script Table'!$E$19+H47)</f>
        <v>1356.7988181818209</v>
      </c>
      <c r="K47" s="132">
        <f t="shared" si="3"/>
        <v>172.02476264591442</v>
      </c>
      <c r="L47" s="132">
        <f t="shared" si="7"/>
        <v>47</v>
      </c>
      <c r="M47" s="132">
        <v>170.02447470817123</v>
      </c>
      <c r="N47" s="143">
        <v>179.98804443079572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 x14ac:dyDescent="0.2">
      <c r="B48" s="130">
        <v>176.02533852140081</v>
      </c>
      <c r="C48">
        <v>24.80146122332938</v>
      </c>
      <c r="D48">
        <v>176.02533852140081</v>
      </c>
      <c r="E48">
        <v>-1065.7846002943065</v>
      </c>
      <c r="F48">
        <v>176.02533852140081</v>
      </c>
      <c r="G48">
        <v>1174.0622897056935</v>
      </c>
      <c r="H48">
        <v>8.8520000000000021</v>
      </c>
      <c r="I48">
        <v>2.7867138465048811</v>
      </c>
      <c r="J48">
        <f>IF(H48="","",$P$6-'Script Table'!$E$15-'Script Table'!$E$19+H48)</f>
        <v>1357.0000000000027</v>
      </c>
      <c r="K48" s="132">
        <f t="shared" si="3"/>
        <v>176.02533852140081</v>
      </c>
      <c r="L48" s="132">
        <f t="shared" si="7"/>
        <v>48</v>
      </c>
      <c r="M48" s="132">
        <v>174.02505058365762</v>
      </c>
      <c r="N48" s="143">
        <v>179.9880038120333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 x14ac:dyDescent="0.2">
      <c r="B49" s="130">
        <v>180.0259143968872</v>
      </c>
      <c r="C49">
        <v>24.80061785054329</v>
      </c>
      <c r="D49">
        <v>180.0259143968872</v>
      </c>
      <c r="E49">
        <v>-1069.7990029354362</v>
      </c>
      <c r="F49">
        <v>180.0259143968872</v>
      </c>
      <c r="G49">
        <v>1170.0478870645638</v>
      </c>
      <c r="J49" t="str">
        <f>IF(H49="","",$P$6-'Script Table'!$E$15-'Script Table'!$E$19+H49)</f>
        <v/>
      </c>
      <c r="K49" s="132">
        <f t="shared" si="3"/>
        <v>180.0259143968872</v>
      </c>
      <c r="L49" s="132">
        <f t="shared" si="7"/>
        <v>49</v>
      </c>
      <c r="M49" s="132">
        <v>178.02562645914401</v>
      </c>
      <c r="N49" s="143">
        <v>179.98796291632704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 x14ac:dyDescent="0.2">
      <c r="B50" s="130">
        <v>184.02649027237359</v>
      </c>
      <c r="C50">
        <v>24.799771602751768</v>
      </c>
      <c r="D50">
        <v>184.02649027237359</v>
      </c>
      <c r="E50">
        <v>-1073.81335843947</v>
      </c>
      <c r="F50">
        <v>184.02649027237359</v>
      </c>
      <c r="G50">
        <v>1166.03353156053</v>
      </c>
      <c r="J50" t="str">
        <f>IF(H50="","",$P$6-'Script Table'!$E$15-'Script Table'!$E$19+H50)</f>
        <v/>
      </c>
      <c r="K50" s="132">
        <f t="shared" si="3"/>
        <v>184.02649027237359</v>
      </c>
      <c r="L50" s="132">
        <f t="shared" si="7"/>
        <v>50</v>
      </c>
      <c r="M50" s="132">
        <v>182.0262023346304</v>
      </c>
      <c r="N50" s="143">
        <v>179.98792174083499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3.5" thickBot="1" x14ac:dyDescent="0.25">
      <c r="B51" s="130">
        <v>188.02706614785998</v>
      </c>
      <c r="C51">
        <v>24.798922460218087</v>
      </c>
      <c r="D51">
        <v>188.02706614785998</v>
      </c>
      <c r="E51">
        <v>-1077.827666806402</v>
      </c>
      <c r="F51">
        <v>188.02706614785998</v>
      </c>
      <c r="G51">
        <v>1162.019223193598</v>
      </c>
      <c r="J51" t="str">
        <f>IF(H51="","",$P$6-'Script Table'!$E$15-'Script Table'!$E$19+H51)</f>
        <v/>
      </c>
      <c r="K51" s="132">
        <f t="shared" si="3"/>
        <v>188.02706614785998</v>
      </c>
      <c r="L51" s="132">
        <f t="shared" si="7"/>
        <v>51</v>
      </c>
      <c r="M51" s="132">
        <v>186.02677821011679</v>
      </c>
      <c r="N51" s="143">
        <v>179.9878802826758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 x14ac:dyDescent="0.2">
      <c r="B52" s="130">
        <v>192.02764202334637</v>
      </c>
      <c r="C52">
        <v>24.798070403001599</v>
      </c>
      <c r="D52">
        <v>192.02764202334637</v>
      </c>
      <c r="E52">
        <v>-1081.8419280362261</v>
      </c>
      <c r="F52">
        <v>192.02764202334637</v>
      </c>
      <c r="G52">
        <v>1158.0049619637739</v>
      </c>
      <c r="J52" t="str">
        <f>IF(H52="","",$P$6-'Script Table'!$E$15-'Script Table'!$E$19+H52)</f>
        <v/>
      </c>
      <c r="K52" s="132">
        <f t="shared" si="3"/>
        <v>192.02764202334637</v>
      </c>
      <c r="L52" s="132">
        <f t="shared" si="7"/>
        <v>52</v>
      </c>
      <c r="M52" s="132">
        <v>190.02735408560318</v>
      </c>
      <c r="N52" s="143">
        <v>179.98783853892903</v>
      </c>
    </row>
    <row r="53" spans="2:38" x14ac:dyDescent="0.2">
      <c r="B53" s="130">
        <v>196.02821789883276</v>
      </c>
      <c r="C53">
        <v>24.797215410954887</v>
      </c>
      <c r="D53">
        <v>196.02821789883276</v>
      </c>
      <c r="E53">
        <v>-1085.8561421289357</v>
      </c>
      <c r="F53">
        <v>196.02821789883276</v>
      </c>
      <c r="G53">
        <v>1153.9907478710643</v>
      </c>
      <c r="J53" t="str">
        <f>IF(H53="","",$P$6-'Script Table'!$E$15-'Script Table'!$E$19+H53)</f>
        <v/>
      </c>
      <c r="K53" s="132">
        <f t="shared" si="3"/>
        <v>196.02821789883276</v>
      </c>
      <c r="L53" s="132">
        <f t="shared" si="7"/>
        <v>53</v>
      </c>
      <c r="M53" s="132">
        <v>194.02792996108957</v>
      </c>
      <c r="N53" s="143">
        <v>179.98779650663326</v>
      </c>
    </row>
    <row r="54" spans="2:38" x14ac:dyDescent="0.2">
      <c r="B54" s="130">
        <v>200.02879377431915</v>
      </c>
      <c r="C54">
        <v>24.79635746372092</v>
      </c>
      <c r="D54">
        <v>200.02879377431915</v>
      </c>
      <c r="E54">
        <v>-1089.8703090845238</v>
      </c>
      <c r="F54">
        <v>200.02879377431915</v>
      </c>
      <c r="G54">
        <v>1149.9765809154762</v>
      </c>
      <c r="J54" t="str">
        <f>IF(H54="","",$P$6-'Script Table'!$E$15-'Script Table'!$E$19+H54)</f>
        <v/>
      </c>
      <c r="K54" s="132">
        <f t="shared" si="3"/>
        <v>200.02879377431915</v>
      </c>
      <c r="L54" s="132">
        <f t="shared" si="7"/>
        <v>54</v>
      </c>
      <c r="M54" s="132">
        <v>198.02850583657596</v>
      </c>
      <c r="N54" s="143">
        <v>179.98775418278646</v>
      </c>
    </row>
    <row r="55" spans="2:38" x14ac:dyDescent="0.2">
      <c r="B55" s="130">
        <v>204.02936964980555</v>
      </c>
      <c r="C55">
        <v>24.795496540730117</v>
      </c>
      <c r="D55">
        <v>204.02936964980555</v>
      </c>
      <c r="E55">
        <v>-1093.8844289029848</v>
      </c>
      <c r="F55">
        <v>204.02936964980555</v>
      </c>
      <c r="G55">
        <v>1145.9624610970152</v>
      </c>
      <c r="J55" t="str">
        <f>IF(H55="","",$P$6-'Script Table'!$E$15-'Script Table'!$E$19+H55)</f>
        <v/>
      </c>
      <c r="K55" s="132">
        <f t="shared" si="3"/>
        <v>204.02936964980555</v>
      </c>
      <c r="L55" s="132">
        <f t="shared" si="7"/>
        <v>55</v>
      </c>
      <c r="M55" s="132">
        <v>202.02908171206235</v>
      </c>
      <c r="N55" s="143">
        <v>179.98771156434455</v>
      </c>
    </row>
    <row r="56" spans="2:38" x14ac:dyDescent="0.2">
      <c r="B56" s="130">
        <v>208.02994552529194</v>
      </c>
      <c r="C56">
        <v>24.79463262119739</v>
      </c>
      <c r="D56">
        <v>208.02994552529194</v>
      </c>
      <c r="E56">
        <v>-1097.8985015843114</v>
      </c>
      <c r="F56">
        <v>208.02994552529194</v>
      </c>
      <c r="G56">
        <v>1141.9483884156887</v>
      </c>
      <c r="J56" t="str">
        <f>IF(H56="","",$P$6-'Script Table'!$E$15-'Script Table'!$E$19+H56)</f>
        <v/>
      </c>
      <c r="K56" s="132">
        <f t="shared" si="3"/>
        <v>208.02994552529194</v>
      </c>
      <c r="L56" s="132">
        <f t="shared" si="7"/>
        <v>56</v>
      </c>
      <c r="M56" s="132">
        <v>206.02965758754874</v>
      </c>
      <c r="N56" s="143">
        <v>179.98766864822102</v>
      </c>
    </row>
    <row r="57" spans="2:38" x14ac:dyDescent="0.2">
      <c r="B57" s="130">
        <v>212.03052140077833</v>
      </c>
      <c r="C57">
        <v>24.793765684119101</v>
      </c>
      <c r="D57">
        <v>212.03052140077833</v>
      </c>
      <c r="E57">
        <v>-1101.9125271284965</v>
      </c>
      <c r="F57">
        <v>212.03052140077833</v>
      </c>
      <c r="G57">
        <v>1137.9343628715035</v>
      </c>
      <c r="J57" t="str">
        <f>IF(H57="","",$P$6-'Script Table'!$E$15-'Script Table'!$E$19+H57)</f>
        <v/>
      </c>
      <c r="K57" s="132">
        <f t="shared" si="3"/>
        <v>212.03052140077833</v>
      </c>
      <c r="L57" s="132">
        <f t="shared" si="7"/>
        <v>57</v>
      </c>
      <c r="M57" s="132">
        <v>210.03023346303513</v>
      </c>
      <c r="N57" s="143">
        <v>179.98762543128581</v>
      </c>
    </row>
    <row r="58" spans="2:38" x14ac:dyDescent="0.2">
      <c r="B58" s="130">
        <v>216.03109727626472</v>
      </c>
      <c r="C58">
        <v>24.792895708270031</v>
      </c>
      <c r="D58">
        <v>216.03109727626472</v>
      </c>
      <c r="E58">
        <v>-1105.926505535534</v>
      </c>
      <c r="F58">
        <v>216.03109727626472</v>
      </c>
      <c r="G58">
        <v>1133.920384464466</v>
      </c>
      <c r="J58" t="str">
        <f>IF(H58="","",$P$6-'Script Table'!$E$15-'Script Table'!$E$19+H58)</f>
        <v/>
      </c>
      <c r="K58" s="132">
        <f t="shared" si="3"/>
        <v>216.03109727626472</v>
      </c>
      <c r="L58" s="132">
        <f t="shared" si="7"/>
        <v>58</v>
      </c>
      <c r="M58" s="132">
        <v>214.03080933852152</v>
      </c>
      <c r="N58" s="143">
        <v>179.98758191036549</v>
      </c>
    </row>
    <row r="59" spans="2:38" x14ac:dyDescent="0.2">
      <c r="B59" s="130">
        <v>220.03167315175111</v>
      </c>
      <c r="C59">
        <v>24.792022672200208</v>
      </c>
      <c r="D59">
        <v>220.03167315175111</v>
      </c>
      <c r="E59">
        <v>-1109.9404368054163</v>
      </c>
      <c r="F59">
        <v>220.03167315175111</v>
      </c>
      <c r="G59">
        <v>1129.9064531945837</v>
      </c>
      <c r="J59" t="str">
        <f>IF(H59="","",$P$6-'Script Table'!$E$15-'Script Table'!$E$19+H59)</f>
        <v/>
      </c>
      <c r="K59" s="132">
        <f t="shared" si="3"/>
        <v>220.03167315175111</v>
      </c>
      <c r="L59" s="132">
        <f t="shared" si="7"/>
        <v>59</v>
      </c>
      <c r="M59" s="132">
        <v>218.03138521400791</v>
      </c>
      <c r="N59" s="143">
        <v>179.98753808224117</v>
      </c>
    </row>
    <row r="60" spans="2:38" x14ac:dyDescent="0.2">
      <c r="B60" s="130">
        <v>224.0322490272375</v>
      </c>
      <c r="C60">
        <v>24.791146554231741</v>
      </c>
      <c r="D60">
        <v>224.0322490272375</v>
      </c>
      <c r="E60">
        <v>-1113.9543209381368</v>
      </c>
      <c r="F60">
        <v>224.0322490272375</v>
      </c>
      <c r="G60">
        <v>1125.8925690618632</v>
      </c>
      <c r="J60" t="str">
        <f>IF(H60="","",$P$6-'Script Table'!$E$15-'Script Table'!$E$19+H60)</f>
        <v/>
      </c>
      <c r="K60" s="132">
        <f t="shared" si="3"/>
        <v>224.0322490272375</v>
      </c>
      <c r="L60" s="132">
        <f t="shared" si="7"/>
        <v>60</v>
      </c>
      <c r="M60" s="132">
        <v>222.0319610894943</v>
      </c>
      <c r="N60" s="143">
        <v>179.98749394364867</v>
      </c>
    </row>
    <row r="61" spans="2:38" x14ac:dyDescent="0.2">
      <c r="B61" s="130">
        <v>228.03282490272389</v>
      </c>
      <c r="C61">
        <v>24.790267332455571</v>
      </c>
      <c r="D61">
        <v>228.03282490272389</v>
      </c>
      <c r="E61">
        <v>-1117.968157933688</v>
      </c>
      <c r="F61">
        <v>228.03282490272389</v>
      </c>
      <c r="G61">
        <v>1121.8787320663121</v>
      </c>
      <c r="J61" t="str">
        <f>IF(H61="","",$P$6-'Script Table'!$E$15-'Script Table'!$E$19+H61)</f>
        <v/>
      </c>
      <c r="K61" s="132">
        <f t="shared" si="3"/>
        <v>228.03282490272389</v>
      </c>
      <c r="L61" s="132">
        <f t="shared" si="7"/>
        <v>61</v>
      </c>
      <c r="M61" s="132">
        <v>226.03253696498069</v>
      </c>
      <c r="N61" s="143">
        <v>179.98744949127715</v>
      </c>
    </row>
    <row r="62" spans="2:38" x14ac:dyDescent="0.2">
      <c r="B62" s="130">
        <v>232.03340077821028</v>
      </c>
      <c r="C62">
        <v>24.789384984728205</v>
      </c>
      <c r="D62">
        <v>232.03340077821028</v>
      </c>
      <c r="E62">
        <v>-1121.9819477920628</v>
      </c>
      <c r="F62">
        <v>232.03340077821028</v>
      </c>
      <c r="G62">
        <v>1117.8649422079372</v>
      </c>
      <c r="J62" t="str">
        <f>IF(H62="","",$P$6-'Script Table'!$E$15-'Script Table'!$E$19+H62)</f>
        <v/>
      </c>
      <c r="K62" s="132">
        <f t="shared" si="3"/>
        <v>232.03340077821028</v>
      </c>
      <c r="L62" s="132">
        <f t="shared" si="7"/>
        <v>62</v>
      </c>
      <c r="M62" s="132">
        <v>230.03311284046708</v>
      </c>
      <c r="N62" s="143">
        <v>179.98740472176908</v>
      </c>
    </row>
    <row r="63" spans="2:38" x14ac:dyDescent="0.2">
      <c r="B63" s="130">
        <v>236.03397665369667</v>
      </c>
      <c r="C63">
        <v>24.788499488668304</v>
      </c>
      <c r="D63">
        <v>236.03397665369667</v>
      </c>
      <c r="E63">
        <v>-1125.9956905132537</v>
      </c>
      <c r="F63">
        <v>236.03397665369667</v>
      </c>
      <c r="G63">
        <v>1113.8511994867463</v>
      </c>
      <c r="J63" t="str">
        <f>IF(H63="","",$P$6-'Script Table'!$E$15-'Script Table'!$E$19+H63)</f>
        <v/>
      </c>
      <c r="K63" s="132">
        <f t="shared" si="3"/>
        <v>236.03397665369667</v>
      </c>
      <c r="L63" s="132">
        <f t="shared" si="7"/>
        <v>63</v>
      </c>
      <c r="M63" s="132">
        <v>234.03368871595347</v>
      </c>
      <c r="N63" s="143">
        <v>179.98735963171808</v>
      </c>
    </row>
    <row r="64" spans="2:38" x14ac:dyDescent="0.2">
      <c r="B64" s="130">
        <v>240.03455252918306</v>
      </c>
      <c r="C64">
        <v>24.787610821653313</v>
      </c>
      <c r="D64">
        <v>240.03455252918306</v>
      </c>
      <c r="E64">
        <v>-1130.0093860972531</v>
      </c>
      <c r="F64">
        <v>240.03455252918306</v>
      </c>
      <c r="G64">
        <v>1109.8375039027469</v>
      </c>
      <c r="J64" t="str">
        <f>IF(H64="","",$P$6-'Script Table'!$E$15-'Script Table'!$E$19+H64)</f>
        <v/>
      </c>
      <c r="K64" s="132">
        <f t="shared" si="3"/>
        <v>240.03455252918306</v>
      </c>
      <c r="L64" s="132">
        <f t="shared" si="7"/>
        <v>64</v>
      </c>
      <c r="M64" s="132">
        <v>238.03426459143986</v>
      </c>
      <c r="N64" s="143">
        <v>179.98731421766951</v>
      </c>
    </row>
    <row r="65" spans="2:14" x14ac:dyDescent="0.2">
      <c r="B65" s="130">
        <v>244.03512840466945</v>
      </c>
      <c r="C65">
        <v>24.786718960815953</v>
      </c>
      <c r="D65">
        <v>244.03512840466945</v>
      </c>
      <c r="E65">
        <v>-1134.0230345440539</v>
      </c>
      <c r="F65">
        <v>244.03512840466945</v>
      </c>
      <c r="G65">
        <v>1105.8238554559462</v>
      </c>
      <c r="J65" t="str">
        <f>IF(H65="","",$P$6-'Script Table'!$E$15-'Script Table'!$E$19+H65)</f>
        <v/>
      </c>
      <c r="K65" s="132">
        <f t="shared" si="3"/>
        <v>244.03512840466945</v>
      </c>
      <c r="L65" s="132">
        <f t="shared" si="7"/>
        <v>65</v>
      </c>
      <c r="M65" s="132">
        <v>242.03484046692625</v>
      </c>
      <c r="N65" s="143">
        <v>179.98726847611843</v>
      </c>
    </row>
    <row r="66" spans="2:14" x14ac:dyDescent="0.2">
      <c r="B66" s="130">
        <v>248.03570428015584</v>
      </c>
      <c r="C66">
        <v>24.785823883040702</v>
      </c>
      <c r="D66">
        <v>248.03570428015584</v>
      </c>
      <c r="E66">
        <v>-1138.0366358536476</v>
      </c>
      <c r="F66">
        <v>248.03570428015584</v>
      </c>
      <c r="G66">
        <v>1101.8102541463525</v>
      </c>
      <c r="J66" t="str">
        <f>IF(H66="","",$P$6-'Script Table'!$E$15-'Script Table'!$E$19+H66)</f>
        <v/>
      </c>
      <c r="K66" s="132">
        <f t="shared" si="3"/>
        <v>248.03570428015584</v>
      </c>
      <c r="L66" s="132">
        <f t="shared" si="7"/>
        <v>66</v>
      </c>
      <c r="M66" s="132">
        <v>246.03541634241265</v>
      </c>
      <c r="N66" s="143">
        <v>179.98722240350952</v>
      </c>
    </row>
    <row r="67" spans="2:14" x14ac:dyDescent="0.2">
      <c r="B67" s="130">
        <v>252.03628015564223</v>
      </c>
      <c r="C67">
        <v>24.784925564960158</v>
      </c>
      <c r="D67">
        <v>252.03628015564223</v>
      </c>
      <c r="E67">
        <v>-1142.0501900260272</v>
      </c>
      <c r="F67">
        <v>252.03628015564223</v>
      </c>
      <c r="G67">
        <v>1097.7966999739729</v>
      </c>
      <c r="J67" t="str">
        <f>IF(H67="","",$P$6-'Script Table'!$E$15-'Script Table'!$E$19+H67)</f>
        <v/>
      </c>
      <c r="K67" s="132">
        <f t="shared" si="3"/>
        <v>252.03628015564223</v>
      </c>
      <c r="L67" s="132">
        <f t="shared" si="7"/>
        <v>67</v>
      </c>
      <c r="M67" s="132">
        <v>250.03599221789904</v>
      </c>
      <c r="N67" s="143">
        <v>179.98717599623538</v>
      </c>
    </row>
    <row r="68" spans="2:14" x14ac:dyDescent="0.2">
      <c r="B68" s="130">
        <v>256.03685603112859</v>
      </c>
      <c r="C68">
        <v>24.784023982951403</v>
      </c>
      <c r="D68">
        <v>256.03685603112859</v>
      </c>
      <c r="E68">
        <v>-1146.0636970611843</v>
      </c>
      <c r="F68">
        <v>256.03685603112859</v>
      </c>
      <c r="G68">
        <v>1093.7831929388158</v>
      </c>
      <c r="J68" t="str">
        <f>IF(H68="","",$P$6-'Script Table'!$E$15-'Script Table'!$E$19+H68)</f>
        <v/>
      </c>
      <c r="K68" s="132">
        <f t="shared" ref="K68:K131" si="10">F68</f>
        <v>256.03685603112859</v>
      </c>
      <c r="L68" s="132">
        <f t="shared" si="7"/>
        <v>68</v>
      </c>
      <c r="M68" s="132">
        <v>254.03656809338543</v>
      </c>
      <c r="N68" s="143">
        <v>179.98712925063663</v>
      </c>
    </row>
    <row r="69" spans="2:14" x14ac:dyDescent="0.2">
      <c r="B69" s="130">
        <v>260.03743190661498</v>
      </c>
      <c r="C69">
        <v>24.783119113132223</v>
      </c>
      <c r="D69">
        <v>260.03743190661498</v>
      </c>
      <c r="E69">
        <v>-1150.0771569591109</v>
      </c>
      <c r="F69">
        <v>260.03743190661498</v>
      </c>
      <c r="G69">
        <v>1089.7697330408892</v>
      </c>
      <c r="J69" t="str">
        <f>IF(H69="","",$P$6-'Script Table'!$E$15-'Script Table'!$E$19+H69)</f>
        <v/>
      </c>
      <c r="K69" s="132">
        <f t="shared" si="10"/>
        <v>260.03743190661498</v>
      </c>
      <c r="L69" s="132">
        <f t="shared" si="7"/>
        <v>69</v>
      </c>
      <c r="M69" s="132">
        <v>258.03714396887176</v>
      </c>
      <c r="N69" s="143">
        <v>179.98708216299951</v>
      </c>
    </row>
    <row r="70" spans="2:14" x14ac:dyDescent="0.2">
      <c r="B70" s="130">
        <v>264.03800778210137</v>
      </c>
      <c r="C70">
        <v>24.782210931357341</v>
      </c>
      <c r="D70">
        <v>264.03800778210137</v>
      </c>
      <c r="E70">
        <v>-1154.0905697197989</v>
      </c>
      <c r="F70">
        <v>264.03800778210137</v>
      </c>
      <c r="G70">
        <v>1085.7563202802012</v>
      </c>
      <c r="J70" t="str">
        <f>IF(H70="","",$P$6-'Script Table'!$E$15-'Script Table'!$E$19+H70)</f>
        <v/>
      </c>
      <c r="K70" s="132">
        <f t="shared" si="10"/>
        <v>264.03800778210137</v>
      </c>
      <c r="L70" s="132">
        <f t="shared" ref="L70:L133" si="11">L69+1</f>
        <v>70</v>
      </c>
      <c r="M70" s="132">
        <v>262.03771984435821</v>
      </c>
      <c r="N70" s="143">
        <v>179.9870347295566</v>
      </c>
    </row>
    <row r="71" spans="2:14" x14ac:dyDescent="0.2">
      <c r="B71" s="130">
        <v>268.03858365758776</v>
      </c>
      <c r="C71">
        <v>24.781299413214512</v>
      </c>
      <c r="D71">
        <v>268.03858365758776</v>
      </c>
      <c r="E71">
        <v>-1158.1039353432402</v>
      </c>
      <c r="F71">
        <v>268.03858365758776</v>
      </c>
      <c r="G71">
        <v>1081.7429546567598</v>
      </c>
      <c r="J71" t="str">
        <f>IF(H71="","",$P$6-'Script Table'!$E$15-'Script Table'!$E$19+H71)</f>
        <v/>
      </c>
      <c r="K71" s="132">
        <f t="shared" si="10"/>
        <v>268.03858365758776</v>
      </c>
      <c r="L71" s="132">
        <f t="shared" si="11"/>
        <v>71</v>
      </c>
      <c r="M71" s="132">
        <v>266.03829571984454</v>
      </c>
      <c r="N71" s="143">
        <v>179.98698694648436</v>
      </c>
    </row>
    <row r="72" spans="2:14" x14ac:dyDescent="0.2">
      <c r="B72" s="130">
        <v>272.03915953307416</v>
      </c>
      <c r="C72">
        <v>24.780384534020573</v>
      </c>
      <c r="D72">
        <v>272.03915953307416</v>
      </c>
      <c r="E72">
        <v>-1162.1172538294263</v>
      </c>
      <c r="F72">
        <v>272.03915953307416</v>
      </c>
      <c r="G72">
        <v>1077.7296361705737</v>
      </c>
      <c r="J72" t="str">
        <f>IF(H72="","",$P$6-'Script Table'!$E$15-'Script Table'!$E$19+H72)</f>
        <v/>
      </c>
      <c r="K72" s="132">
        <f t="shared" si="10"/>
        <v>272.03915953307416</v>
      </c>
      <c r="L72" s="132">
        <f t="shared" si="11"/>
        <v>72</v>
      </c>
      <c r="M72" s="132">
        <v>270.03887159533099</v>
      </c>
      <c r="N72" s="143">
        <v>179.98693880990274</v>
      </c>
    </row>
    <row r="73" spans="2:14" x14ac:dyDescent="0.2">
      <c r="B73" s="130">
        <v>276.03973540856055</v>
      </c>
      <c r="C73">
        <v>24.779466268817437</v>
      </c>
      <c r="D73">
        <v>276.03973540856055</v>
      </c>
      <c r="E73">
        <v>-1166.1305251783483</v>
      </c>
      <c r="F73">
        <v>276.03973540856055</v>
      </c>
      <c r="G73">
        <v>1073.7163648216517</v>
      </c>
      <c r="J73" t="str">
        <f>IF(H73="","",$P$6-'Script Table'!$E$15-'Script Table'!$E$19+H73)</f>
        <v/>
      </c>
      <c r="K73" s="132">
        <f t="shared" si="10"/>
        <v>276.03973540856055</v>
      </c>
      <c r="L73" s="132">
        <f t="shared" si="11"/>
        <v>73</v>
      </c>
      <c r="M73" s="132">
        <v>274.03944747081732</v>
      </c>
      <c r="N73" s="143">
        <v>179.98689031587426</v>
      </c>
    </row>
    <row r="74" spans="2:14" x14ac:dyDescent="0.2">
      <c r="B74" s="130">
        <v>280.04031128404694</v>
      </c>
      <c r="C74">
        <v>24.778544592367986</v>
      </c>
      <c r="D74">
        <v>280.04031128404694</v>
      </c>
      <c r="E74">
        <v>-1170.1437493899978</v>
      </c>
      <c r="F74">
        <v>280.04031128404694</v>
      </c>
      <c r="G74">
        <v>1069.7031406100023</v>
      </c>
      <c r="J74" t="str">
        <f>IF(H74="","",$P$6-'Script Table'!$E$15-'Script Table'!$E$19+H74)</f>
        <v/>
      </c>
      <c r="K74" s="132">
        <f t="shared" si="10"/>
        <v>280.04031128404694</v>
      </c>
      <c r="L74" s="132">
        <f t="shared" si="11"/>
        <v>74</v>
      </c>
      <c r="M74" s="132">
        <v>278.04002334630377</v>
      </c>
      <c r="N74" s="143">
        <v>179.98684146040273</v>
      </c>
    </row>
    <row r="75" spans="2:14" x14ac:dyDescent="0.2">
      <c r="B75" s="130">
        <v>284.04088715953333</v>
      </c>
      <c r="C75">
        <v>24.777619479151873</v>
      </c>
      <c r="D75">
        <v>284.04088715953333</v>
      </c>
      <c r="E75">
        <v>-1174.1569264643661</v>
      </c>
      <c r="F75">
        <v>284.04088715953333</v>
      </c>
      <c r="G75">
        <v>1065.689963535634</v>
      </c>
      <c r="J75" t="str">
        <f>IF(H75="","",$P$6-'Script Table'!$E$15-'Script Table'!$E$19+H75)</f>
        <v/>
      </c>
      <c r="K75" s="132">
        <f t="shared" si="10"/>
        <v>284.04088715953333</v>
      </c>
      <c r="L75" s="132">
        <f t="shared" si="11"/>
        <v>75</v>
      </c>
      <c r="M75" s="132">
        <v>282.0405992217901</v>
      </c>
      <c r="N75" s="143">
        <v>179.98679223943179</v>
      </c>
    </row>
    <row r="76" spans="2:14" x14ac:dyDescent="0.2">
      <c r="B76" s="130">
        <v>288.04146303501972</v>
      </c>
      <c r="C76">
        <v>24.776690903361313</v>
      </c>
      <c r="D76">
        <v>288.04146303501972</v>
      </c>
      <c r="E76">
        <v>-1178.1700564014443</v>
      </c>
      <c r="F76">
        <v>288.04146303501972</v>
      </c>
      <c r="G76">
        <v>1061.6768335985557</v>
      </c>
      <c r="J76" t="str">
        <f>IF(H76="","",$P$6-'Script Table'!$E$15-'Script Table'!$E$19+H76)</f>
        <v/>
      </c>
      <c r="K76" s="132">
        <f t="shared" si="10"/>
        <v>288.04146303501972</v>
      </c>
      <c r="L76" s="132">
        <f t="shared" si="11"/>
        <v>76</v>
      </c>
      <c r="M76" s="132">
        <v>286.04117509727655</v>
      </c>
      <c r="N76" s="143">
        <v>179.98674264884471</v>
      </c>
    </row>
    <row r="77" spans="2:14" x14ac:dyDescent="0.2">
      <c r="B77" s="130">
        <v>292.04203891050611</v>
      </c>
      <c r="C77">
        <v>24.775758838896721</v>
      </c>
      <c r="D77">
        <v>292.04203891050611</v>
      </c>
      <c r="E77">
        <v>-1182.1831392012232</v>
      </c>
      <c r="F77">
        <v>292.04203891050611</v>
      </c>
      <c r="G77">
        <v>1057.6637507987768</v>
      </c>
      <c r="J77" t="str">
        <f>IF(H77="","",$P$6-'Script Table'!$E$15-'Script Table'!$E$19+H77)</f>
        <v/>
      </c>
      <c r="K77" s="132">
        <f t="shared" si="10"/>
        <v>292.04203891050611</v>
      </c>
      <c r="L77" s="132">
        <f t="shared" si="11"/>
        <v>77</v>
      </c>
      <c r="M77" s="132">
        <v>290.04175097276288</v>
      </c>
      <c r="N77" s="143">
        <v>179.98669268446244</v>
      </c>
    </row>
    <row r="78" spans="2:14" x14ac:dyDescent="0.2">
      <c r="B78" s="130">
        <v>296.0426147859925</v>
      </c>
      <c r="C78">
        <v>24.774823259362293</v>
      </c>
      <c r="D78">
        <v>296.0426147859925</v>
      </c>
      <c r="E78">
        <v>-1186.1961748636934</v>
      </c>
      <c r="F78">
        <v>296.0426147859925</v>
      </c>
      <c r="G78">
        <v>1053.6507151363066</v>
      </c>
      <c r="J78" t="str">
        <f>IF(H78="","",$P$6-'Script Table'!$E$15-'Script Table'!$E$19+H78)</f>
        <v/>
      </c>
      <c r="K78" s="132">
        <f t="shared" si="10"/>
        <v>296.0426147859925</v>
      </c>
      <c r="L78" s="132">
        <f t="shared" si="11"/>
        <v>78</v>
      </c>
      <c r="M78" s="132">
        <v>294.04232684824933</v>
      </c>
      <c r="N78" s="143">
        <v>179.98664234204256</v>
      </c>
    </row>
    <row r="79" spans="2:14" x14ac:dyDescent="0.2">
      <c r="B79" s="130">
        <v>300.04319066147889</v>
      </c>
      <c r="C79">
        <v>24.773884138061522</v>
      </c>
      <c r="D79">
        <v>300.04319066147889</v>
      </c>
      <c r="E79">
        <v>-1190.209163388846</v>
      </c>
      <c r="F79">
        <v>300.04319066147889</v>
      </c>
      <c r="G79">
        <v>1049.637726611154</v>
      </c>
      <c r="J79" t="str">
        <f>IF(H79="","",$P$6-'Script Table'!$E$15-'Script Table'!$E$19+H79)</f>
        <v/>
      </c>
      <c r="K79" s="132">
        <f t="shared" si="10"/>
        <v>300.04319066147889</v>
      </c>
      <c r="L79" s="132">
        <f t="shared" si="11"/>
        <v>79</v>
      </c>
      <c r="M79" s="132">
        <v>298.04290272373566</v>
      </c>
      <c r="N79" s="143">
        <v>179.98659161727835</v>
      </c>
    </row>
    <row r="80" spans="2:14" x14ac:dyDescent="0.2">
      <c r="B80" s="130">
        <v>304.04376653696528</v>
      </c>
      <c r="C80">
        <v>24.772941447992601</v>
      </c>
      <c r="D80">
        <v>304.04376653696528</v>
      </c>
      <c r="E80">
        <v>-1194.2221047766714</v>
      </c>
      <c r="F80">
        <v>304.04376653696528</v>
      </c>
      <c r="G80">
        <v>1045.6247852233287</v>
      </c>
      <c r="J80" t="str">
        <f>IF(H80="","",$P$6-'Script Table'!$E$15-'Script Table'!$E$19+H80)</f>
        <v/>
      </c>
      <c r="K80" s="132">
        <f t="shared" si="10"/>
        <v>304.04376653696528</v>
      </c>
      <c r="L80" s="132">
        <f t="shared" si="11"/>
        <v>80</v>
      </c>
      <c r="M80" s="132">
        <v>302.04347859922211</v>
      </c>
      <c r="N80" s="143">
        <v>179.98654050579745</v>
      </c>
    </row>
    <row r="81" spans="2:14" x14ac:dyDescent="0.2">
      <c r="B81" s="130">
        <v>308.04434241245167</v>
      </c>
      <c r="C81">
        <v>24.771995161843765</v>
      </c>
      <c r="D81">
        <v>308.04434241245167</v>
      </c>
      <c r="E81">
        <v>-1198.2349990271598</v>
      </c>
      <c r="F81">
        <v>308.04434241245167</v>
      </c>
      <c r="G81">
        <v>1041.6118909728402</v>
      </c>
      <c r="J81" t="str">
        <f>IF(H81="","",$P$6-'Script Table'!$E$15-'Script Table'!$E$19+H81)</f>
        <v/>
      </c>
      <c r="K81" s="132">
        <f t="shared" si="10"/>
        <v>308.04434241245167</v>
      </c>
      <c r="L81" s="132">
        <f t="shared" si="11"/>
        <v>81</v>
      </c>
      <c r="M81" s="132">
        <v>306.04405447470845</v>
      </c>
      <c r="N81" s="143">
        <v>179.98648900316067</v>
      </c>
    </row>
    <row r="82" spans="2:14" x14ac:dyDescent="0.2">
      <c r="B82" s="130">
        <v>312.04491828793806</v>
      </c>
      <c r="C82">
        <v>24.771045251988507</v>
      </c>
      <c r="D82">
        <v>312.04491828793806</v>
      </c>
      <c r="E82">
        <v>-1202.2478461403014</v>
      </c>
      <c r="F82">
        <v>312.04491828793806</v>
      </c>
      <c r="G82">
        <v>1037.5990438596987</v>
      </c>
      <c r="J82" t="str">
        <f>IF(H82="","",$P$6-'Script Table'!$E$15-'Script Table'!$E$19+H82)</f>
        <v/>
      </c>
      <c r="K82" s="132">
        <f t="shared" si="10"/>
        <v>312.04491828793806</v>
      </c>
      <c r="L82" s="132">
        <f t="shared" si="11"/>
        <v>82</v>
      </c>
      <c r="M82" s="132">
        <v>310.04463035019489</v>
      </c>
      <c r="N82" s="143">
        <v>179.98643710486019</v>
      </c>
    </row>
    <row r="83" spans="2:14" x14ac:dyDescent="0.2">
      <c r="B83" s="130">
        <v>316.04549416342445</v>
      </c>
      <c r="C83">
        <v>24.77009169048074</v>
      </c>
      <c r="D83">
        <v>316.04549416342445</v>
      </c>
      <c r="E83">
        <v>-1206.2606461160867</v>
      </c>
      <c r="F83">
        <v>316.04549416342445</v>
      </c>
      <c r="G83">
        <v>1033.5862438839133</v>
      </c>
      <c r="J83" t="str">
        <f>IF(H83="","",$P$6-'Script Table'!$E$15-'Script Table'!$E$19+H83)</f>
        <v/>
      </c>
      <c r="K83" s="132">
        <f t="shared" si="10"/>
        <v>316.04549416342445</v>
      </c>
      <c r="L83" s="132">
        <f t="shared" si="11"/>
        <v>83</v>
      </c>
      <c r="M83" s="132">
        <v>314.04520622568123</v>
      </c>
      <c r="N83" s="143">
        <v>179.98638480631917</v>
      </c>
    </row>
    <row r="84" spans="2:14" x14ac:dyDescent="0.2">
      <c r="B84" s="130">
        <v>320.04607003891084</v>
      </c>
      <c r="C84">
        <v>24.769134449049847</v>
      </c>
      <c r="D84">
        <v>320.04607003891084</v>
      </c>
      <c r="E84">
        <v>-1210.273398954505</v>
      </c>
      <c r="F84">
        <v>320.04607003891084</v>
      </c>
      <c r="G84">
        <v>1029.5734910454951</v>
      </c>
      <c r="J84" t="str">
        <f>IF(H84="","",$P$6-'Script Table'!$E$15-'Script Table'!$E$19+H84)</f>
        <v/>
      </c>
      <c r="K84" s="132">
        <f t="shared" si="10"/>
        <v>320.04607003891084</v>
      </c>
      <c r="L84" s="132">
        <f t="shared" si="11"/>
        <v>84</v>
      </c>
      <c r="M84" s="132">
        <v>318.04578210116767</v>
      </c>
      <c r="N84" s="143">
        <v>179.98633210288961</v>
      </c>
    </row>
    <row r="85" spans="2:14" x14ac:dyDescent="0.2">
      <c r="B85" s="130">
        <v>324.04664591439723</v>
      </c>
      <c r="C85">
        <v>24.768173499095628</v>
      </c>
      <c r="D85">
        <v>324.04664591439723</v>
      </c>
      <c r="E85">
        <v>-1214.2861046555468</v>
      </c>
      <c r="F85">
        <v>324.04664591439723</v>
      </c>
      <c r="G85">
        <v>1025.5607853444533</v>
      </c>
      <c r="J85" t="str">
        <f>IF(H85="","",$P$6-'Script Table'!$E$15-'Script Table'!$E$19+H85)</f>
        <v/>
      </c>
      <c r="K85" s="132">
        <f t="shared" si="10"/>
        <v>324.04664591439723</v>
      </c>
      <c r="L85" s="132">
        <f t="shared" si="11"/>
        <v>85</v>
      </c>
      <c r="M85" s="132">
        <v>322.04635797665401</v>
      </c>
      <c r="N85" s="143">
        <v>179.98627898985134</v>
      </c>
    </row>
    <row r="86" spans="2:14" x14ac:dyDescent="0.2">
      <c r="B86" s="130">
        <v>328.04722178988362</v>
      </c>
      <c r="C86">
        <v>24.767208811683158</v>
      </c>
      <c r="D86">
        <v>328.04722178988362</v>
      </c>
      <c r="E86">
        <v>-1218.298763219201</v>
      </c>
      <c r="F86">
        <v>328.04722178988362</v>
      </c>
      <c r="G86">
        <v>1021.5481267807991</v>
      </c>
      <c r="J86" t="str">
        <f>IF(H86="","",$P$6-'Script Table'!$E$15-'Script Table'!$E$19+H86)</f>
        <v/>
      </c>
      <c r="K86" s="132">
        <f t="shared" si="10"/>
        <v>328.04722178988362</v>
      </c>
      <c r="L86" s="132">
        <f t="shared" si="11"/>
        <v>86</v>
      </c>
      <c r="M86" s="132">
        <v>326.04693385214046</v>
      </c>
      <c r="N86" s="143">
        <v>179.98622546241046</v>
      </c>
    </row>
    <row r="87" spans="2:14" x14ac:dyDescent="0.2">
      <c r="B87" s="130">
        <v>332.04779766537001</v>
      </c>
      <c r="C87">
        <v>24.766240357537569</v>
      </c>
      <c r="D87">
        <v>332.04779766537001</v>
      </c>
      <c r="E87">
        <v>-1222.3113746454574</v>
      </c>
      <c r="F87">
        <v>332.04779766537001</v>
      </c>
      <c r="G87">
        <v>1017.5355153545427</v>
      </c>
      <c r="J87" t="str">
        <f>IF(H87="","",$P$6-'Script Table'!$E$15-'Script Table'!$E$19+H87)</f>
        <v/>
      </c>
      <c r="K87" s="132">
        <f t="shared" si="10"/>
        <v>332.04779766537001</v>
      </c>
      <c r="L87" s="132">
        <f t="shared" si="11"/>
        <v>87</v>
      </c>
      <c r="M87" s="132">
        <v>330.04750972762679</v>
      </c>
      <c r="N87" s="143">
        <v>179.98617151569832</v>
      </c>
    </row>
    <row r="88" spans="2:14" x14ac:dyDescent="0.2">
      <c r="B88" s="130">
        <v>336.0483735408564</v>
      </c>
      <c r="C88">
        <v>24.765268107038651</v>
      </c>
      <c r="D88">
        <v>336.0483735408564</v>
      </c>
      <c r="E88">
        <v>-1226.323938934305</v>
      </c>
      <c r="F88">
        <v>336.0483735408564</v>
      </c>
      <c r="G88">
        <v>1013.522951065695</v>
      </c>
      <c r="J88" t="str">
        <f>IF(H88="","",$P$6-'Script Table'!$E$15-'Script Table'!$E$19+H88)</f>
        <v/>
      </c>
      <c r="K88" s="132">
        <f t="shared" si="10"/>
        <v>336.0483735408564</v>
      </c>
      <c r="L88" s="132">
        <f t="shared" si="11"/>
        <v>88</v>
      </c>
      <c r="M88" s="132">
        <v>334.04808560311324</v>
      </c>
      <c r="N88" s="143">
        <v>179.98611714476897</v>
      </c>
    </row>
    <row r="89" spans="2:14" x14ac:dyDescent="0.2">
      <c r="B89" s="130">
        <v>340.04894941634279</v>
      </c>
      <c r="C89">
        <v>24.764292030215454</v>
      </c>
      <c r="D89">
        <v>340.04894941634279</v>
      </c>
      <c r="E89">
        <v>-1230.3364560857335</v>
      </c>
      <c r="F89">
        <v>340.04894941634279</v>
      </c>
      <c r="G89">
        <v>1009.5104339142665</v>
      </c>
      <c r="J89" t="str">
        <f>IF(H89="","",$P$6-'Script Table'!$E$15-'Script Table'!$E$19+H89)</f>
        <v/>
      </c>
      <c r="K89" s="132">
        <f t="shared" si="10"/>
        <v>340.04894941634279</v>
      </c>
      <c r="L89" s="132">
        <f t="shared" si="11"/>
        <v>89</v>
      </c>
      <c r="M89" s="132">
        <v>338.04866147859957</v>
      </c>
      <c r="N89" s="143">
        <v>179.98606234459916</v>
      </c>
    </row>
    <row r="90" spans="2:14" x14ac:dyDescent="0.2">
      <c r="B90" s="130">
        <v>344.04952529182918</v>
      </c>
      <c r="C90">
        <v>24.763312096740695</v>
      </c>
      <c r="D90">
        <v>344.04952529182918</v>
      </c>
      <c r="E90">
        <v>-1234.3489260997314</v>
      </c>
      <c r="F90">
        <v>344.04952529182918</v>
      </c>
      <c r="G90">
        <v>1005.4979639002686</v>
      </c>
      <c r="J90" t="str">
        <f>IF(H90="","",$P$6-'Script Table'!$E$15-'Script Table'!$E$19+H90)</f>
        <v/>
      </c>
      <c r="K90" s="132">
        <f t="shared" si="10"/>
        <v>344.04952529182918</v>
      </c>
      <c r="L90" s="132">
        <f t="shared" si="11"/>
        <v>90</v>
      </c>
      <c r="M90" s="132">
        <v>342.04923735408602</v>
      </c>
      <c r="N90" s="143">
        <v>179.98600711008552</v>
      </c>
    </row>
    <row r="91" spans="2:14" x14ac:dyDescent="0.2">
      <c r="B91" s="130">
        <v>348.05010116731557</v>
      </c>
      <c r="C91">
        <v>24.762328275925093</v>
      </c>
      <c r="D91">
        <v>348.05010116731557</v>
      </c>
      <c r="E91">
        <v>-1238.3613489762874</v>
      </c>
      <c r="F91">
        <v>348.05010116731557</v>
      </c>
      <c r="G91">
        <v>1001.4855410237126</v>
      </c>
      <c r="J91" t="str">
        <f>IF(H91="","",$P$6-'Script Table'!$E$15-'Script Table'!$E$19+H91)</f>
        <v/>
      </c>
      <c r="K91" s="132">
        <f t="shared" si="10"/>
        <v>348.05010116731557</v>
      </c>
      <c r="L91" s="132">
        <f t="shared" si="11"/>
        <v>91</v>
      </c>
      <c r="M91" s="132">
        <v>346.04981322957235</v>
      </c>
      <c r="N91" s="143">
        <v>179.98595143604356</v>
      </c>
    </row>
    <row r="92" spans="2:14" x14ac:dyDescent="0.2">
      <c r="B92" s="130">
        <v>352.05067704280196</v>
      </c>
      <c r="C92">
        <v>24.761340536711597</v>
      </c>
      <c r="D92">
        <v>352.05067704280196</v>
      </c>
      <c r="E92">
        <v>-1242.3737247153904</v>
      </c>
      <c r="F92">
        <v>352.05067704280196</v>
      </c>
      <c r="G92">
        <v>997.47316528460965</v>
      </c>
      <c r="J92" t="str">
        <f>IF(H92="","",$P$6-'Script Table'!$E$15-'Script Table'!$E$19+H92)</f>
        <v/>
      </c>
      <c r="K92" s="132">
        <f t="shared" si="10"/>
        <v>352.05067704280196</v>
      </c>
      <c r="L92" s="132">
        <f t="shared" si="11"/>
        <v>92</v>
      </c>
      <c r="M92" s="132">
        <v>350.0503891050588</v>
      </c>
      <c r="N92" s="143">
        <v>179.98589531720617</v>
      </c>
    </row>
    <row r="93" spans="2:14" x14ac:dyDescent="0.2">
      <c r="B93" s="130">
        <v>356.05125291828836</v>
      </c>
      <c r="C93">
        <v>24.760348847669473</v>
      </c>
      <c r="D93">
        <v>356.05125291828836</v>
      </c>
      <c r="E93">
        <v>-1246.3860533170284</v>
      </c>
      <c r="F93">
        <v>356.05125291828836</v>
      </c>
      <c r="G93">
        <v>993.4608366829716</v>
      </c>
      <c r="J93" t="str">
        <f>IF(H93="","",$P$6-'Script Table'!$E$15-'Script Table'!$E$19+H93)</f>
        <v/>
      </c>
      <c r="K93" s="132">
        <f t="shared" si="10"/>
        <v>356.05125291828836</v>
      </c>
      <c r="L93" s="132">
        <f t="shared" si="11"/>
        <v>93</v>
      </c>
      <c r="M93" s="132">
        <v>354.05096498054513</v>
      </c>
      <c r="N93" s="143">
        <v>179.98583874822145</v>
      </c>
    </row>
    <row r="94" spans="2:14" x14ac:dyDescent="0.2">
      <c r="B94" s="130">
        <v>360.05182879377475</v>
      </c>
      <c r="C94">
        <v>24.759353176988281</v>
      </c>
      <c r="D94">
        <v>360.05182879377475</v>
      </c>
      <c r="E94">
        <v>-1250.3983347811895</v>
      </c>
      <c r="F94">
        <v>360.05182879377475</v>
      </c>
      <c r="G94">
        <v>989.4485552188105</v>
      </c>
      <c r="J94" t="str">
        <f>IF(H94="","",$P$6-'Script Table'!$E$15-'Script Table'!$E$19+H94)</f>
        <v/>
      </c>
      <c r="K94" s="132">
        <f t="shared" si="10"/>
        <v>360.05182879377475</v>
      </c>
      <c r="L94" s="132">
        <f t="shared" si="11"/>
        <v>94</v>
      </c>
      <c r="M94" s="132">
        <v>358.05154085603158</v>
      </c>
      <c r="N94" s="143">
        <v>179.98578172365131</v>
      </c>
    </row>
    <row r="95" spans="2:14" x14ac:dyDescent="0.2">
      <c r="B95" s="130">
        <v>364.05240466926114</v>
      </c>
      <c r="C95">
        <v>24.758353492471766</v>
      </c>
      <c r="D95">
        <v>364.05240466926114</v>
      </c>
      <c r="E95">
        <v>-1254.4105691078626</v>
      </c>
      <c r="F95">
        <v>364.05240466926114</v>
      </c>
      <c r="G95">
        <v>985.43632089213747</v>
      </c>
      <c r="J95" t="str">
        <f>IF(H95="","",$P$6-'Script Table'!$E$15-'Script Table'!$E$19+H95)</f>
        <v/>
      </c>
      <c r="K95" s="132">
        <f t="shared" si="10"/>
        <v>364.05240466926114</v>
      </c>
      <c r="L95" s="132">
        <f t="shared" si="11"/>
        <v>95</v>
      </c>
      <c r="M95" s="132">
        <v>362.05211673151791</v>
      </c>
      <c r="N95" s="143">
        <v>179.98572423797015</v>
      </c>
    </row>
    <row r="96" spans="2:14" x14ac:dyDescent="0.2">
      <c r="B96" s="130">
        <v>368.05298054474753</v>
      </c>
      <c r="C96">
        <v>24.757349761531533</v>
      </c>
      <c r="D96">
        <v>368.05298054474753</v>
      </c>
      <c r="E96">
        <v>-1258.4227562970343</v>
      </c>
      <c r="F96">
        <v>368.05298054474753</v>
      </c>
      <c r="G96">
        <v>981.42413370296572</v>
      </c>
      <c r="J96" t="str">
        <f>IF(H96="","",$P$6-'Script Table'!$E$15-'Script Table'!$E$19+H96)</f>
        <v/>
      </c>
      <c r="K96" s="132">
        <f t="shared" si="10"/>
        <v>368.05298054474753</v>
      </c>
      <c r="L96" s="132">
        <f t="shared" si="11"/>
        <v>96</v>
      </c>
      <c r="M96" s="132">
        <v>366.05269260700436</v>
      </c>
      <c r="N96" s="143">
        <v>179.98566628556176</v>
      </c>
    </row>
    <row r="97" spans="2:14" x14ac:dyDescent="0.2">
      <c r="B97" s="130">
        <v>372.05355642023392</v>
      </c>
      <c r="C97">
        <v>24.756341951180723</v>
      </c>
      <c r="D97">
        <v>372.05355642023392</v>
      </c>
      <c r="E97">
        <v>-1262.4348963486937</v>
      </c>
      <c r="F97">
        <v>372.05355642023392</v>
      </c>
      <c r="G97">
        <v>977.41199365130637</v>
      </c>
      <c r="J97" t="str">
        <f>IF(H97="","",$P$6-'Script Table'!$E$15-'Script Table'!$E$19+H97)</f>
        <v/>
      </c>
      <c r="K97" s="132">
        <f t="shared" si="10"/>
        <v>372.05355642023392</v>
      </c>
      <c r="L97" s="132">
        <f t="shared" si="11"/>
        <v>97</v>
      </c>
      <c r="M97" s="132">
        <v>370.05326848249069</v>
      </c>
      <c r="N97" s="143">
        <v>179.98560786071945</v>
      </c>
    </row>
    <row r="98" spans="2:14" x14ac:dyDescent="0.2">
      <c r="B98" s="130">
        <v>376.05413229572031</v>
      </c>
      <c r="C98">
        <v>24.755330028027434</v>
      </c>
      <c r="D98">
        <v>376.05413229572031</v>
      </c>
      <c r="E98">
        <v>-1266.4469892628265</v>
      </c>
      <c r="F98">
        <v>376.05413229572031</v>
      </c>
      <c r="G98">
        <v>973.39990073717354</v>
      </c>
      <c r="J98" t="str">
        <f>IF(H98="","",$P$6-'Script Table'!$E$15-'Script Table'!$E$19+H98)</f>
        <v/>
      </c>
      <c r="K98" s="132">
        <f t="shared" si="10"/>
        <v>376.05413229572031</v>
      </c>
      <c r="L98" s="132">
        <f t="shared" si="11"/>
        <v>98</v>
      </c>
      <c r="M98" s="132">
        <v>374.05384435797714</v>
      </c>
      <c r="N98" s="143">
        <v>179.98554895764218</v>
      </c>
    </row>
    <row r="99" spans="2:14" x14ac:dyDescent="0.2">
      <c r="B99" s="130">
        <v>380.0547081712067</v>
      </c>
      <c r="C99">
        <v>24.754313958268103</v>
      </c>
      <c r="D99">
        <v>380.0547081712067</v>
      </c>
      <c r="E99">
        <v>-1270.4590350394212</v>
      </c>
      <c r="F99">
        <v>380.0547081712067</v>
      </c>
      <c r="G99">
        <v>969.38785496057881</v>
      </c>
      <c r="J99" t="str">
        <f>IF(H99="","",$P$6-'Script Table'!$E$15-'Script Table'!$E$19+H99)</f>
        <v/>
      </c>
      <c r="K99" s="132">
        <f t="shared" si="10"/>
        <v>380.0547081712067</v>
      </c>
      <c r="L99" s="132">
        <f t="shared" si="11"/>
        <v>99</v>
      </c>
      <c r="M99" s="132">
        <v>378.05442023346347</v>
      </c>
      <c r="N99" s="143">
        <v>179.98548957043423</v>
      </c>
    </row>
    <row r="100" spans="2:14" x14ac:dyDescent="0.2">
      <c r="B100" s="130">
        <v>384.05528404669309</v>
      </c>
      <c r="C100">
        <v>24.753293707680676</v>
      </c>
      <c r="D100">
        <v>384.05528404669309</v>
      </c>
      <c r="E100">
        <v>-1274.4710336784644</v>
      </c>
      <c r="F100">
        <v>384.05528404669309</v>
      </c>
      <c r="G100">
        <v>965.37585632153559</v>
      </c>
      <c r="J100" t="str">
        <f>IF(H100="","",$P$6-'Script Table'!$E$15-'Script Table'!$E$19+H100)</f>
        <v/>
      </c>
      <c r="K100" s="132">
        <f t="shared" si="10"/>
        <v>384.05528404669309</v>
      </c>
      <c r="L100" s="132">
        <f t="shared" si="11"/>
        <v>100</v>
      </c>
      <c r="M100" s="132">
        <v>382.05499610894992</v>
      </c>
      <c r="N100" s="143">
        <v>179.98542969310202</v>
      </c>
    </row>
    <row r="101" spans="2:14" x14ac:dyDescent="0.2">
      <c r="B101" s="130">
        <v>388.05585992217948</v>
      </c>
      <c r="C101">
        <v>24.752269241617697</v>
      </c>
      <c r="D101">
        <v>388.05585992217948</v>
      </c>
      <c r="E101">
        <v>-1278.4829851799427</v>
      </c>
      <c r="F101">
        <v>388.05585992217948</v>
      </c>
      <c r="G101">
        <v>961.36390482005731</v>
      </c>
      <c r="J101" t="str">
        <f>IF(H101="","",$P$6-'Script Table'!$E$15-'Script Table'!$E$19+H101)</f>
        <v/>
      </c>
      <c r="K101" s="132">
        <f t="shared" si="10"/>
        <v>388.05585992217948</v>
      </c>
      <c r="L101" s="132">
        <f t="shared" si="11"/>
        <v>101</v>
      </c>
      <c r="M101" s="132">
        <v>386.05557198443626</v>
      </c>
      <c r="N101" s="143">
        <v>179.98536931955292</v>
      </c>
    </row>
    <row r="102" spans="2:14" x14ac:dyDescent="0.2">
      <c r="B102" s="130">
        <v>392.05643579766587</v>
      </c>
      <c r="C102">
        <v>24.751240524999229</v>
      </c>
      <c r="D102">
        <v>392.05643579766587</v>
      </c>
      <c r="E102">
        <v>-1282.4948895438431</v>
      </c>
      <c r="F102">
        <v>392.05643579766587</v>
      </c>
      <c r="G102">
        <v>957.35200045615693</v>
      </c>
      <c r="J102" t="str">
        <f>IF(H102="","",$P$6-'Script Table'!$E$15-'Script Table'!$E$19+H102)</f>
        <v/>
      </c>
      <c r="K102" s="132">
        <f t="shared" si="10"/>
        <v>392.05643579766587</v>
      </c>
      <c r="L102" s="132">
        <f t="shared" si="11"/>
        <v>102</v>
      </c>
      <c r="M102" s="132">
        <v>390.0561478599227</v>
      </c>
      <c r="N102" s="143">
        <v>179.98530844359308</v>
      </c>
    </row>
    <row r="103" spans="2:14" x14ac:dyDescent="0.2">
      <c r="B103" s="130">
        <v>396.05701167315226</v>
      </c>
      <c r="C103">
        <v>24.750207522305598</v>
      </c>
      <c r="D103">
        <v>396.05701167315226</v>
      </c>
      <c r="E103">
        <v>-1286.5067467701513</v>
      </c>
      <c r="F103">
        <v>396.05701167315226</v>
      </c>
      <c r="G103">
        <v>953.34014322984876</v>
      </c>
      <c r="J103" t="str">
        <f>IF(H103="","",$P$6-'Script Table'!$E$15-'Script Table'!$E$19+H103)</f>
        <v/>
      </c>
      <c r="K103" s="132">
        <f t="shared" si="10"/>
        <v>396.05701167315226</v>
      </c>
      <c r="L103" s="132">
        <f t="shared" si="11"/>
        <v>103</v>
      </c>
      <c r="M103" s="132">
        <v>394.05672373540904</v>
      </c>
      <c r="N103" s="143">
        <v>179.98524705892459</v>
      </c>
    </row>
    <row r="104" spans="2:14" x14ac:dyDescent="0.2">
      <c r="B104" s="130">
        <v>400.05758754863865</v>
      </c>
      <c r="C104">
        <v>24.749170197570049</v>
      </c>
      <c r="D104">
        <v>400.05758754863865</v>
      </c>
      <c r="E104">
        <v>-1290.518556858854</v>
      </c>
      <c r="F104">
        <v>400.05758754863865</v>
      </c>
      <c r="G104">
        <v>949.328333141146</v>
      </c>
      <c r="J104" t="str">
        <f>IF(H104="","",$P$6-'Script Table'!$E$15-'Script Table'!$E$19+H104)</f>
        <v/>
      </c>
      <c r="K104" s="132">
        <f t="shared" si="10"/>
        <v>400.05758754863865</v>
      </c>
      <c r="L104" s="132">
        <f t="shared" si="11"/>
        <v>104</v>
      </c>
      <c r="M104" s="132">
        <v>398.05729961089548</v>
      </c>
      <c r="N104" s="143">
        <v>179.98518515914441</v>
      </c>
    </row>
    <row r="105" spans="2:14" x14ac:dyDescent="0.2">
      <c r="B105" s="130">
        <v>404.05816342412504</v>
      </c>
      <c r="C105">
        <v>24.748128514371174</v>
      </c>
      <c r="D105">
        <v>404.05816342412504</v>
      </c>
      <c r="E105">
        <v>-1294.5303198099368</v>
      </c>
      <c r="F105">
        <v>404.05816342412504</v>
      </c>
      <c r="G105">
        <v>945.3165701900632</v>
      </c>
      <c r="J105" t="str">
        <f>IF(H105="","",$P$6-'Script Table'!$E$15-'Script Table'!$E$19+H105)</f>
        <v/>
      </c>
      <c r="K105" s="132">
        <f t="shared" si="10"/>
        <v>404.05816342412504</v>
      </c>
      <c r="L105" s="132">
        <f t="shared" si="11"/>
        <v>105</v>
      </c>
      <c r="M105" s="132">
        <v>402.05787548638182</v>
      </c>
      <c r="N105" s="143">
        <v>179.98512273774111</v>
      </c>
    </row>
    <row r="106" spans="2:14" x14ac:dyDescent="0.2">
      <c r="B106" s="130">
        <v>408.05873929961143</v>
      </c>
      <c r="C106">
        <v>24.747082435825259</v>
      </c>
      <c r="D106">
        <v>408.05873929961143</v>
      </c>
      <c r="E106">
        <v>-1298.5420356233853</v>
      </c>
      <c r="F106">
        <v>408.05873929961143</v>
      </c>
      <c r="G106">
        <v>941.30485437661468</v>
      </c>
      <c r="J106" t="str">
        <f>IF(H106="","",$P$6-'Script Table'!$E$15-'Script Table'!$E$19+H106)</f>
        <v/>
      </c>
      <c r="K106" s="132">
        <f t="shared" si="10"/>
        <v>408.05873929961143</v>
      </c>
      <c r="L106" s="132">
        <f t="shared" si="11"/>
        <v>106</v>
      </c>
      <c r="M106" s="132">
        <v>406.05845136186826</v>
      </c>
      <c r="N106" s="143">
        <v>179.98505978809345</v>
      </c>
    </row>
    <row r="107" spans="2:14" x14ac:dyDescent="0.2">
      <c r="B107" s="130">
        <v>412.05931517509782</v>
      </c>
      <c r="C107">
        <v>24.746031924578386</v>
      </c>
      <c r="D107">
        <v>412.05931517509782</v>
      </c>
      <c r="E107">
        <v>-1302.5537042991853</v>
      </c>
      <c r="F107">
        <v>412.05931517509782</v>
      </c>
      <c r="G107">
        <v>937.29318570081477</v>
      </c>
      <c r="J107" t="str">
        <f>IF(H107="","",$P$6-'Script Table'!$E$15-'Script Table'!$E$19+H107)</f>
        <v/>
      </c>
      <c r="K107" s="132">
        <f t="shared" si="10"/>
        <v>412.05931517509782</v>
      </c>
      <c r="L107" s="132">
        <f t="shared" si="11"/>
        <v>107</v>
      </c>
      <c r="M107" s="132">
        <v>410.0590272373546</v>
      </c>
      <c r="N107" s="143">
        <v>179.9849963034674</v>
      </c>
    </row>
    <row r="108" spans="2:14" x14ac:dyDescent="0.2">
      <c r="B108" s="130">
        <v>416.05989105058421</v>
      </c>
      <c r="C108">
        <v>24.744976942798434</v>
      </c>
      <c r="D108">
        <v>416.05989105058421</v>
      </c>
      <c r="E108">
        <v>-1306.5653258373211</v>
      </c>
      <c r="F108">
        <v>416.05989105058421</v>
      </c>
      <c r="G108">
        <v>933.28156416267893</v>
      </c>
      <c r="J108" t="str">
        <f>IF(H108="","",$P$6-'Script Table'!$E$15-'Script Table'!$E$19+H108)</f>
        <v/>
      </c>
      <c r="K108" s="132">
        <f t="shared" si="10"/>
        <v>416.05989105058421</v>
      </c>
      <c r="L108" s="132">
        <f t="shared" si="11"/>
        <v>108</v>
      </c>
      <c r="M108" s="132">
        <v>414.05960311284105</v>
      </c>
      <c r="N108" s="143">
        <v>179.98493227701408</v>
      </c>
    </row>
    <row r="109" spans="2:14" x14ac:dyDescent="0.2">
      <c r="B109" s="130">
        <v>420.0604669260706</v>
      </c>
      <c r="C109">
        <v>24.743917452166858</v>
      </c>
      <c r="D109">
        <v>420.0604669260706</v>
      </c>
      <c r="E109">
        <v>-1310.5769002377788</v>
      </c>
      <c r="F109">
        <v>420.0604669260706</v>
      </c>
      <c r="G109">
        <v>929.26998976222126</v>
      </c>
      <c r="J109" t="str">
        <f>IF(H109="","",$P$6-'Script Table'!$E$15-'Script Table'!$E$19+H109)</f>
        <v/>
      </c>
      <c r="K109" s="132">
        <f t="shared" si="10"/>
        <v>420.0604669260706</v>
      </c>
      <c r="L109" s="132">
        <f t="shared" si="11"/>
        <v>109</v>
      </c>
      <c r="M109" s="132">
        <v>418.06017898832738</v>
      </c>
      <c r="N109" s="143">
        <v>179.98486770176703</v>
      </c>
    </row>
    <row r="110" spans="2:14" x14ac:dyDescent="0.2">
      <c r="B110" s="130">
        <v>424.06104280155699</v>
      </c>
      <c r="C110">
        <v>24.742853413870339</v>
      </c>
      <c r="D110">
        <v>424.06104280155699</v>
      </c>
      <c r="E110">
        <v>-1314.5884275005417</v>
      </c>
      <c r="F110">
        <v>424.06104280155699</v>
      </c>
      <c r="G110">
        <v>925.25846249945835</v>
      </c>
      <c r="J110" t="str">
        <f>IF(H110="","",$P$6-'Script Table'!$E$15-'Script Table'!$E$19+H110)</f>
        <v/>
      </c>
      <c r="K110" s="132">
        <f t="shared" si="10"/>
        <v>424.06104280155699</v>
      </c>
      <c r="L110" s="132">
        <f t="shared" si="11"/>
        <v>110</v>
      </c>
      <c r="M110" s="132">
        <v>422.06075486381383</v>
      </c>
      <c r="N110" s="143">
        <v>179.98480257064011</v>
      </c>
    </row>
    <row r="111" spans="2:14" x14ac:dyDescent="0.2">
      <c r="B111" s="130">
        <v>428.06161867704338</v>
      </c>
      <c r="C111">
        <v>24.741784788592231</v>
      </c>
      <c r="D111">
        <v>428.06161867704338</v>
      </c>
      <c r="E111">
        <v>-1318.5999076255948</v>
      </c>
      <c r="F111">
        <v>428.06161867704338</v>
      </c>
      <c r="G111">
        <v>921.24698237440521</v>
      </c>
      <c r="J111" t="str">
        <f>IF(H111="","",$P$6-'Script Table'!$E$15-'Script Table'!$E$19+H111)</f>
        <v/>
      </c>
      <c r="K111" s="132">
        <f t="shared" si="10"/>
        <v>428.06161867704338</v>
      </c>
      <c r="L111" s="132">
        <f t="shared" si="11"/>
        <v>111</v>
      </c>
      <c r="M111" s="132">
        <v>426.06133073930016</v>
      </c>
      <c r="N111" s="143">
        <v>179.98473687642476</v>
      </c>
    </row>
    <row r="112" spans="2:14" x14ac:dyDescent="0.2">
      <c r="B112" s="130">
        <v>432.06219455252977</v>
      </c>
      <c r="C112">
        <v>24.740711536503774</v>
      </c>
      <c r="D112">
        <v>432.06219455252977</v>
      </c>
      <c r="E112">
        <v>-1322.6113406129225</v>
      </c>
      <c r="F112">
        <v>432.06219455252977</v>
      </c>
      <c r="G112">
        <v>917.23554938707753</v>
      </c>
      <c r="J112" t="str">
        <f>IF(H112="","",$P$6-'Script Table'!$E$15-'Script Table'!$E$19+H112)</f>
        <v/>
      </c>
      <c r="K112" s="132">
        <f t="shared" si="10"/>
        <v>432.06219455252977</v>
      </c>
      <c r="L112" s="132">
        <f t="shared" si="11"/>
        <v>112</v>
      </c>
      <c r="M112" s="132">
        <v>430.06190661478661</v>
      </c>
      <c r="N112" s="143">
        <v>179.98467061178658</v>
      </c>
    </row>
    <row r="113" spans="2:14" x14ac:dyDescent="0.2">
      <c r="B113" s="130">
        <v>436.06277042801617</v>
      </c>
      <c r="C113">
        <v>24.739633617255219</v>
      </c>
      <c r="D113">
        <v>436.06277042801617</v>
      </c>
      <c r="E113">
        <v>-1326.6227264625081</v>
      </c>
      <c r="F113">
        <v>436.06277042801617</v>
      </c>
      <c r="G113">
        <v>913.2241635374919</v>
      </c>
      <c r="J113" t="str">
        <f>IF(H113="","",$P$6-'Script Table'!$E$15-'Script Table'!$E$19+H113)</f>
        <v/>
      </c>
      <c r="K113" s="132">
        <f t="shared" si="10"/>
        <v>436.06277042801617</v>
      </c>
      <c r="L113" s="132">
        <f t="shared" si="11"/>
        <v>113</v>
      </c>
      <c r="M113" s="132">
        <v>434.06248249027294</v>
      </c>
      <c r="N113" s="143">
        <v>179.98460376926394</v>
      </c>
    </row>
    <row r="114" spans="2:14" x14ac:dyDescent="0.2">
      <c r="B114" s="130">
        <v>440.06334630350256</v>
      </c>
      <c r="C114">
        <v>24.738550989966665</v>
      </c>
      <c r="D114">
        <v>440.06334630350256</v>
      </c>
      <c r="E114">
        <v>-1330.6340651743353</v>
      </c>
      <c r="F114">
        <v>440.06334630350256</v>
      </c>
      <c r="G114">
        <v>909.21282482566471</v>
      </c>
      <c r="J114" t="str">
        <f>IF(H114="","",$P$6-'Script Table'!$E$15-'Script Table'!$E$19+H114)</f>
        <v/>
      </c>
      <c r="K114" s="132">
        <f t="shared" si="10"/>
        <v>440.06334630350256</v>
      </c>
      <c r="L114" s="132">
        <f t="shared" si="11"/>
        <v>114</v>
      </c>
      <c r="M114" s="132">
        <v>438.06305836575939</v>
      </c>
      <c r="N114" s="143">
        <v>179.98453634126412</v>
      </c>
    </row>
    <row r="115" spans="2:14" x14ac:dyDescent="0.2">
      <c r="B115" s="130">
        <v>444.06392217898895</v>
      </c>
      <c r="C115">
        <v>24.737463613218761</v>
      </c>
      <c r="D115">
        <v>444.06392217898895</v>
      </c>
      <c r="E115">
        <v>-1334.6453567483873</v>
      </c>
      <c r="F115">
        <v>444.06392217898895</v>
      </c>
      <c r="G115">
        <v>905.20153325161277</v>
      </c>
      <c r="J115" t="str">
        <f>IF(H115="","",$P$6-'Script Table'!$E$15-'Script Table'!$E$19+H115)</f>
        <v/>
      </c>
      <c r="K115" s="132">
        <f t="shared" si="10"/>
        <v>444.06392217898895</v>
      </c>
      <c r="L115" s="132">
        <f t="shared" si="11"/>
        <v>115</v>
      </c>
      <c r="M115" s="132">
        <v>442.06363424124572</v>
      </c>
      <c r="N115" s="143">
        <v>179.98446832006118</v>
      </c>
    </row>
    <row r="116" spans="2:14" x14ac:dyDescent="0.2">
      <c r="B116" s="130">
        <v>448.06449805447534</v>
      </c>
      <c r="C116">
        <v>24.736371445043122</v>
      </c>
      <c r="D116">
        <v>448.06449805447534</v>
      </c>
      <c r="E116">
        <v>-1338.6566011846471</v>
      </c>
      <c r="F116">
        <v>448.06449805447534</v>
      </c>
      <c r="G116">
        <v>901.19028881535291</v>
      </c>
      <c r="J116" t="str">
        <f>IF(H116="","",$P$6-'Script Table'!$E$15-'Script Table'!$E$19+H116)</f>
        <v/>
      </c>
      <c r="K116" s="132">
        <f t="shared" si="10"/>
        <v>448.06449805447534</v>
      </c>
      <c r="L116" s="132">
        <f t="shared" si="11"/>
        <v>116</v>
      </c>
      <c r="M116" s="132">
        <v>446.06421011673217</v>
      </c>
      <c r="N116" s="143">
        <v>179.9843996977919</v>
      </c>
    </row>
    <row r="117" spans="2:14" x14ac:dyDescent="0.2">
      <c r="B117" s="130">
        <v>452.06507392996173</v>
      </c>
      <c r="C117">
        <v>24.735274442912644</v>
      </c>
      <c r="D117">
        <v>452.06507392996173</v>
      </c>
      <c r="E117">
        <v>-1342.6677984830972</v>
      </c>
      <c r="F117">
        <v>452.06507392996173</v>
      </c>
      <c r="G117">
        <v>897.17909151690287</v>
      </c>
      <c r="J117" t="str">
        <f>IF(H117="","",$P$6-'Script Table'!$E$15-'Script Table'!$E$19+H117)</f>
        <v/>
      </c>
      <c r="K117" s="132">
        <f t="shared" si="10"/>
        <v>452.06507392996173</v>
      </c>
      <c r="L117" s="132">
        <f t="shared" si="11"/>
        <v>117</v>
      </c>
      <c r="M117" s="132">
        <v>450.0647859922185</v>
      </c>
      <c r="N117" s="143">
        <v>179.98433046645437</v>
      </c>
    </row>
    <row r="118" spans="2:14" x14ac:dyDescent="0.2">
      <c r="B118" s="130">
        <v>456.06564980544812</v>
      </c>
      <c r="C118">
        <v>24.734172563731502</v>
      </c>
      <c r="D118">
        <v>456.06564980544812</v>
      </c>
      <c r="E118">
        <v>-1346.6789486437201</v>
      </c>
      <c r="F118">
        <v>456.06564980544812</v>
      </c>
      <c r="G118">
        <v>893.16794135627993</v>
      </c>
      <c r="J118" t="str">
        <f>IF(H118="","",$P$6-'Script Table'!$E$15-'Script Table'!$E$19+H118)</f>
        <v/>
      </c>
      <c r="K118" s="132">
        <f t="shared" si="10"/>
        <v>456.06564980544812</v>
      </c>
      <c r="L118" s="132">
        <f t="shared" si="11"/>
        <v>118</v>
      </c>
      <c r="M118" s="132">
        <v>454.06536186770495</v>
      </c>
      <c r="N118" s="143">
        <v>179.98426061790343</v>
      </c>
    </row>
    <row r="119" spans="2:14" x14ac:dyDescent="0.2">
      <c r="B119" s="130">
        <v>460.06622568093451</v>
      </c>
      <c r="C119">
        <v>24.733065763824964</v>
      </c>
      <c r="D119">
        <v>460.06622568093451</v>
      </c>
      <c r="E119">
        <v>-1350.6900516664975</v>
      </c>
      <c r="F119">
        <v>460.06622568093451</v>
      </c>
      <c r="G119">
        <v>889.15683833350249</v>
      </c>
      <c r="J119" t="str">
        <f>IF(H119="","",$P$6-'Script Table'!$E$15-'Script Table'!$E$19+H119)</f>
        <v/>
      </c>
      <c r="K119" s="132">
        <f t="shared" si="10"/>
        <v>460.06622568093451</v>
      </c>
      <c r="L119" s="132">
        <f t="shared" si="11"/>
        <v>119</v>
      </c>
      <c r="M119" s="132">
        <v>458.06593774319128</v>
      </c>
      <c r="N119" s="143">
        <v>179.98419014384808</v>
      </c>
    </row>
    <row r="120" spans="2:14" x14ac:dyDescent="0.2">
      <c r="B120" s="130">
        <v>464.0668015564209</v>
      </c>
      <c r="C120">
        <v>24.731953998929004</v>
      </c>
      <c r="D120">
        <v>464.0668015564209</v>
      </c>
      <c r="E120">
        <v>-1354.7011075514117</v>
      </c>
      <c r="F120">
        <v>464.0668015564209</v>
      </c>
      <c r="G120">
        <v>885.14578244858831</v>
      </c>
      <c r="J120" t="str">
        <f>IF(H120="","",$P$6-'Script Table'!$E$15-'Script Table'!$E$19+H120)</f>
        <v/>
      </c>
      <c r="K120" s="132">
        <f t="shared" si="10"/>
        <v>464.0668015564209</v>
      </c>
      <c r="L120" s="132">
        <f t="shared" si="11"/>
        <v>120</v>
      </c>
      <c r="M120" s="132">
        <v>462.06651361867773</v>
      </c>
      <c r="N120" s="143">
        <v>179.98411903584849</v>
      </c>
    </row>
    <row r="121" spans="2:14" x14ac:dyDescent="0.2">
      <c r="B121" s="130">
        <v>468.06737743190729</v>
      </c>
      <c r="C121">
        <v>24.73083722417962</v>
      </c>
      <c r="D121">
        <v>468.06737743190729</v>
      </c>
      <c r="E121">
        <v>-1358.7121162984433</v>
      </c>
      <c r="F121">
        <v>468.06737743190729</v>
      </c>
      <c r="G121">
        <v>881.1347737015567</v>
      </c>
      <c r="J121" t="str">
        <f>IF(H121="","",$P$6-'Script Table'!$E$15-'Script Table'!$E$19+H121)</f>
        <v/>
      </c>
      <c r="K121" s="132">
        <f t="shared" si="10"/>
        <v>468.06737743190729</v>
      </c>
      <c r="L121" s="132">
        <f t="shared" si="11"/>
        <v>121</v>
      </c>
      <c r="M121" s="132">
        <v>466.06708949416407</v>
      </c>
      <c r="N121" s="143">
        <v>179.98404728531185</v>
      </c>
    </row>
    <row r="122" spans="2:14" x14ac:dyDescent="0.2">
      <c r="B122" s="130">
        <v>472.06795330739368</v>
      </c>
      <c r="C122">
        <v>24.729715394101962</v>
      </c>
      <c r="D122">
        <v>472.06795330739368</v>
      </c>
      <c r="E122">
        <v>-1362.723077907574</v>
      </c>
      <c r="F122">
        <v>472.06795330739368</v>
      </c>
      <c r="G122">
        <v>877.12381209242608</v>
      </c>
      <c r="J122" t="str">
        <f>IF(H122="","",$P$6-'Script Table'!$E$15-'Script Table'!$E$19+H122)</f>
        <v/>
      </c>
      <c r="K122" s="132">
        <f t="shared" si="10"/>
        <v>472.06795330739368</v>
      </c>
      <c r="L122" s="132">
        <f t="shared" si="11"/>
        <v>122</v>
      </c>
      <c r="M122" s="132">
        <v>470.06766536965051</v>
      </c>
      <c r="N122" s="143">
        <v>179.98397488348974</v>
      </c>
    </row>
    <row r="123" spans="2:14" x14ac:dyDescent="0.2">
      <c r="B123" s="130">
        <v>476.06852918288007</v>
      </c>
      <c r="C123">
        <v>24.728588462599195</v>
      </c>
      <c r="D123">
        <v>476.06852918288007</v>
      </c>
      <c r="E123">
        <v>-1366.7339923787836</v>
      </c>
      <c r="F123">
        <v>476.06852918288007</v>
      </c>
      <c r="G123">
        <v>873.11289762121646</v>
      </c>
      <c r="J123" t="str">
        <f>IF(H123="","",$P$6-'Script Table'!$E$15-'Script Table'!$E$19+H123)</f>
        <v/>
      </c>
      <c r="K123" s="132">
        <f t="shared" si="10"/>
        <v>476.06852918288007</v>
      </c>
      <c r="L123" s="132">
        <f t="shared" si="11"/>
        <v>123</v>
      </c>
      <c r="M123" s="132">
        <v>474.06824124513685</v>
      </c>
      <c r="N123" s="143">
        <v>179.98390182147403</v>
      </c>
    </row>
    <row r="124" spans="2:14" x14ac:dyDescent="0.2">
      <c r="B124" s="130">
        <v>480.06910505836646</v>
      </c>
      <c r="C124">
        <v>24.727456382941075</v>
      </c>
      <c r="D124">
        <v>480.06910505836646</v>
      </c>
      <c r="E124">
        <v>-1370.7448597120533</v>
      </c>
      <c r="F124">
        <v>480.06910505836646</v>
      </c>
      <c r="G124">
        <v>869.10203028794672</v>
      </c>
      <c r="J124" t="str">
        <f>IF(H124="","",$P$6-'Script Table'!$E$15-'Script Table'!$E$19+H124)</f>
        <v/>
      </c>
      <c r="K124" s="132">
        <f t="shared" si="10"/>
        <v>480.06910505836646</v>
      </c>
      <c r="L124" s="132">
        <f t="shared" si="11"/>
        <v>124</v>
      </c>
      <c r="M124" s="132">
        <v>478.06881712062329</v>
      </c>
      <c r="N124" s="143">
        <v>179.98382809019327</v>
      </c>
    </row>
    <row r="125" spans="2:14" x14ac:dyDescent="0.2">
      <c r="B125" s="130">
        <v>484.06968093385285</v>
      </c>
      <c r="C125">
        <v>24.726319107752325</v>
      </c>
      <c r="D125">
        <v>484.06968093385285</v>
      </c>
      <c r="E125">
        <v>-1374.7556799073625</v>
      </c>
      <c r="F125">
        <v>484.06968093385285</v>
      </c>
      <c r="G125">
        <v>865.09121009263754</v>
      </c>
      <c r="J125" t="str">
        <f>IF(H125="","",$P$6-'Script Table'!$E$15-'Script Table'!$E$19+H125)</f>
        <v/>
      </c>
      <c r="K125" s="132">
        <f t="shared" si="10"/>
        <v>484.06968093385285</v>
      </c>
      <c r="L125" s="132">
        <f t="shared" si="11"/>
        <v>125</v>
      </c>
      <c r="M125" s="132">
        <v>482.06939299610963</v>
      </c>
      <c r="N125" s="143">
        <v>179.98375368040928</v>
      </c>
    </row>
    <row r="126" spans="2:14" x14ac:dyDescent="0.2">
      <c r="B126" s="130">
        <v>488.07025680933924</v>
      </c>
      <c r="C126">
        <v>24.725176589000689</v>
      </c>
      <c r="D126">
        <v>488.07025680933924</v>
      </c>
      <c r="E126">
        <v>-1378.7664529646911</v>
      </c>
      <c r="F126">
        <v>488.07025680933924</v>
      </c>
      <c r="G126">
        <v>861.08043703530893</v>
      </c>
      <c r="J126" t="str">
        <f>IF(H126="","",$P$6-'Script Table'!$E$15-'Script Table'!$E$19+H126)</f>
        <v/>
      </c>
      <c r="K126" s="132">
        <f t="shared" si="10"/>
        <v>488.07025680933924</v>
      </c>
      <c r="L126" s="132">
        <f t="shared" si="11"/>
        <v>126</v>
      </c>
      <c r="M126" s="132">
        <v>486.06996887159607</v>
      </c>
      <c r="N126" s="143">
        <v>179.98367858271288</v>
      </c>
    </row>
    <row r="127" spans="2:14" x14ac:dyDescent="0.2">
      <c r="B127" s="130">
        <v>492.07083268482563</v>
      </c>
      <c r="C127">
        <v>24.724028777984739</v>
      </c>
      <c r="D127">
        <v>492.07083268482563</v>
      </c>
      <c r="E127">
        <v>-1382.7771788840178</v>
      </c>
      <c r="F127">
        <v>492.07083268482563</v>
      </c>
      <c r="G127">
        <v>857.06971111598227</v>
      </c>
      <c r="J127" t="str">
        <f>IF(H127="","",$P$6-'Script Table'!$E$15-'Script Table'!$E$19+H127)</f>
        <v/>
      </c>
      <c r="K127" s="132">
        <f t="shared" si="10"/>
        <v>492.07083268482563</v>
      </c>
      <c r="L127" s="132">
        <f t="shared" si="11"/>
        <v>127</v>
      </c>
      <c r="M127" s="132">
        <v>490.07054474708241</v>
      </c>
      <c r="N127" s="143">
        <v>179.98360278752025</v>
      </c>
    </row>
    <row r="128" spans="2:14" x14ac:dyDescent="0.2">
      <c r="B128" s="130">
        <v>496.07140856031202</v>
      </c>
      <c r="C128">
        <v>24.722875625321375</v>
      </c>
      <c r="D128">
        <v>496.07140856031202</v>
      </c>
      <c r="E128">
        <v>-1386.7878576653218</v>
      </c>
      <c r="F128">
        <v>496.07140856031202</v>
      </c>
      <c r="G128">
        <v>853.05903233467825</v>
      </c>
      <c r="J128" t="str">
        <f>IF(H128="","",$P$6-'Script Table'!$E$15-'Script Table'!$E$19+H128)</f>
        <v/>
      </c>
      <c r="K128" s="132">
        <f t="shared" si="10"/>
        <v>496.07140856031202</v>
      </c>
      <c r="L128" s="132">
        <f t="shared" si="11"/>
        <v>128</v>
      </c>
      <c r="M128" s="132">
        <v>494.07112062256886</v>
      </c>
      <c r="N128" s="143">
        <v>179.98352628506868</v>
      </c>
    </row>
    <row r="129" spans="2:14" x14ac:dyDescent="0.2">
      <c r="B129" s="130">
        <v>500.07198443579841</v>
      </c>
      <c r="C129">
        <v>24.72171708093305</v>
      </c>
      <c r="D129">
        <v>500.07198443579841</v>
      </c>
      <c r="E129">
        <v>-1390.7984893085813</v>
      </c>
      <c r="F129">
        <v>500.07198443579841</v>
      </c>
      <c r="G129">
        <v>849.04840069141869</v>
      </c>
      <c r="J129" t="str">
        <f>IF(H129="","",$P$6-'Script Table'!$E$15-'Script Table'!$E$19+H129)</f>
        <v/>
      </c>
      <c r="K129" s="132">
        <f t="shared" si="10"/>
        <v>500.07198443579841</v>
      </c>
      <c r="L129" s="132">
        <f t="shared" si="11"/>
        <v>129</v>
      </c>
      <c r="M129" s="132">
        <v>498.07169649805519</v>
      </c>
      <c r="N129" s="143">
        <v>179.98344906541223</v>
      </c>
    </row>
    <row r="130" spans="2:14" x14ac:dyDescent="0.2">
      <c r="B130" s="130">
        <v>504.0725603112848</v>
      </c>
      <c r="C130">
        <v>24.720553094034692</v>
      </c>
      <c r="D130">
        <v>504.0725603112848</v>
      </c>
      <c r="E130">
        <v>-1394.8090738137748</v>
      </c>
      <c r="F130">
        <v>504.0725603112848</v>
      </c>
      <c r="G130">
        <v>845.0378161862252</v>
      </c>
      <c r="J130" t="str">
        <f>IF(H130="","",$P$6-'Script Table'!$E$15-'Script Table'!$E$19+H130)</f>
        <v/>
      </c>
      <c r="K130" s="132">
        <f t="shared" si="10"/>
        <v>504.0725603112848</v>
      </c>
      <c r="L130" s="132">
        <f t="shared" si="11"/>
        <v>130</v>
      </c>
      <c r="M130" s="132">
        <v>502.07227237354164</v>
      </c>
      <c r="N130" s="143">
        <v>179.98337111841789</v>
      </c>
    </row>
    <row r="131" spans="2:14" x14ac:dyDescent="0.2">
      <c r="B131" s="130">
        <v>508.07313618677119</v>
      </c>
      <c r="C131">
        <v>24.7193836131203</v>
      </c>
      <c r="D131">
        <v>508.07313618677119</v>
      </c>
      <c r="E131">
        <v>-1398.8196111808793</v>
      </c>
      <c r="F131">
        <v>508.07313618677119</v>
      </c>
      <c r="G131">
        <v>841.02727881912074</v>
      </c>
      <c r="J131" t="str">
        <f>IF(H131="","",$P$6-'Script Table'!$E$15-'Script Table'!$E$19+H131)</f>
        <v/>
      </c>
      <c r="K131" s="132">
        <f t="shared" si="10"/>
        <v>508.07313618677119</v>
      </c>
      <c r="L131" s="132">
        <f t="shared" si="11"/>
        <v>131</v>
      </c>
      <c r="M131" s="132">
        <v>506.07284824902797</v>
      </c>
      <c r="N131" s="143">
        <v>179.9832924337606</v>
      </c>
    </row>
    <row r="132" spans="2:14" x14ac:dyDescent="0.2">
      <c r="B132" s="130">
        <v>512.07371206225753</v>
      </c>
      <c r="C132">
        <v>24.718208585949245</v>
      </c>
      <c r="D132">
        <v>512.07371206225753</v>
      </c>
      <c r="E132">
        <v>-1402.8301014098722</v>
      </c>
      <c r="F132">
        <v>512.07371206225753</v>
      </c>
      <c r="G132">
        <v>837.01678859012782</v>
      </c>
      <c r="J132" t="str">
        <f>IF(H132="","",$P$6-'Script Table'!$E$15-'Script Table'!$E$19+H132)</f>
        <v/>
      </c>
      <c r="K132" s="132">
        <f t="shared" ref="K132:K195" si="12">F132</f>
        <v>512.07371206225753</v>
      </c>
      <c r="L132" s="132">
        <f t="shared" si="11"/>
        <v>132</v>
      </c>
      <c r="M132" s="132">
        <v>510.07342412451436</v>
      </c>
      <c r="N132" s="143">
        <v>179.98321300091905</v>
      </c>
    </row>
    <row r="133" spans="2:14" x14ac:dyDescent="0.2">
      <c r="B133" s="130">
        <v>516.07428793774386</v>
      </c>
      <c r="C133">
        <v>24.717027959532235</v>
      </c>
      <c r="D133">
        <v>516.07428793774386</v>
      </c>
      <c r="E133">
        <v>-1406.8405445007302</v>
      </c>
      <c r="F133">
        <v>516.07428793774386</v>
      </c>
      <c r="G133">
        <v>833.00634549926986</v>
      </c>
      <c r="J133" t="str">
        <f>IF(H133="","",$P$6-'Script Table'!$E$15-'Script Table'!$E$19+H133)</f>
        <v/>
      </c>
      <c r="K133" s="132">
        <f t="shared" si="12"/>
        <v>516.07428793774386</v>
      </c>
      <c r="L133" s="132">
        <f t="shared" si="11"/>
        <v>133</v>
      </c>
      <c r="M133" s="132">
        <v>514.07400000000075</v>
      </c>
      <c r="N133" s="143">
        <v>179.98313280917102</v>
      </c>
    </row>
    <row r="134" spans="2:14" x14ac:dyDescent="0.2">
      <c r="B134" s="130">
        <v>520.07486381323019</v>
      </c>
      <c r="C134">
        <v>24.715841680116927</v>
      </c>
      <c r="D134">
        <v>520.07486381323019</v>
      </c>
      <c r="E134">
        <v>-1410.8509404534293</v>
      </c>
      <c r="F134">
        <v>520.07486381323019</v>
      </c>
      <c r="G134">
        <v>828.99594954657073</v>
      </c>
      <c r="J134" t="str">
        <f>IF(H134="","",$P$6-'Script Table'!$E$15-'Script Table'!$E$19+H134)</f>
        <v/>
      </c>
      <c r="K134" s="132">
        <f t="shared" si="12"/>
        <v>520.07486381323019</v>
      </c>
      <c r="L134" s="132">
        <f t="shared" ref="L134:L197" si="13">L133+1</f>
        <v>134</v>
      </c>
      <c r="M134" s="132">
        <v>518.07457587548697</v>
      </c>
      <c r="N134" s="143">
        <v>179.9830518475882</v>
      </c>
    </row>
    <row r="135" spans="2:14" x14ac:dyDescent="0.2">
      <c r="B135" s="130">
        <v>524.07543968871653</v>
      </c>
      <c r="C135">
        <v>24.714649693173211</v>
      </c>
      <c r="D135">
        <v>524.07543968871653</v>
      </c>
      <c r="E135">
        <v>-1414.8612892679455</v>
      </c>
      <c r="F135">
        <v>524.07543968871653</v>
      </c>
      <c r="G135">
        <v>824.98560073205454</v>
      </c>
      <c r="J135" t="str">
        <f>IF(H135="","",$P$6-'Script Table'!$E$15-'Script Table'!$E$19+H135)</f>
        <v/>
      </c>
      <c r="K135" s="132">
        <f t="shared" si="12"/>
        <v>524.07543968871653</v>
      </c>
      <c r="L135" s="132">
        <f t="shared" si="13"/>
        <v>135</v>
      </c>
      <c r="M135" s="132">
        <v>522.07515175097342</v>
      </c>
      <c r="N135" s="143">
        <v>179.98297010503143</v>
      </c>
    </row>
    <row r="136" spans="2:14" x14ac:dyDescent="0.2">
      <c r="B136" s="130">
        <v>528.07601556420286</v>
      </c>
      <c r="C136">
        <v>24.713451943378139</v>
      </c>
      <c r="D136">
        <v>528.07601556420286</v>
      </c>
      <c r="E136">
        <v>-1418.8715909442542</v>
      </c>
      <c r="F136">
        <v>528.07601556420286</v>
      </c>
      <c r="G136">
        <v>820.97529905574584</v>
      </c>
      <c r="J136" t="str">
        <f>IF(H136="","",$P$6-'Script Table'!$E$15-'Script Table'!$E$19+H136)</f>
        <v/>
      </c>
      <c r="K136" s="132">
        <f t="shared" si="12"/>
        <v>528.07601556420286</v>
      </c>
      <c r="L136" s="132">
        <f t="shared" si="13"/>
        <v>136</v>
      </c>
      <c r="M136" s="132">
        <v>526.07572762645964</v>
      </c>
      <c r="N136" s="143">
        <v>179.98288757014586</v>
      </c>
    </row>
    <row r="137" spans="2:14" x14ac:dyDescent="0.2">
      <c r="B137" s="130">
        <v>532.0765914396892</v>
      </c>
      <c r="C137">
        <v>24.712248374600481</v>
      </c>
      <c r="D137">
        <v>532.0765914396892</v>
      </c>
      <c r="E137">
        <v>-1422.8818454823302</v>
      </c>
      <c r="F137">
        <v>532.0765914396892</v>
      </c>
      <c r="G137">
        <v>816.96504451766987</v>
      </c>
      <c r="J137" t="str">
        <f>IF(H137="","",$P$6-'Script Table'!$E$15-'Script Table'!$E$19+H137)</f>
        <v/>
      </c>
      <c r="K137" s="132">
        <f t="shared" si="12"/>
        <v>532.0765914396892</v>
      </c>
      <c r="L137" s="132">
        <f t="shared" si="13"/>
        <v>137</v>
      </c>
      <c r="M137" s="132">
        <v>530.07630350194609</v>
      </c>
      <c r="N137" s="143">
        <v>179.98280423135532</v>
      </c>
    </row>
    <row r="138" spans="2:14" x14ac:dyDescent="0.2">
      <c r="B138" s="130">
        <v>536.07716731517553</v>
      </c>
      <c r="C138">
        <v>24.711038929884879</v>
      </c>
      <c r="D138">
        <v>536.07716731517553</v>
      </c>
      <c r="E138">
        <v>-1426.8920528821482</v>
      </c>
      <c r="F138">
        <v>536.07716731517553</v>
      </c>
      <c r="G138">
        <v>812.95483711785187</v>
      </c>
      <c r="J138" t="str">
        <f>IF(H138="","",$P$6-'Script Table'!$E$15-'Script Table'!$E$19+H138)</f>
        <v/>
      </c>
      <c r="K138" s="132">
        <f t="shared" si="12"/>
        <v>536.07716731517553</v>
      </c>
      <c r="L138" s="132">
        <f t="shared" si="13"/>
        <v>138</v>
      </c>
      <c r="M138" s="132">
        <v>534.07687937743231</v>
      </c>
      <c r="N138" s="143">
        <v>179.98272007685674</v>
      </c>
    </row>
    <row r="139" spans="2:14" x14ac:dyDescent="0.2">
      <c r="B139" s="130">
        <v>540.07774319066186</v>
      </c>
      <c r="C139">
        <v>24.709823551435669</v>
      </c>
      <c r="D139">
        <v>540.07774319066186</v>
      </c>
      <c r="E139">
        <v>-1430.9022131436814</v>
      </c>
      <c r="F139">
        <v>540.07774319066186</v>
      </c>
      <c r="G139">
        <v>808.94467685631867</v>
      </c>
      <c r="J139" t="str">
        <f>IF(H139="","",$P$6-'Script Table'!$E$15-'Script Table'!$E$19+H139)</f>
        <v/>
      </c>
      <c r="K139" s="132">
        <f t="shared" si="12"/>
        <v>540.07774319066186</v>
      </c>
      <c r="L139" s="132">
        <f t="shared" si="13"/>
        <v>139</v>
      </c>
      <c r="M139" s="132">
        <v>538.07745525291875</v>
      </c>
      <c r="N139" s="143">
        <v>179.98263509461535</v>
      </c>
    </row>
    <row r="140" spans="2:14" x14ac:dyDescent="0.2">
      <c r="B140" s="130">
        <v>544.0783190661482</v>
      </c>
      <c r="C140">
        <v>24.708602180600238</v>
      </c>
      <c r="D140">
        <v>544.0783190661482</v>
      </c>
      <c r="E140">
        <v>-1434.9123262669034</v>
      </c>
      <c r="F140">
        <v>544.0783190661482</v>
      </c>
      <c r="G140">
        <v>804.93456373309664</v>
      </c>
      <c r="J140" t="str">
        <f>IF(H140="","",$P$6-'Script Table'!$E$15-'Script Table'!$E$19+H140)</f>
        <v/>
      </c>
      <c r="K140" s="132">
        <f t="shared" si="12"/>
        <v>544.0783190661482</v>
      </c>
      <c r="L140" s="132">
        <f t="shared" si="13"/>
        <v>140</v>
      </c>
      <c r="M140" s="132">
        <v>542.07803112840497</v>
      </c>
      <c r="N140" s="143">
        <v>179.98254927235806</v>
      </c>
    </row>
    <row r="141" spans="2:14" x14ac:dyDescent="0.2">
      <c r="B141" s="130">
        <v>548.07889494163453</v>
      </c>
      <c r="C141">
        <v>24.707374757852026</v>
      </c>
      <c r="D141">
        <v>548.07889494163453</v>
      </c>
      <c r="E141">
        <v>-1438.922392251787</v>
      </c>
      <c r="F141">
        <v>548.07889494163453</v>
      </c>
      <c r="G141">
        <v>800.92449774821307</v>
      </c>
      <c r="J141" t="str">
        <f>IF(H141="","",$P$6-'Script Table'!$E$15-'Script Table'!$E$19+H141)</f>
        <v/>
      </c>
      <c r="K141" s="132">
        <f t="shared" si="12"/>
        <v>548.07889494163453</v>
      </c>
      <c r="L141" s="132">
        <f t="shared" si="13"/>
        <v>141</v>
      </c>
      <c r="M141" s="132">
        <v>546.07860700389142</v>
      </c>
      <c r="N141" s="143">
        <v>179.98246259756829</v>
      </c>
    </row>
    <row r="142" spans="2:14" x14ac:dyDescent="0.2">
      <c r="B142" s="130">
        <v>552.07947081712086</v>
      </c>
      <c r="C142">
        <v>24.706141222773052</v>
      </c>
      <c r="D142">
        <v>552.07947081712086</v>
      </c>
      <c r="E142">
        <v>-1442.9324110983046</v>
      </c>
      <c r="F142">
        <v>552.07947081712086</v>
      </c>
      <c r="G142">
        <v>796.91447890169547</v>
      </c>
      <c r="J142" t="str">
        <f>IF(H142="","",$P$6-'Script Table'!$E$15-'Script Table'!$E$19+H142)</f>
        <v/>
      </c>
      <c r="K142" s="132">
        <f t="shared" si="12"/>
        <v>552.07947081712086</v>
      </c>
      <c r="L142" s="132">
        <f t="shared" si="13"/>
        <v>142</v>
      </c>
      <c r="M142" s="132">
        <v>550.07918287937764</v>
      </c>
      <c r="N142" s="143">
        <v>179.98237505747917</v>
      </c>
    </row>
    <row r="143" spans="2:14" x14ac:dyDescent="0.2">
      <c r="B143" s="130">
        <v>556.0800466926072</v>
      </c>
      <c r="C143">
        <v>24.704901514036042</v>
      </c>
      <c r="D143">
        <v>556.0800466926072</v>
      </c>
      <c r="E143">
        <v>-1446.942382806428</v>
      </c>
      <c r="F143">
        <v>556.0800466926072</v>
      </c>
      <c r="G143">
        <v>792.90450719357204</v>
      </c>
      <c r="J143" t="str">
        <f>IF(H143="","",$P$6-'Script Table'!$E$15-'Script Table'!$E$19+H143)</f>
        <v/>
      </c>
      <c r="K143" s="132">
        <f t="shared" si="12"/>
        <v>556.0800466926072</v>
      </c>
      <c r="L143" s="132">
        <f t="shared" si="13"/>
        <v>143</v>
      </c>
      <c r="M143" s="132">
        <v>554.07975875486409</v>
      </c>
      <c r="N143" s="143">
        <v>179.98228663906795</v>
      </c>
    </row>
    <row r="144" spans="2:14" x14ac:dyDescent="0.2">
      <c r="B144" s="130">
        <v>560.08062256809353</v>
      </c>
      <c r="C144">
        <v>24.703655569386079</v>
      </c>
      <c r="D144">
        <v>560.08062256809353</v>
      </c>
      <c r="E144">
        <v>-1450.9523073761279</v>
      </c>
      <c r="F144">
        <v>560.08062256809353</v>
      </c>
      <c r="G144">
        <v>788.89458262387211</v>
      </c>
      <c r="J144" t="str">
        <f>IF(H144="","",$P$6-'Script Table'!$E$15-'Script Table'!$E$19+H144)</f>
        <v/>
      </c>
      <c r="K144" s="132">
        <f t="shared" si="12"/>
        <v>560.08062256809353</v>
      </c>
      <c r="L144" s="132">
        <f t="shared" si="13"/>
        <v>144</v>
      </c>
      <c r="M144" s="132">
        <v>558.08033463035031</v>
      </c>
      <c r="N144" s="143">
        <v>179.98219732904909</v>
      </c>
    </row>
    <row r="145" spans="2:14" x14ac:dyDescent="0.2">
      <c r="B145" s="130">
        <v>564.08119844357986</v>
      </c>
      <c r="C145">
        <v>24.702403325621805</v>
      </c>
      <c r="D145">
        <v>564.08119844357986</v>
      </c>
      <c r="E145">
        <v>-1454.9621848073753</v>
      </c>
      <c r="F145">
        <v>564.08119844357986</v>
      </c>
      <c r="G145">
        <v>784.88470519262478</v>
      </c>
      <c r="J145" t="str">
        <f>IF(H145="","",$P$6-'Script Table'!$E$15-'Script Table'!$E$19+H145)</f>
        <v/>
      </c>
      <c r="K145" s="132">
        <f t="shared" si="12"/>
        <v>564.08119844357986</v>
      </c>
      <c r="L145" s="132">
        <f t="shared" si="13"/>
        <v>145</v>
      </c>
      <c r="M145" s="132">
        <v>562.08091050583675</v>
      </c>
      <c r="N145" s="143">
        <v>179.98210711386764</v>
      </c>
    </row>
    <row r="146" spans="2:14" x14ac:dyDescent="0.2">
      <c r="B146" s="130">
        <v>568.0817743190662</v>
      </c>
      <c r="C146">
        <v>24.701144718576138</v>
      </c>
      <c r="D146">
        <v>568.0817743190662</v>
      </c>
      <c r="E146">
        <v>-1458.9720151001397</v>
      </c>
      <c r="F146">
        <v>568.0817743190662</v>
      </c>
      <c r="G146">
        <v>780.87487489986029</v>
      </c>
      <c r="J146" t="str">
        <f>IF(H146="","",$P$6-'Script Table'!$E$15-'Script Table'!$E$19+H146)</f>
        <v/>
      </c>
      <c r="K146" s="132">
        <f t="shared" si="12"/>
        <v>568.0817743190662</v>
      </c>
      <c r="L146" s="132">
        <f t="shared" si="13"/>
        <v>146</v>
      </c>
      <c r="M146" s="132">
        <v>566.08148638132297</v>
      </c>
      <c r="N146" s="143">
        <v>179.9820159796927</v>
      </c>
    </row>
    <row r="147" spans="2:14" x14ac:dyDescent="0.2">
      <c r="B147" s="130">
        <v>572.08235019455253</v>
      </c>
      <c r="C147">
        <v>24.699879683096498</v>
      </c>
      <c r="D147">
        <v>572.08235019455253</v>
      </c>
      <c r="E147">
        <v>-1462.9817982543909</v>
      </c>
      <c r="F147">
        <v>572.08235019455253</v>
      </c>
      <c r="G147">
        <v>776.86509174560911</v>
      </c>
      <c r="J147" t="str">
        <f>IF(H147="","",$P$6-'Script Table'!$E$15-'Script Table'!$E$19+H147)</f>
        <v/>
      </c>
      <c r="K147" s="132">
        <f t="shared" si="12"/>
        <v>572.08235019455253</v>
      </c>
      <c r="L147" s="132">
        <f t="shared" si="13"/>
        <v>147</v>
      </c>
      <c r="M147" s="132">
        <v>570.08206225680942</v>
      </c>
      <c r="N147" s="143">
        <v>179.98192391241002</v>
      </c>
    </row>
    <row r="148" spans="2:14" x14ac:dyDescent="0.2">
      <c r="B148" s="130">
        <v>576.08292607003887</v>
      </c>
      <c r="C148">
        <v>24.698608153024527</v>
      </c>
      <c r="D148">
        <v>576.08292607003887</v>
      </c>
      <c r="E148">
        <v>-1466.9915342700972</v>
      </c>
      <c r="F148">
        <v>576.08292607003887</v>
      </c>
      <c r="G148">
        <v>772.85535572990284</v>
      </c>
      <c r="J148" t="str">
        <f>IF(H148="","",$P$6-'Script Table'!$E$15-'Script Table'!$E$19+H148)</f>
        <v/>
      </c>
      <c r="K148" s="132">
        <f t="shared" si="12"/>
        <v>576.08292607003887</v>
      </c>
      <c r="L148" s="132">
        <f t="shared" si="13"/>
        <v>148</v>
      </c>
      <c r="M148" s="132">
        <v>574.08263813229564</v>
      </c>
      <c r="N148" s="143">
        <v>179.98183089761508</v>
      </c>
    </row>
    <row r="149" spans="2:14" x14ac:dyDescent="0.2">
      <c r="B149" s="130">
        <v>580.0835019455252</v>
      </c>
      <c r="C149">
        <v>24.697330061175251</v>
      </c>
      <c r="D149">
        <v>580.0835019455252</v>
      </c>
      <c r="E149">
        <v>-1471.0012231472269</v>
      </c>
      <c r="F149">
        <v>580.0835019455252</v>
      </c>
      <c r="G149">
        <v>768.84566685277309</v>
      </c>
      <c r="J149" t="str">
        <f>IF(H149="","",$P$6-'Script Table'!$E$15-'Script Table'!$E$19+H149)</f>
        <v/>
      </c>
      <c r="K149" s="132">
        <f t="shared" si="12"/>
        <v>580.0835019455252</v>
      </c>
      <c r="L149" s="132">
        <f t="shared" si="13"/>
        <v>149</v>
      </c>
      <c r="M149" s="132">
        <v>578.08321400778209</v>
      </c>
      <c r="N149" s="143">
        <v>179.9817369206047</v>
      </c>
    </row>
    <row r="150" spans="2:14" x14ac:dyDescent="0.2">
      <c r="B150" s="130">
        <v>584.08407782101153</v>
      </c>
      <c r="C150">
        <v>24.696045339315777</v>
      </c>
      <c r="D150">
        <v>584.08407782101153</v>
      </c>
      <c r="E150">
        <v>-1475.0108648857472</v>
      </c>
      <c r="F150">
        <v>584.08407782101153</v>
      </c>
      <c r="G150">
        <v>764.83602511425283</v>
      </c>
      <c r="J150" t="str">
        <f>IF(H150="","",$P$6-'Script Table'!$E$15-'Script Table'!$E$19+H150)</f>
        <v/>
      </c>
      <c r="K150" s="132">
        <f t="shared" si="12"/>
        <v>584.08407782101153</v>
      </c>
      <c r="L150" s="132">
        <f t="shared" si="13"/>
        <v>150</v>
      </c>
      <c r="M150" s="132">
        <v>582.08378988326831</v>
      </c>
      <c r="N150" s="143">
        <v>179.98164196637072</v>
      </c>
    </row>
    <row r="151" spans="2:14" x14ac:dyDescent="0.2">
      <c r="B151" s="130">
        <v>588.08465369649787</v>
      </c>
      <c r="C151">
        <v>24.694753918143341</v>
      </c>
      <c r="D151">
        <v>588.08465369649787</v>
      </c>
      <c r="E151">
        <v>-1479.0204594856248</v>
      </c>
      <c r="F151">
        <v>588.08465369649787</v>
      </c>
      <c r="G151">
        <v>760.82643051437526</v>
      </c>
      <c r="J151" t="str">
        <f>IF(H151="","",$P$6-'Script Table'!$E$15-'Script Table'!$E$19+H151)</f>
        <v/>
      </c>
      <c r="K151" s="132">
        <f t="shared" si="12"/>
        <v>588.08465369649787</v>
      </c>
      <c r="L151" s="132">
        <f t="shared" si="13"/>
        <v>151</v>
      </c>
      <c r="M151" s="132">
        <v>586.08436575875476</v>
      </c>
      <c r="N151" s="143">
        <v>179.98154601959058</v>
      </c>
    </row>
    <row r="152" spans="2:14" x14ac:dyDescent="0.2">
      <c r="B152" s="130">
        <v>592.0852295719842</v>
      </c>
      <c r="C152">
        <v>24.693455727262847</v>
      </c>
      <c r="D152">
        <v>592.0852295719842</v>
      </c>
      <c r="E152">
        <v>-1483.030006946826</v>
      </c>
      <c r="F152">
        <v>592.0852295719842</v>
      </c>
      <c r="G152">
        <v>756.81688305317402</v>
      </c>
      <c r="J152" t="str">
        <f>IF(H152="","",$P$6-'Script Table'!$E$15-'Script Table'!$E$19+H152)</f>
        <v/>
      </c>
      <c r="K152" s="132">
        <f t="shared" si="12"/>
        <v>592.0852295719842</v>
      </c>
      <c r="L152" s="132">
        <f t="shared" si="13"/>
        <v>152</v>
      </c>
      <c r="M152" s="132">
        <v>590.08494163424098</v>
      </c>
      <c r="N152" s="143">
        <v>179.98144906462008</v>
      </c>
    </row>
    <row r="153" spans="2:14" x14ac:dyDescent="0.2">
      <c r="B153" s="130">
        <v>596.08580544747053</v>
      </c>
      <c r="C153">
        <v>24.692150695163786</v>
      </c>
      <c r="D153">
        <v>596.08580544747053</v>
      </c>
      <c r="E153">
        <v>-1487.0395072693152</v>
      </c>
      <c r="F153">
        <v>596.08580544747053</v>
      </c>
      <c r="G153">
        <v>752.80738273068482</v>
      </c>
      <c r="J153" t="str">
        <f>IF(H153="","",$P$6-'Script Table'!$E$15-'Script Table'!$E$19+H153)</f>
        <v/>
      </c>
      <c r="K153" s="132">
        <f t="shared" si="12"/>
        <v>596.08580544747053</v>
      </c>
      <c r="L153" s="132">
        <f t="shared" si="13"/>
        <v>153</v>
      </c>
      <c r="M153" s="132">
        <v>594.08551750972742</v>
      </c>
      <c r="N153" s="143">
        <v>179.98135108548431</v>
      </c>
    </row>
    <row r="154" spans="2:14" x14ac:dyDescent="0.2">
      <c r="B154" s="130">
        <v>600.08638132295687</v>
      </c>
      <c r="C154">
        <v>24.690838749196548</v>
      </c>
      <c r="D154">
        <v>600.08638132295687</v>
      </c>
      <c r="E154">
        <v>-1491.0489604530585</v>
      </c>
      <c r="F154">
        <v>600.08638132295687</v>
      </c>
      <c r="G154">
        <v>748.79792954694153</v>
      </c>
      <c r="J154" t="str">
        <f>IF(H154="","",$P$6-'Script Table'!$E$15-'Script Table'!$E$19+H154)</f>
        <v/>
      </c>
      <c r="K154" s="132">
        <f t="shared" si="12"/>
        <v>600.08638132295687</v>
      </c>
      <c r="L154" s="132">
        <f t="shared" si="13"/>
        <v>154</v>
      </c>
      <c r="M154" s="132">
        <v>598.08609338521364</v>
      </c>
      <c r="N154" s="143">
        <v>179.98125206586926</v>
      </c>
    </row>
    <row r="155" spans="2:14" x14ac:dyDescent="0.2">
      <c r="B155" s="130">
        <v>604.0869571984432</v>
      </c>
      <c r="C155">
        <v>24.689519815548078</v>
      </c>
      <c r="D155">
        <v>604.0869571984432</v>
      </c>
      <c r="E155">
        <v>-1495.0583664980177</v>
      </c>
      <c r="F155">
        <v>604.0869571984432</v>
      </c>
      <c r="G155">
        <v>744.78852350198235</v>
      </c>
      <c r="J155" t="str">
        <f>IF(H155="","",$P$6-'Script Table'!$E$15-'Script Table'!$E$19+H155)</f>
        <v/>
      </c>
      <c r="K155" s="132">
        <f t="shared" si="12"/>
        <v>604.0869571984432</v>
      </c>
      <c r="L155" s="132">
        <f t="shared" si="13"/>
        <v>155</v>
      </c>
      <c r="M155" s="132">
        <v>602.08666926070009</v>
      </c>
      <c r="N155" s="143">
        <v>179.98115198911213</v>
      </c>
    </row>
    <row r="156" spans="2:14" x14ac:dyDescent="0.2">
      <c r="B156" s="130">
        <v>608.08753307392954</v>
      </c>
      <c r="C156">
        <v>24.688193819216934</v>
      </c>
      <c r="D156">
        <v>608.08753307392954</v>
      </c>
      <c r="E156">
        <v>-1499.0677254041575</v>
      </c>
      <c r="F156">
        <v>608.08753307392954</v>
      </c>
      <c r="G156">
        <v>740.77916459584253</v>
      </c>
      <c r="J156" t="str">
        <f>IF(H156="","",$P$6-'Script Table'!$E$15-'Script Table'!$E$19+H156)</f>
        <v/>
      </c>
      <c r="K156" s="132">
        <f t="shared" si="12"/>
        <v>608.08753307392954</v>
      </c>
      <c r="L156" s="132">
        <f t="shared" si="13"/>
        <v>156</v>
      </c>
      <c r="M156" s="132">
        <v>606.08724513618631</v>
      </c>
      <c r="N156" s="143">
        <v>179.98105083819311</v>
      </c>
    </row>
    <row r="157" spans="2:14" x14ac:dyDescent="0.2">
      <c r="B157" s="130">
        <v>612.08810894941587</v>
      </c>
      <c r="C157">
        <v>24.686860683987618</v>
      </c>
      <c r="D157">
        <v>612.08810894941587</v>
      </c>
      <c r="E157">
        <v>-1503.0770371714391</v>
      </c>
      <c r="F157">
        <v>612.08810894941587</v>
      </c>
      <c r="G157">
        <v>736.76985282856094</v>
      </c>
      <c r="J157" t="str">
        <f>IF(H157="","",$P$6-'Script Table'!$E$15-'Script Table'!$E$19+H157)</f>
        <v/>
      </c>
      <c r="K157" s="132">
        <f t="shared" si="12"/>
        <v>612.08810894941587</v>
      </c>
      <c r="L157" s="132">
        <f t="shared" si="13"/>
        <v>157</v>
      </c>
      <c r="M157" s="132">
        <v>610.08782101167276</v>
      </c>
      <c r="N157" s="143">
        <v>179.9809485957245</v>
      </c>
    </row>
    <row r="158" spans="2:14" x14ac:dyDescent="0.2">
      <c r="B158" s="130">
        <v>616.0886848249022</v>
      </c>
      <c r="C158">
        <v>24.685520332404224</v>
      </c>
      <c r="D158">
        <v>616.0886848249022</v>
      </c>
      <c r="E158">
        <v>-1507.0863017998245</v>
      </c>
      <c r="F158">
        <v>616.0886848249022</v>
      </c>
      <c r="G158">
        <v>732.76058820017556</v>
      </c>
      <c r="J158" t="str">
        <f>IF(H158="","",$P$6-'Script Table'!$E$15-'Script Table'!$E$19+H158)</f>
        <v/>
      </c>
      <c r="K158" s="132">
        <f t="shared" si="12"/>
        <v>616.0886848249022</v>
      </c>
      <c r="L158" s="132">
        <f t="shared" si="13"/>
        <v>158</v>
      </c>
      <c r="M158" s="132">
        <v>614.08839688715898</v>
      </c>
      <c r="N158" s="143">
        <v>179.98084524394139</v>
      </c>
    </row>
    <row r="159" spans="2:14" x14ac:dyDescent="0.2">
      <c r="B159" s="130">
        <v>620.08926070038854</v>
      </c>
      <c r="C159">
        <v>24.684172685743402</v>
      </c>
      <c r="D159">
        <v>620.08926070038854</v>
      </c>
      <c r="E159">
        <v>-1511.0955192892734</v>
      </c>
      <c r="F159">
        <v>620.08926070038854</v>
      </c>
      <c r="G159">
        <v>728.75137071072663</v>
      </c>
      <c r="J159" t="str">
        <f>IF(H159="","",$P$6-'Script Table'!$E$15-'Script Table'!$E$19+H159)</f>
        <v/>
      </c>
      <c r="K159" s="132">
        <f t="shared" si="12"/>
        <v>620.08926070038854</v>
      </c>
      <c r="L159" s="132">
        <f t="shared" si="13"/>
        <v>159</v>
      </c>
      <c r="M159" s="132">
        <v>618.08897276264543</v>
      </c>
      <c r="N159" s="143">
        <v>179.9807407646916</v>
      </c>
    </row>
    <row r="160" spans="2:14" x14ac:dyDescent="0.2">
      <c r="B160" s="130">
        <v>624.08983657587487</v>
      </c>
      <c r="C160">
        <v>24.682817663986523</v>
      </c>
      <c r="D160">
        <v>624.08983657587487</v>
      </c>
      <c r="E160">
        <v>-1515.1046896397461</v>
      </c>
      <c r="F160">
        <v>624.08983657587487</v>
      </c>
      <c r="G160">
        <v>724.74220036025395</v>
      </c>
      <c r="J160" t="str">
        <f>IF(H160="","",$P$6-'Script Table'!$E$15-'Script Table'!$E$19+H160)</f>
        <v/>
      </c>
      <c r="K160" s="132">
        <f t="shared" si="12"/>
        <v>624.08983657587487</v>
      </c>
      <c r="L160" s="132">
        <f t="shared" si="13"/>
        <v>160</v>
      </c>
      <c r="M160" s="132">
        <v>622.08954863813165</v>
      </c>
      <c r="N160" s="143">
        <v>179.98063513942424</v>
      </c>
    </row>
    <row r="161" spans="2:14" x14ac:dyDescent="0.2">
      <c r="B161" s="130">
        <v>628.0904124513612</v>
      </c>
      <c r="C161">
        <v>24.681455185791123</v>
      </c>
      <c r="D161">
        <v>628.0904124513612</v>
      </c>
      <c r="E161">
        <v>-1519.1138128512016</v>
      </c>
      <c r="F161">
        <v>628.0904124513612</v>
      </c>
      <c r="G161">
        <v>720.73307714879843</v>
      </c>
      <c r="J161" t="str">
        <f>IF(H161="","",$P$6-'Script Table'!$E$15-'Script Table'!$E$19+H161)</f>
        <v/>
      </c>
      <c r="K161" s="132">
        <f t="shared" si="12"/>
        <v>628.0904124513612</v>
      </c>
      <c r="L161" s="132">
        <f t="shared" si="13"/>
        <v>161</v>
      </c>
      <c r="M161" s="132">
        <v>626.09012451361809</v>
      </c>
      <c r="N161" s="143">
        <v>179.98052834917954</v>
      </c>
    </row>
    <row r="162" spans="2:14" x14ac:dyDescent="0.2">
      <c r="B162" s="130">
        <v>632.09098832684754</v>
      </c>
      <c r="C162">
        <v>24.680085168461524</v>
      </c>
      <c r="D162">
        <v>632.09098832684754</v>
      </c>
      <c r="E162">
        <v>-1523.1228889235967</v>
      </c>
      <c r="F162">
        <v>632.09098832684754</v>
      </c>
      <c r="G162">
        <v>716.72400107640328</v>
      </c>
      <c r="J162" t="str">
        <f>IF(H162="","",$P$6-'Script Table'!$E$15-'Script Table'!$E$19+H162)</f>
        <v/>
      </c>
      <c r="K162" s="132">
        <f t="shared" si="12"/>
        <v>632.09098832684754</v>
      </c>
      <c r="L162" s="132">
        <f t="shared" si="13"/>
        <v>162</v>
      </c>
      <c r="M162" s="132">
        <v>630.09070038910431</v>
      </c>
      <c r="N162" s="143">
        <v>179.98042037457691</v>
      </c>
    </row>
    <row r="163" spans="2:14" x14ac:dyDescent="0.2">
      <c r="B163" s="130">
        <v>636.09156420233387</v>
      </c>
      <c r="C163">
        <v>24.678707527918679</v>
      </c>
      <c r="D163">
        <v>636.09156420233387</v>
      </c>
      <c r="E163">
        <v>-1527.1319178568895</v>
      </c>
      <c r="F163">
        <v>636.09156420233387</v>
      </c>
      <c r="G163">
        <v>712.71497214311057</v>
      </c>
      <c r="J163" t="str">
        <f>IF(H163="","",$P$6-'Script Table'!$E$15-'Script Table'!$E$19+H163)</f>
        <v/>
      </c>
      <c r="K163" s="132">
        <f t="shared" si="12"/>
        <v>636.09156420233387</v>
      </c>
      <c r="L163" s="132">
        <f t="shared" si="13"/>
        <v>163</v>
      </c>
      <c r="M163" s="132">
        <v>634.09127626459076</v>
      </c>
      <c r="N163" s="143">
        <v>179.98031119580389</v>
      </c>
    </row>
    <row r="164" spans="2:14" x14ac:dyDescent="0.2">
      <c r="B164" s="130">
        <v>640.0921400778202</v>
      </c>
      <c r="C164">
        <v>24.677322178669105</v>
      </c>
      <c r="D164">
        <v>640.0921400778202</v>
      </c>
      <c r="E164">
        <v>-1531.1408996510352</v>
      </c>
      <c r="F164">
        <v>640.0921400778202</v>
      </c>
      <c r="G164">
        <v>708.70599034896486</v>
      </c>
      <c r="J164" t="str">
        <f>IF(H164="","",$P$6-'Script Table'!$E$15-'Script Table'!$E$19+H164)</f>
        <v/>
      </c>
      <c r="K164" s="132">
        <f t="shared" si="12"/>
        <v>640.0921400778202</v>
      </c>
      <c r="L164" s="132">
        <f t="shared" si="13"/>
        <v>164</v>
      </c>
      <c r="M164" s="132">
        <v>638.09185214007698</v>
      </c>
      <c r="N164" s="143">
        <v>179.98020079260309</v>
      </c>
    </row>
    <row r="165" spans="2:14" x14ac:dyDescent="0.2">
      <c r="B165" s="130">
        <v>644.09271595330654</v>
      </c>
      <c r="C165">
        <v>24.675929033773016</v>
      </c>
      <c r="D165">
        <v>644.09271595330654</v>
      </c>
      <c r="E165">
        <v>-1535.1498343059889</v>
      </c>
      <c r="F165">
        <v>644.09271595330654</v>
      </c>
      <c r="G165">
        <v>704.69705569401117</v>
      </c>
      <c r="J165" t="str">
        <f>IF(H165="","",$P$6-'Script Table'!$E$15-'Script Table'!$E$19+H165)</f>
        <v/>
      </c>
      <c r="K165" s="132">
        <f t="shared" si="12"/>
        <v>644.09271595330654</v>
      </c>
      <c r="L165" s="132">
        <f t="shared" si="13"/>
        <v>165</v>
      </c>
      <c r="M165" s="132">
        <v>642.09242801556343</v>
      </c>
      <c r="N165" s="143">
        <v>179.98008914426075</v>
      </c>
    </row>
    <row r="166" spans="2:14" x14ac:dyDescent="0.2">
      <c r="B166" s="130">
        <v>648.09329182879287</v>
      </c>
      <c r="C166">
        <v>24.674528004811485</v>
      </c>
      <c r="D166">
        <v>648.09329182879287</v>
      </c>
      <c r="E166">
        <v>-1539.1587218217044</v>
      </c>
      <c r="F166">
        <v>648.09329182879287</v>
      </c>
      <c r="G166">
        <v>700.68816817829565</v>
      </c>
      <c r="J166" t="str">
        <f>IF(H166="","",$P$6-'Script Table'!$E$15-'Script Table'!$E$19+H166)</f>
        <v/>
      </c>
      <c r="K166" s="132">
        <f t="shared" si="12"/>
        <v>648.09329182879287</v>
      </c>
      <c r="L166" s="132">
        <f t="shared" si="13"/>
        <v>166</v>
      </c>
      <c r="M166" s="132">
        <v>646.09300389104965</v>
      </c>
      <c r="N166" s="143">
        <v>179.97997622959275</v>
      </c>
    </row>
    <row r="167" spans="2:14" x14ac:dyDescent="0.2">
      <c r="B167" s="130">
        <v>652.09386770427921</v>
      </c>
      <c r="C167">
        <v>24.673119001852704</v>
      </c>
      <c r="D167">
        <v>652.09386770427921</v>
      </c>
      <c r="E167">
        <v>-1543.1675621981346</v>
      </c>
      <c r="F167">
        <v>652.09386770427921</v>
      </c>
      <c r="G167">
        <v>696.67932780186538</v>
      </c>
      <c r="J167" t="str">
        <f>IF(H167="","",$P$6-'Script Table'!$E$15-'Script Table'!$E$19+H167)</f>
        <v/>
      </c>
      <c r="K167" s="132">
        <f t="shared" si="12"/>
        <v>652.09386770427921</v>
      </c>
      <c r="L167" s="132">
        <f t="shared" si="13"/>
        <v>167</v>
      </c>
      <c r="M167" s="132">
        <v>650.0935797665361</v>
      </c>
      <c r="N167" s="143">
        <v>179.97986202693181</v>
      </c>
    </row>
    <row r="168" spans="2:14" x14ac:dyDescent="0.2">
      <c r="B168" s="130">
        <v>656.09444357976554</v>
      </c>
      <c r="C168">
        <v>24.671701933417296</v>
      </c>
      <c r="D168">
        <v>656.09444357976554</v>
      </c>
      <c r="E168">
        <v>-1547.1763554352317</v>
      </c>
      <c r="F168">
        <v>656.09444357976554</v>
      </c>
      <c r="G168">
        <v>692.67053456476833</v>
      </c>
      <c r="J168" t="str">
        <f>IF(H168="","",$P$6-'Script Table'!$E$15-'Script Table'!$E$19+H168)</f>
        <v/>
      </c>
      <c r="K168" s="132">
        <f t="shared" si="12"/>
        <v>656.09444357976554</v>
      </c>
      <c r="L168" s="132">
        <f t="shared" si="13"/>
        <v>168</v>
      </c>
      <c r="M168" s="132">
        <v>654.09415564202232</v>
      </c>
      <c r="N168" s="143">
        <v>179.97974651411377</v>
      </c>
    </row>
    <row r="169" spans="2:14" x14ac:dyDescent="0.2">
      <c r="B169" s="130">
        <v>660.09501945525187</v>
      </c>
      <c r="C169">
        <v>24.670276706442561</v>
      </c>
      <c r="D169">
        <v>660.09501945525187</v>
      </c>
      <c r="E169">
        <v>-1551.1851015329455</v>
      </c>
      <c r="F169">
        <v>660.09501945525187</v>
      </c>
      <c r="G169">
        <v>688.66178846705452</v>
      </c>
      <c r="J169" t="str">
        <f>IF(H169="","",$P$6-'Script Table'!$E$15-'Script Table'!$E$19+H169)</f>
        <v/>
      </c>
      <c r="K169" s="132">
        <f t="shared" si="12"/>
        <v>660.09501945525187</v>
      </c>
      <c r="L169" s="132">
        <f t="shared" si="13"/>
        <v>169</v>
      </c>
      <c r="M169" s="132">
        <v>658.09473151750876</v>
      </c>
      <c r="N169" s="143">
        <v>179.97962966846254</v>
      </c>
    </row>
    <row r="170" spans="2:14" x14ac:dyDescent="0.2">
      <c r="B170" s="130">
        <v>664.09559533073821</v>
      </c>
      <c r="C170">
        <v>24.668843226245759</v>
      </c>
      <c r="D170">
        <v>664.09559533073821</v>
      </c>
      <c r="E170">
        <v>-1555.1938004912265</v>
      </c>
      <c r="F170">
        <v>664.09559533073821</v>
      </c>
      <c r="G170">
        <v>684.65308950877352</v>
      </c>
      <c r="J170" t="str">
        <f>IF(H170="","",$P$6-'Script Table'!$E$15-'Script Table'!$E$19+H170)</f>
        <v/>
      </c>
      <c r="K170" s="132">
        <f t="shared" si="12"/>
        <v>664.09559533073821</v>
      </c>
      <c r="L170" s="132">
        <f t="shared" si="13"/>
        <v>170</v>
      </c>
      <c r="M170" s="132">
        <v>662.09530739299498</v>
      </c>
      <c r="N170" s="143">
        <v>179.97951146677607</v>
      </c>
    </row>
    <row r="171" spans="2:14" x14ac:dyDescent="0.2">
      <c r="B171" s="130">
        <v>668.09617120622454</v>
      </c>
      <c r="C171">
        <v>24.667401396486273</v>
      </c>
      <c r="D171">
        <v>668.09617120622454</v>
      </c>
      <c r="E171">
        <v>-1559.2024523100222</v>
      </c>
      <c r="F171">
        <v>668.09617120622454</v>
      </c>
      <c r="G171">
        <v>680.64443768997785</v>
      </c>
      <c r="J171" t="str">
        <f>IF(H171="","",$P$6-'Script Table'!$E$15-'Script Table'!$E$19+H171)</f>
        <v/>
      </c>
      <c r="K171" s="132">
        <f t="shared" si="12"/>
        <v>668.09617120622454</v>
      </c>
      <c r="L171" s="132">
        <f t="shared" si="13"/>
        <v>171</v>
      </c>
      <c r="M171" s="132">
        <v>666.09588326848143</v>
      </c>
      <c r="N171" s="143">
        <v>179.97939188531038</v>
      </c>
    </row>
    <row r="172" spans="2:14" x14ac:dyDescent="0.2">
      <c r="B172" s="130">
        <v>672.09674708171087</v>
      </c>
      <c r="C172">
        <v>24.665951119126667</v>
      </c>
      <c r="D172">
        <v>672.09674708171087</v>
      </c>
      <c r="E172">
        <v>-1563.2110569892805</v>
      </c>
      <c r="F172">
        <v>672.09674708171087</v>
      </c>
      <c r="G172">
        <v>676.63583301071958</v>
      </c>
      <c r="J172" t="str">
        <f>IF(H172="","",$P$6-'Script Table'!$E$15-'Script Table'!$E$19+H172)</f>
        <v/>
      </c>
      <c r="K172" s="132">
        <f t="shared" si="12"/>
        <v>672.09674708171087</v>
      </c>
      <c r="L172" s="132">
        <f t="shared" si="13"/>
        <v>172</v>
      </c>
      <c r="M172" s="132">
        <v>670.09645914396765</v>
      </c>
      <c r="N172" s="143">
        <v>179.97927089976389</v>
      </c>
    </row>
    <row r="173" spans="2:14" x14ac:dyDescent="0.2">
      <c r="B173" s="130">
        <v>676.09732295719721</v>
      </c>
      <c r="C173">
        <v>24.66449229439263</v>
      </c>
      <c r="D173">
        <v>676.09732295719721</v>
      </c>
      <c r="E173">
        <v>-1567.2196145289461</v>
      </c>
      <c r="F173">
        <v>676.09732295719721</v>
      </c>
      <c r="G173">
        <v>672.62727547105396</v>
      </c>
      <c r="J173" t="str">
        <f>IF(H173="","",$P$6-'Script Table'!$E$15-'Script Table'!$E$19+H173)</f>
        <v/>
      </c>
      <c r="K173" s="132">
        <f t="shared" si="12"/>
        <v>676.09732295719721</v>
      </c>
      <c r="L173" s="132">
        <f t="shared" si="13"/>
        <v>173</v>
      </c>
      <c r="M173" s="132">
        <v>674.0970350194541</v>
      </c>
      <c r="N173" s="143">
        <v>179.97914848526122</v>
      </c>
    </row>
    <row r="174" spans="2:14" x14ac:dyDescent="0.2">
      <c r="B174" s="130">
        <v>680.09789883268354</v>
      </c>
      <c r="C174">
        <v>24.663024820731678</v>
      </c>
      <c r="D174">
        <v>680.09789883268354</v>
      </c>
      <c r="E174">
        <v>-1571.2281249289647</v>
      </c>
      <c r="F174">
        <v>680.09789883268354</v>
      </c>
      <c r="G174">
        <v>668.61876507103534</v>
      </c>
      <c r="J174" t="str">
        <f>IF(H174="","",$P$6-'Script Table'!$E$15-'Script Table'!$E$19+H174)</f>
        <v/>
      </c>
      <c r="K174" s="132">
        <f t="shared" si="12"/>
        <v>680.09789883268354</v>
      </c>
      <c r="L174" s="132">
        <f t="shared" si="13"/>
        <v>174</v>
      </c>
      <c r="M174" s="132">
        <v>678.09761089494032</v>
      </c>
      <c r="N174" s="143">
        <v>179.97902461633564</v>
      </c>
    </row>
    <row r="175" spans="2:14" x14ac:dyDescent="0.2">
      <c r="B175" s="130">
        <v>684.09847470816987</v>
      </c>
      <c r="C175">
        <v>24.661548594770657</v>
      </c>
      <c r="D175">
        <v>684.09847470816987</v>
      </c>
      <c r="E175">
        <v>-1575.2365881892788</v>
      </c>
      <c r="F175">
        <v>684.09847470816987</v>
      </c>
      <c r="G175">
        <v>664.61030181072124</v>
      </c>
      <c r="J175" t="str">
        <f>IF(H175="","",$P$6-'Script Table'!$E$15-'Script Table'!$E$19+H175)</f>
        <v/>
      </c>
      <c r="K175" s="132">
        <f t="shared" si="12"/>
        <v>684.09847470816987</v>
      </c>
      <c r="L175" s="132">
        <f t="shared" si="13"/>
        <v>175</v>
      </c>
      <c r="M175" s="132">
        <v>682.09818677042676</v>
      </c>
      <c r="N175" s="143">
        <v>179.9788992669117</v>
      </c>
    </row>
    <row r="176" spans="2:14" x14ac:dyDescent="0.2">
      <c r="B176" s="130">
        <v>688.09905058365621</v>
      </c>
      <c r="C176">
        <v>24.660063511271957</v>
      </c>
      <c r="D176">
        <v>688.09905058365621</v>
      </c>
      <c r="E176">
        <v>-1579.2450043098308</v>
      </c>
      <c r="F176">
        <v>688.09905058365621</v>
      </c>
      <c r="G176">
        <v>660.60188569016918</v>
      </c>
      <c r="J176" t="str">
        <f>IF(H176="","",$P$6-'Script Table'!$E$15-'Script Table'!$E$19+H176)</f>
        <v/>
      </c>
      <c r="K176" s="132">
        <f t="shared" si="12"/>
        <v>688.09905058365621</v>
      </c>
      <c r="L176" s="132">
        <f t="shared" si="13"/>
        <v>176</v>
      </c>
      <c r="M176" s="132">
        <v>686.09876264591298</v>
      </c>
      <c r="N176" s="143">
        <v>179.97877241028681</v>
      </c>
    </row>
    <row r="177" spans="2:14" x14ac:dyDescent="0.2">
      <c r="B177" s="130">
        <v>692.09962645914254</v>
      </c>
      <c r="C177">
        <v>24.658569463088401</v>
      </c>
      <c r="D177">
        <v>692.09962645914254</v>
      </c>
      <c r="E177">
        <v>-1583.2533732905611</v>
      </c>
      <c r="F177">
        <v>692.09962645914254</v>
      </c>
      <c r="G177">
        <v>656.59351670943897</v>
      </c>
      <c r="J177" t="str">
        <f>IF(H177="","",$P$6-'Script Table'!$E$15-'Script Table'!$E$19+H177)</f>
        <v/>
      </c>
      <c r="K177" s="132">
        <f t="shared" si="12"/>
        <v>692.09962645914254</v>
      </c>
      <c r="L177" s="132">
        <f t="shared" si="13"/>
        <v>177</v>
      </c>
      <c r="M177" s="132">
        <v>690.09933852139943</v>
      </c>
      <c r="N177" s="143">
        <v>179.97864401911247</v>
      </c>
    </row>
    <row r="178" spans="2:14" x14ac:dyDescent="0.2">
      <c r="B178" s="130">
        <v>696.10020233462888</v>
      </c>
      <c r="C178">
        <v>24.657066341116778</v>
      </c>
      <c r="D178">
        <v>696.10020233462888</v>
      </c>
      <c r="E178">
        <v>-1587.261695131408</v>
      </c>
      <c r="F178">
        <v>696.10020233462888</v>
      </c>
      <c r="G178">
        <v>652.585194868592</v>
      </c>
      <c r="J178" t="str">
        <f>IF(H178="","",$P$6-'Script Table'!$E$15-'Script Table'!$E$19+H178)</f>
        <v/>
      </c>
      <c r="K178" s="132">
        <f t="shared" si="12"/>
        <v>696.10020233462888</v>
      </c>
      <c r="L178" s="132">
        <f t="shared" si="13"/>
        <v>178</v>
      </c>
      <c r="M178" s="132">
        <v>694.09991439688565</v>
      </c>
      <c r="N178" s="143">
        <v>179.9785140653745</v>
      </c>
    </row>
    <row r="179" spans="2:14" x14ac:dyDescent="0.2">
      <c r="B179" s="130">
        <v>700.10077821011521</v>
      </c>
      <c r="C179">
        <v>24.655554034249917</v>
      </c>
      <c r="D179">
        <v>700.10077821011521</v>
      </c>
      <c r="E179">
        <v>-1591.2699698323099</v>
      </c>
      <c r="F179">
        <v>700.10077821011521</v>
      </c>
      <c r="G179">
        <v>648.5769201676901</v>
      </c>
      <c r="J179" t="str">
        <f>IF(H179="","",$P$6-'Script Table'!$E$15-'Script Table'!$E$19+H179)</f>
        <v/>
      </c>
      <c r="K179" s="132">
        <f t="shared" si="12"/>
        <v>700.10077821011521</v>
      </c>
      <c r="L179" s="132">
        <f t="shared" si="13"/>
        <v>179</v>
      </c>
      <c r="M179" s="132">
        <v>698.1004902723721</v>
      </c>
      <c r="N179" s="143">
        <v>179.97838252037249</v>
      </c>
    </row>
    <row r="180" spans="2:14" x14ac:dyDescent="0.2">
      <c r="B180" s="130">
        <v>704.10135408560154</v>
      </c>
      <c r="C180">
        <v>24.654032429327316</v>
      </c>
      <c r="D180">
        <v>704.10135408560154</v>
      </c>
      <c r="E180">
        <v>-1595.2781973932019</v>
      </c>
      <c r="F180">
        <v>704.10135408560154</v>
      </c>
      <c r="G180">
        <v>644.56869260679809</v>
      </c>
      <c r="J180" t="str">
        <f>IF(H180="","",$P$6-'Script Table'!$E$15-'Script Table'!$E$19+H180)</f>
        <v/>
      </c>
      <c r="K180" s="132">
        <f t="shared" si="12"/>
        <v>704.10135408560154</v>
      </c>
      <c r="L180" s="132">
        <f t="shared" si="13"/>
        <v>180</v>
      </c>
      <c r="M180" s="132">
        <v>702.10106614785832</v>
      </c>
      <c r="N180" s="143">
        <v>179.97824935469882</v>
      </c>
    </row>
    <row r="181" spans="2:14" x14ac:dyDescent="0.2">
      <c r="B181" s="130">
        <v>708.10192996108788</v>
      </c>
      <c r="C181">
        <v>24.652501411084245</v>
      </c>
      <c r="D181">
        <v>708.10192996108788</v>
      </c>
      <c r="E181">
        <v>-1599.2863778140193</v>
      </c>
      <c r="F181">
        <v>708.10192996108788</v>
      </c>
      <c r="G181">
        <v>640.56051218598077</v>
      </c>
      <c r="J181" t="str">
        <f>IF(H181="","",$P$6-'Script Table'!$E$15-'Script Table'!$E$19+H181)</f>
        <v/>
      </c>
      <c r="K181" s="132">
        <f t="shared" si="12"/>
        <v>708.10192996108788</v>
      </c>
      <c r="L181" s="132">
        <f t="shared" si="13"/>
        <v>181</v>
      </c>
      <c r="M181" s="132">
        <v>706.10164202334477</v>
      </c>
      <c r="N181" s="143">
        <v>179.978114538217</v>
      </c>
    </row>
    <row r="182" spans="2:14" x14ac:dyDescent="0.2">
      <c r="B182" s="130">
        <v>712.10250583657421</v>
      </c>
      <c r="C182">
        <v>24.650960862099232</v>
      </c>
      <c r="D182">
        <v>712.10250583657421</v>
      </c>
      <c r="E182">
        <v>-1603.2945110946939</v>
      </c>
      <c r="F182">
        <v>712.10250583657421</v>
      </c>
      <c r="G182">
        <v>636.55237890530611</v>
      </c>
      <c r="J182" t="str">
        <f>IF(H182="","",$P$6-'Script Table'!$E$15-'Script Table'!$E$19+H182)</f>
        <v/>
      </c>
      <c r="K182" s="132">
        <f t="shared" si="12"/>
        <v>712.10250583657421</v>
      </c>
      <c r="L182" s="132">
        <f t="shared" si="13"/>
        <v>182</v>
      </c>
      <c r="M182" s="132">
        <v>710.10221789883099</v>
      </c>
      <c r="N182" s="143">
        <v>179.97797804003838</v>
      </c>
    </row>
    <row r="183" spans="2:14" x14ac:dyDescent="0.2">
      <c r="B183" s="130">
        <v>716.10308171206054</v>
      </c>
      <c r="C183">
        <v>24.649410662739918</v>
      </c>
      <c r="D183">
        <v>716.10308171206054</v>
      </c>
      <c r="E183">
        <v>-1607.3025972351577</v>
      </c>
      <c r="F183">
        <v>716.10308171206054</v>
      </c>
      <c r="G183">
        <v>632.54429276484234</v>
      </c>
      <c r="J183" t="str">
        <f>IF(H183="","",$P$6-'Script Table'!$E$15-'Script Table'!$E$19+H183)</f>
        <v/>
      </c>
      <c r="K183" s="132">
        <f t="shared" si="12"/>
        <v>716.10308171206054</v>
      </c>
      <c r="L183" s="132">
        <f t="shared" si="13"/>
        <v>183</v>
      </c>
      <c r="M183" s="132">
        <v>714.10279377431743</v>
      </c>
      <c r="N183" s="143">
        <v>179.97783982849893</v>
      </c>
    </row>
    <row r="184" spans="2:14" x14ac:dyDescent="0.2">
      <c r="B184" s="130">
        <v>720.10365758754688</v>
      </c>
      <c r="C184">
        <v>24.647850691107212</v>
      </c>
      <c r="D184">
        <v>720.10365758754688</v>
      </c>
      <c r="E184">
        <v>-1611.310636235339</v>
      </c>
      <c r="F184">
        <v>720.10365758754688</v>
      </c>
      <c r="G184">
        <v>628.53625376466107</v>
      </c>
      <c r="J184" t="str">
        <f>IF(H184="","",$P$6-'Script Table'!$E$15-'Script Table'!$E$19+H184)</f>
        <v/>
      </c>
      <c r="K184" s="132">
        <f t="shared" si="12"/>
        <v>720.10365758754688</v>
      </c>
      <c r="L184" s="132">
        <f t="shared" si="13"/>
        <v>184</v>
      </c>
      <c r="M184" s="132">
        <v>718.10336964980365</v>
      </c>
      <c r="N184" s="143">
        <v>179.97769987113477</v>
      </c>
    </row>
    <row r="185" spans="2:14" x14ac:dyDescent="0.2">
      <c r="B185" s="130">
        <v>724.10423346303321</v>
      </c>
      <c r="C185">
        <v>24.646280822977662</v>
      </c>
      <c r="D185">
        <v>724.10423346303321</v>
      </c>
      <c r="E185">
        <v>-1615.3186280951659</v>
      </c>
      <c r="F185">
        <v>724.10423346303321</v>
      </c>
      <c r="G185">
        <v>624.52826190483415</v>
      </c>
      <c r="J185" t="str">
        <f>IF(H185="","",$P$6-'Script Table'!$E$15-'Script Table'!$E$19+H185)</f>
        <v/>
      </c>
      <c r="K185" s="132">
        <f t="shared" si="12"/>
        <v>724.10423346303321</v>
      </c>
      <c r="L185" s="132">
        <f t="shared" si="13"/>
        <v>185</v>
      </c>
      <c r="M185" s="132">
        <v>722.1039455252901</v>
      </c>
      <c r="N185" s="143">
        <v>179.97755813465662</v>
      </c>
    </row>
    <row r="186" spans="2:14" x14ac:dyDescent="0.2">
      <c r="B186" s="130">
        <v>728.10480933851954</v>
      </c>
      <c r="C186">
        <v>24.644700931743966</v>
      </c>
      <c r="D186">
        <v>728.10480933851954</v>
      </c>
      <c r="E186">
        <v>-1619.3265728145636</v>
      </c>
      <c r="F186">
        <v>728.10480933851954</v>
      </c>
      <c r="G186">
        <v>620.5203171854364</v>
      </c>
      <c r="J186" t="str">
        <f>IF(H186="","",$P$6-'Script Table'!$E$15-'Script Table'!$E$19+H186)</f>
        <v/>
      </c>
      <c r="K186" s="132">
        <f t="shared" si="12"/>
        <v>728.10480933851954</v>
      </c>
      <c r="L186" s="132">
        <f t="shared" si="13"/>
        <v>186</v>
      </c>
      <c r="M186" s="132">
        <v>726.10452140077632</v>
      </c>
      <c r="N186" s="143">
        <v>179.97741458492334</v>
      </c>
    </row>
    <row r="187" spans="2:14" x14ac:dyDescent="0.2">
      <c r="B187" s="130">
        <v>732.10538521400588</v>
      </c>
      <c r="C187">
        <v>24.643110888353601</v>
      </c>
      <c r="D187">
        <v>732.10538521400588</v>
      </c>
      <c r="E187">
        <v>-1623.3344703934563</v>
      </c>
      <c r="F187">
        <v>732.10538521400588</v>
      </c>
      <c r="G187">
        <v>616.51241960654374</v>
      </c>
      <c r="J187" t="str">
        <f>IF(H187="","",$P$6-'Script Table'!$E$15-'Script Table'!$E$19+H187)</f>
        <v/>
      </c>
      <c r="K187" s="132">
        <f t="shared" si="12"/>
        <v>732.10538521400588</v>
      </c>
      <c r="L187" s="132">
        <f t="shared" si="13"/>
        <v>187</v>
      </c>
      <c r="M187" s="132">
        <v>730.10509727626277</v>
      </c>
      <c r="N187" s="143">
        <v>179.97726918691467</v>
      </c>
    </row>
    <row r="188" spans="2:14" x14ac:dyDescent="0.2">
      <c r="B188" s="130">
        <v>736.10596108949221</v>
      </c>
      <c r="C188">
        <v>24.641510561245422</v>
      </c>
      <c r="D188">
        <v>736.10596108949221</v>
      </c>
      <c r="E188">
        <v>-1627.3423208317654</v>
      </c>
      <c r="F188">
        <v>736.10596108949221</v>
      </c>
      <c r="G188">
        <v>612.50456916823464</v>
      </c>
      <c r="J188" t="str">
        <f>IF(H188="","",$P$6-'Script Table'!$E$15-'Script Table'!$E$19+H188)</f>
        <v/>
      </c>
      <c r="K188" s="132">
        <f t="shared" si="12"/>
        <v>736.10596108949221</v>
      </c>
      <c r="L188" s="132">
        <f t="shared" si="13"/>
        <v>188</v>
      </c>
      <c r="M188" s="132">
        <v>734.10567315174899</v>
      </c>
      <c r="N188" s="143">
        <v>179.97712190470244</v>
      </c>
    </row>
    <row r="189" spans="2:14" x14ac:dyDescent="0.2">
      <c r="B189" s="130">
        <v>740.10653696497855</v>
      </c>
      <c r="C189">
        <v>24.63989981628426</v>
      </c>
      <c r="D189">
        <v>740.10653696497855</v>
      </c>
      <c r="E189">
        <v>-1631.3501241294105</v>
      </c>
      <c r="F189">
        <v>740.10653696497855</v>
      </c>
      <c r="G189">
        <v>608.49676587058957</v>
      </c>
      <c r="J189" t="str">
        <f>IF(H189="","",$P$6-'Script Table'!$E$15-'Script Table'!$E$19+H189)</f>
        <v/>
      </c>
      <c r="K189" s="132">
        <f t="shared" si="12"/>
        <v>740.10653696497855</v>
      </c>
      <c r="L189" s="132">
        <f t="shared" si="13"/>
        <v>189</v>
      </c>
      <c r="M189" s="132">
        <v>738.10624902723544</v>
      </c>
      <c r="N189" s="143">
        <v>179.9769727014218</v>
      </c>
    </row>
    <row r="190" spans="2:14" x14ac:dyDescent="0.2">
      <c r="B190" s="130">
        <v>744.10711284046488</v>
      </c>
      <c r="C190">
        <v>24.63827851669329</v>
      </c>
      <c r="D190">
        <v>744.10711284046488</v>
      </c>
      <c r="E190">
        <v>-1635.3578802863092</v>
      </c>
      <c r="F190">
        <v>744.10711284046488</v>
      </c>
      <c r="G190">
        <v>604.48900971369085</v>
      </c>
      <c r="J190" t="str">
        <f>IF(H190="","",$P$6-'Script Table'!$E$15-'Script Table'!$E$19+H190)</f>
        <v/>
      </c>
      <c r="K190" s="132">
        <f t="shared" si="12"/>
        <v>744.10711284046488</v>
      </c>
      <c r="L190" s="132">
        <f t="shared" si="13"/>
        <v>190</v>
      </c>
      <c r="M190" s="132">
        <v>742.10682490272166</v>
      </c>
      <c r="N190" s="143">
        <v>179.97682153923924</v>
      </c>
    </row>
    <row r="191" spans="2:14" x14ac:dyDescent="0.2">
      <c r="B191" s="130">
        <v>748.10768871595121</v>
      </c>
      <c r="C191">
        <v>24.636646522984222</v>
      </c>
      <c r="D191">
        <v>748.10768871595121</v>
      </c>
      <c r="E191">
        <v>-1639.365589302377</v>
      </c>
      <c r="F191">
        <v>748.10768871595121</v>
      </c>
      <c r="G191">
        <v>600.48130069762306</v>
      </c>
      <c r="J191" t="str">
        <f>IF(H191="","",$P$6-'Script Table'!$E$15-'Script Table'!$E$19+H191)</f>
        <v/>
      </c>
      <c r="K191" s="132">
        <f t="shared" si="12"/>
        <v>748.10768871595121</v>
      </c>
      <c r="L191" s="132">
        <f t="shared" si="13"/>
        <v>191</v>
      </c>
      <c r="M191" s="132">
        <v>746.1074007782081</v>
      </c>
      <c r="N191" s="143">
        <v>179.97666837932141</v>
      </c>
    </row>
    <row r="192" spans="2:14" x14ac:dyDescent="0.2">
      <c r="B192" s="130">
        <v>752.10826459143755</v>
      </c>
      <c r="C192">
        <v>24.63500369288516</v>
      </c>
      <c r="D192">
        <v>752.10826459143755</v>
      </c>
      <c r="E192">
        <v>-1643.3732511775268</v>
      </c>
      <c r="F192">
        <v>752.10826459143755</v>
      </c>
      <c r="G192">
        <v>596.47363882247328</v>
      </c>
      <c r="J192" t="str">
        <f>IF(H192="","",$P$6-'Script Table'!$E$15-'Script Table'!$E$19+H192)</f>
        <v/>
      </c>
      <c r="K192" s="132">
        <f t="shared" si="12"/>
        <v>752.10826459143755</v>
      </c>
      <c r="L192" s="132">
        <f t="shared" si="13"/>
        <v>192</v>
      </c>
      <c r="M192" s="132">
        <v>750.10797665369432</v>
      </c>
      <c r="N192" s="143">
        <v>179.97651318180189</v>
      </c>
    </row>
    <row r="193" spans="2:14" x14ac:dyDescent="0.2">
      <c r="B193" s="130">
        <v>756.10884046692388</v>
      </c>
      <c r="C193">
        <v>24.633349881266017</v>
      </c>
      <c r="D193">
        <v>756.10884046692388</v>
      </c>
      <c r="E193">
        <v>-1647.3808659116696</v>
      </c>
      <c r="F193">
        <v>756.10884046692388</v>
      </c>
      <c r="G193">
        <v>592.46602408833041</v>
      </c>
      <c r="J193" t="str">
        <f>IF(H193="","",$P$6-'Script Table'!$E$15-'Script Table'!$E$19+H193)</f>
        <v/>
      </c>
      <c r="K193" s="132">
        <f t="shared" si="12"/>
        <v>756.10884046692388</v>
      </c>
      <c r="L193" s="132">
        <f t="shared" si="13"/>
        <v>193</v>
      </c>
      <c r="M193" s="132">
        <v>754.10855252918077</v>
      </c>
      <c r="N193" s="143">
        <v>179.976355905746</v>
      </c>
    </row>
    <row r="194" spans="2:14" x14ac:dyDescent="0.2">
      <c r="B194" s="130">
        <v>760.10941634241021</v>
      </c>
      <c r="C194">
        <v>24.631684940061479</v>
      </c>
      <c r="D194">
        <v>760.10941634241021</v>
      </c>
      <c r="E194">
        <v>-1651.3884335047132</v>
      </c>
      <c r="F194">
        <v>760.10941634241021</v>
      </c>
      <c r="G194">
        <v>588.45845649528678</v>
      </c>
      <c r="J194" t="str">
        <f>IF(H194="","",$P$6-'Script Table'!$E$15-'Script Table'!$E$19+H194)</f>
        <v/>
      </c>
      <c r="K194" s="132">
        <f t="shared" si="12"/>
        <v>760.10941634241021</v>
      </c>
      <c r="L194" s="132">
        <f t="shared" si="13"/>
        <v>194</v>
      </c>
      <c r="M194" s="132">
        <v>758.10912840466699</v>
      </c>
      <c r="N194" s="143">
        <v>179.97619650911571</v>
      </c>
    </row>
    <row r="195" spans="2:14" x14ac:dyDescent="0.2">
      <c r="B195" s="130">
        <v>764.10999221789655</v>
      </c>
      <c r="C195">
        <v>24.630008718191256</v>
      </c>
      <c r="D195">
        <v>764.10999221789655</v>
      </c>
      <c r="E195">
        <v>-1655.3959539565642</v>
      </c>
      <c r="F195">
        <v>764.10999221789655</v>
      </c>
      <c r="G195">
        <v>584.45093604343583</v>
      </c>
      <c r="J195" t="str">
        <f>IF(H195="","",$P$6-'Script Table'!$E$15-'Script Table'!$E$19+H195)</f>
        <v/>
      </c>
      <c r="K195" s="132">
        <f t="shared" si="12"/>
        <v>764.10999221789655</v>
      </c>
      <c r="L195" s="132">
        <f t="shared" si="13"/>
        <v>195</v>
      </c>
      <c r="M195" s="132">
        <v>762.10970428015344</v>
      </c>
      <c r="N195" s="143">
        <v>179.9760349487309</v>
      </c>
    </row>
    <row r="196" spans="2:14" x14ac:dyDescent="0.2">
      <c r="B196" s="130">
        <v>768.11056809338288</v>
      </c>
      <c r="C196">
        <v>24.62832106147772</v>
      </c>
      <c r="D196">
        <v>768.11056809338288</v>
      </c>
      <c r="E196">
        <v>-1659.4034272671254</v>
      </c>
      <c r="F196">
        <v>768.11056809338288</v>
      </c>
      <c r="G196">
        <v>580.44346273287465</v>
      </c>
      <c r="J196" t="str">
        <f>IF(H196="","",$P$6-'Script Table'!$E$15-'Script Table'!$E$19+H196)</f>
        <v/>
      </c>
      <c r="K196" s="132">
        <f t="shared" ref="K196:K259" si="14">F196</f>
        <v>768.11056809338288</v>
      </c>
      <c r="L196" s="132">
        <f t="shared" si="13"/>
        <v>196</v>
      </c>
      <c r="M196" s="132">
        <v>766.11028015563966</v>
      </c>
      <c r="N196" s="143">
        <v>179.97587118023182</v>
      </c>
    </row>
    <row r="197" spans="2:14" x14ac:dyDescent="0.2">
      <c r="B197" s="130">
        <v>772.11114396886921</v>
      </c>
      <c r="C197">
        <v>24.626621812560622</v>
      </c>
      <c r="D197">
        <v>772.11114396886921</v>
      </c>
      <c r="E197">
        <v>-1663.4108534362974</v>
      </c>
      <c r="F197">
        <v>772.11114396886921</v>
      </c>
      <c r="G197">
        <v>576.4360365637026</v>
      </c>
      <c r="J197" t="str">
        <f>IF(H197="","",$P$6-'Script Table'!$E$15-'Script Table'!$E$19+H197)</f>
        <v/>
      </c>
      <c r="K197" s="132">
        <f t="shared" si="14"/>
        <v>772.11114396886921</v>
      </c>
      <c r="L197" s="132">
        <f t="shared" si="13"/>
        <v>197</v>
      </c>
      <c r="M197" s="132">
        <v>770.1108560311261</v>
      </c>
      <c r="N197" s="143">
        <v>179.97570515803736</v>
      </c>
    </row>
    <row r="198" spans="2:14" x14ac:dyDescent="0.2">
      <c r="B198" s="130">
        <v>776.11171984435555</v>
      </c>
      <c r="C198">
        <v>24.624910810808885</v>
      </c>
      <c r="D198">
        <v>776.11171984435555</v>
      </c>
      <c r="E198">
        <v>-1667.4182324639783</v>
      </c>
      <c r="F198">
        <v>776.11171984435555</v>
      </c>
      <c r="G198">
        <v>572.42865753602177</v>
      </c>
      <c r="J198" t="str">
        <f>IF(H198="","",$P$6-'Script Table'!$E$15-'Script Table'!$E$19+H198)</f>
        <v/>
      </c>
      <c r="K198" s="132">
        <f t="shared" si="14"/>
        <v>776.11171984435555</v>
      </c>
      <c r="L198" s="132">
        <f t="shared" ref="L198:L261" si="15">L197+1</f>
        <v>198</v>
      </c>
      <c r="M198" s="132">
        <v>774.11143190661232</v>
      </c>
      <c r="N198" s="143">
        <v>179.97553683530313</v>
      </c>
    </row>
    <row r="199" spans="2:14" x14ac:dyDescent="0.2">
      <c r="B199" s="130">
        <v>780.11229571984188</v>
      </c>
      <c r="C199">
        <v>24.623187892229353</v>
      </c>
      <c r="D199">
        <v>780.11229571984188</v>
      </c>
      <c r="E199">
        <v>-1671.4255643500626</v>
      </c>
      <c r="F199">
        <v>780.11229571984188</v>
      </c>
      <c r="G199">
        <v>568.42132564993744</v>
      </c>
      <c r="J199" t="str">
        <f>IF(H199="","",$P$6-'Script Table'!$E$15-'Script Table'!$E$19+H199)</f>
        <v/>
      </c>
      <c r="K199" s="132">
        <f t="shared" si="14"/>
        <v>780.11229571984188</v>
      </c>
      <c r="L199" s="132">
        <f t="shared" si="15"/>
        <v>199</v>
      </c>
      <c r="M199" s="132">
        <v>778.11200778209877</v>
      </c>
      <c r="N199" s="143">
        <v>179.97536616387774</v>
      </c>
    </row>
    <row r="200" spans="2:14" x14ac:dyDescent="0.2">
      <c r="B200" s="130">
        <v>784.11287159532822</v>
      </c>
      <c r="C200">
        <v>24.621452889372275</v>
      </c>
      <c r="D200">
        <v>784.11287159532822</v>
      </c>
      <c r="E200">
        <v>-1675.4328490944429</v>
      </c>
      <c r="F200">
        <v>784.11287159532822</v>
      </c>
      <c r="G200">
        <v>564.41404090555716</v>
      </c>
      <c r="J200" t="str">
        <f>IF(H200="","",$P$6-'Script Table'!$E$15-'Script Table'!$E$19+H200)</f>
        <v/>
      </c>
      <c r="K200" s="132">
        <f t="shared" si="14"/>
        <v>784.11287159532822</v>
      </c>
      <c r="L200" s="132">
        <f t="shared" si="15"/>
        <v>200</v>
      </c>
      <c r="M200" s="132">
        <v>782.11258365758499</v>
      </c>
      <c r="N200" s="143">
        <v>179.97519309425627</v>
      </c>
    </row>
    <row r="201" spans="2:14" x14ac:dyDescent="0.2">
      <c r="B201" s="130">
        <v>788.11344747081455</v>
      </c>
      <c r="C201">
        <v>24.619705631233469</v>
      </c>
      <c r="D201">
        <v>788.11344747081455</v>
      </c>
      <c r="E201">
        <v>-1679.4400866970075</v>
      </c>
      <c r="F201">
        <v>788.11344747081455</v>
      </c>
      <c r="G201">
        <v>560.40680330299256</v>
      </c>
      <c r="J201" t="str">
        <f>IF(H201="","",$P$6-'Script Table'!$E$15-'Script Table'!$E$19+H201)</f>
        <v/>
      </c>
      <c r="K201" s="132">
        <f t="shared" si="14"/>
        <v>788.11344747081455</v>
      </c>
      <c r="L201" s="132">
        <f t="shared" si="15"/>
        <v>201</v>
      </c>
      <c r="M201" s="132">
        <v>786.11315953307144</v>
      </c>
      <c r="N201" s="143">
        <v>179.97501757553255</v>
      </c>
    </row>
    <row r="202" spans="2:14" x14ac:dyDescent="0.2">
      <c r="B202" s="130">
        <v>792.11402334630088</v>
      </c>
      <c r="C202">
        <v>24.617945943153032</v>
      </c>
      <c r="D202">
        <v>792.11402334630088</v>
      </c>
      <c r="E202">
        <v>-1683.4472771576427</v>
      </c>
      <c r="F202">
        <v>792.11402334630088</v>
      </c>
      <c r="G202">
        <v>556.39961284235733</v>
      </c>
      <c r="J202" t="str">
        <f>IF(H202="","",$P$6-'Script Table'!$E$15-'Script Table'!$E$19+H202)</f>
        <v/>
      </c>
      <c r="K202" s="132">
        <f t="shared" si="14"/>
        <v>792.11402334630088</v>
      </c>
      <c r="L202" s="132">
        <f t="shared" si="15"/>
        <v>202</v>
      </c>
      <c r="M202" s="132">
        <v>790.11373540855766</v>
      </c>
      <c r="N202" s="143">
        <v>179.97483955534977</v>
      </c>
    </row>
    <row r="203" spans="2:14" x14ac:dyDescent="0.2">
      <c r="B203" s="130">
        <v>796.11459922178722</v>
      </c>
      <c r="C203">
        <v>24.616173646710369</v>
      </c>
      <c r="D203">
        <v>796.11459922178722</v>
      </c>
      <c r="E203">
        <v>-1687.454420476231</v>
      </c>
      <c r="F203">
        <v>796.11459922178722</v>
      </c>
      <c r="G203">
        <v>552.39246952376902</v>
      </c>
      <c r="J203" t="str">
        <f>IF(H203="","",$P$6-'Script Table'!$E$15-'Script Table'!$E$19+H203)</f>
        <v/>
      </c>
      <c r="K203" s="132">
        <f t="shared" si="14"/>
        <v>796.11459922178722</v>
      </c>
      <c r="L203" s="132">
        <f t="shared" si="15"/>
        <v>203</v>
      </c>
      <c r="M203" s="132">
        <v>794.11431128404411</v>
      </c>
      <c r="N203" s="143">
        <v>179.97465897984773</v>
      </c>
    </row>
    <row r="204" spans="2:14" x14ac:dyDescent="0.2">
      <c r="B204" s="130">
        <v>800.11517509727355</v>
      </c>
      <c r="C204">
        <v>24.614388559615431</v>
      </c>
      <c r="D204">
        <v>800.11517509727355</v>
      </c>
      <c r="E204">
        <v>-1691.461516652651</v>
      </c>
      <c r="F204">
        <v>800.11517509727355</v>
      </c>
      <c r="G204">
        <v>548.38537334734906</v>
      </c>
      <c r="J204" t="str">
        <f>IF(H204="","",$P$6-'Script Table'!$E$15-'Script Table'!$E$19+H204)</f>
        <v/>
      </c>
      <c r="K204" s="132">
        <f t="shared" si="14"/>
        <v>800.11517509727355</v>
      </c>
      <c r="L204" s="132">
        <f t="shared" si="15"/>
        <v>204</v>
      </c>
      <c r="M204" s="132">
        <v>798.11488715953033</v>
      </c>
      <c r="N204" s="143">
        <v>179.97447579360855</v>
      </c>
    </row>
    <row r="205" spans="2:14" x14ac:dyDescent="0.2">
      <c r="B205" s="130">
        <v>804.11575097275988</v>
      </c>
      <c r="C205">
        <v>24.612590495596049</v>
      </c>
      <c r="D205">
        <v>804.11575097275988</v>
      </c>
      <c r="E205">
        <v>-1695.4685656867784</v>
      </c>
      <c r="F205">
        <v>804.11575097275988</v>
      </c>
      <c r="G205">
        <v>544.37832431322158</v>
      </c>
      <c r="J205" t="str">
        <f>IF(H205="","",$P$6-'Script Table'!$E$15-'Script Table'!$E$19+H205)</f>
        <v/>
      </c>
      <c r="K205" s="132">
        <f t="shared" si="14"/>
        <v>804.11575097275988</v>
      </c>
      <c r="L205" s="132">
        <f t="shared" si="15"/>
        <v>205</v>
      </c>
      <c r="M205" s="132">
        <v>802.11546303501677</v>
      </c>
      <c r="N205" s="143">
        <v>179.97428993960071</v>
      </c>
    </row>
    <row r="206" spans="2:14" x14ac:dyDescent="0.2">
      <c r="B206" s="130">
        <v>808.11632684824622</v>
      </c>
      <c r="C206">
        <v>24.610779264281053</v>
      </c>
      <c r="D206">
        <v>808.11632684824622</v>
      </c>
      <c r="E206">
        <v>-1699.4755675784852</v>
      </c>
      <c r="F206">
        <v>808.11632684824622</v>
      </c>
      <c r="G206">
        <v>540.37132242151483</v>
      </c>
      <c r="J206" t="str">
        <f>IF(H206="","",$P$6-'Script Table'!$E$15-'Script Table'!$E$19+H206)</f>
        <v/>
      </c>
      <c r="K206" s="132">
        <f t="shared" si="14"/>
        <v>808.11632684824622</v>
      </c>
      <c r="L206" s="132">
        <f t="shared" si="15"/>
        <v>206</v>
      </c>
      <c r="M206" s="132">
        <v>806.11603891050299</v>
      </c>
      <c r="N206" s="143">
        <v>179.97410135911886</v>
      </c>
    </row>
    <row r="207" spans="2:14" x14ac:dyDescent="0.2">
      <c r="B207" s="130">
        <v>812.11690272373255</v>
      </c>
      <c r="C207">
        <v>24.608954671079136</v>
      </c>
      <c r="D207">
        <v>812.11690272373255</v>
      </c>
      <c r="E207">
        <v>-1703.4825223276391</v>
      </c>
      <c r="F207">
        <v>812.11690272373255</v>
      </c>
      <c r="G207">
        <v>536.36436767236091</v>
      </c>
      <c r="J207" t="str">
        <f>IF(H207="","",$P$6-'Script Table'!$E$15-'Script Table'!$E$19+H207)</f>
        <v/>
      </c>
      <c r="K207" s="132">
        <f t="shared" si="14"/>
        <v>812.11690272373255</v>
      </c>
      <c r="L207" s="132">
        <f t="shared" si="15"/>
        <v>207</v>
      </c>
      <c r="M207" s="132">
        <v>810.11661478598944</v>
      </c>
      <c r="N207" s="143">
        <v>179.97390999172259</v>
      </c>
    </row>
    <row r="208" spans="2:14" x14ac:dyDescent="0.2">
      <c r="B208" s="130">
        <v>816.11747859921888</v>
      </c>
      <c r="C208">
        <v>24.607116517053189</v>
      </c>
      <c r="D208">
        <v>816.11747859921888</v>
      </c>
      <c r="E208">
        <v>-1707.4894299341049</v>
      </c>
      <c r="F208">
        <v>816.11747859921888</v>
      </c>
      <c r="G208">
        <v>532.35746006589511</v>
      </c>
      <c r="J208" t="str">
        <f>IF(H208="","",$P$6-'Script Table'!$E$15-'Script Table'!$E$19+H208)</f>
        <v/>
      </c>
      <c r="K208" s="132">
        <f t="shared" si="14"/>
        <v>816.11747859921888</v>
      </c>
      <c r="L208" s="132">
        <f t="shared" si="15"/>
        <v>208</v>
      </c>
      <c r="M208" s="132">
        <v>814.11719066147566</v>
      </c>
      <c r="N208" s="143">
        <v>179.97371577517191</v>
      </c>
    </row>
    <row r="209" spans="2:14" x14ac:dyDescent="0.2">
      <c r="B209" s="130">
        <v>820.11805447470522</v>
      </c>
      <c r="C209">
        <v>24.605264598789894</v>
      </c>
      <c r="D209">
        <v>820.11805447470522</v>
      </c>
      <c r="E209">
        <v>-1711.4962903977421</v>
      </c>
      <c r="F209">
        <v>820.11805447470522</v>
      </c>
      <c r="G209">
        <v>528.35059960225794</v>
      </c>
      <c r="J209" t="str">
        <f>IF(H209="","",$P$6-'Script Table'!$E$15-'Script Table'!$E$19+H209)</f>
        <v/>
      </c>
      <c r="K209" s="132">
        <f t="shared" si="14"/>
        <v>820.11805447470522</v>
      </c>
      <c r="L209" s="132">
        <f t="shared" si="15"/>
        <v>209</v>
      </c>
      <c r="M209" s="132">
        <v>818.11776653696211</v>
      </c>
      <c r="N209" s="143">
        <v>179.97351864535901</v>
      </c>
    </row>
    <row r="210" spans="2:14" x14ac:dyDescent="0.2">
      <c r="B210" s="130">
        <v>824.11863035019155</v>
      </c>
      <c r="C210">
        <v>24.60339870826445</v>
      </c>
      <c r="D210">
        <v>824.11863035019155</v>
      </c>
      <c r="E210">
        <v>-1715.5031037184065</v>
      </c>
      <c r="F210">
        <v>824.11863035019155</v>
      </c>
      <c r="G210">
        <v>524.34378628159357</v>
      </c>
      <c r="J210" t="str">
        <f>IF(H210="","",$P$6-'Script Table'!$E$15-'Script Table'!$E$19+H210)</f>
        <v/>
      </c>
      <c r="K210" s="132">
        <f t="shared" si="14"/>
        <v>824.11863035019155</v>
      </c>
      <c r="L210" s="132">
        <f t="shared" si="15"/>
        <v>210</v>
      </c>
      <c r="M210" s="132">
        <v>822.11834241244833</v>
      </c>
      <c r="N210" s="143">
        <v>179.97331853623874</v>
      </c>
    </row>
    <row r="211" spans="2:14" x14ac:dyDescent="0.2">
      <c r="B211" s="130">
        <v>828.11920622567789</v>
      </c>
      <c r="C211">
        <v>24.601518632700103</v>
      </c>
      <c r="D211">
        <v>828.11920622567789</v>
      </c>
      <c r="E211">
        <v>-1719.5098698959494</v>
      </c>
      <c r="F211">
        <v>828.11920622567789</v>
      </c>
      <c r="G211">
        <v>520.33702010405068</v>
      </c>
      <c r="J211" t="str">
        <f>IF(H211="","",$P$6-'Script Table'!$E$15-'Script Table'!$E$19+H211)</f>
        <v/>
      </c>
      <c r="K211" s="132">
        <f t="shared" si="14"/>
        <v>828.11920622567789</v>
      </c>
      <c r="L211" s="132">
        <f t="shared" si="15"/>
        <v>211</v>
      </c>
      <c r="M211" s="132">
        <v>826.11891828793478</v>
      </c>
      <c r="N211" s="143">
        <v>179.97311537975415</v>
      </c>
    </row>
    <row r="212" spans="2:14" x14ac:dyDescent="0.2">
      <c r="B212" s="130">
        <v>832.11978210116422</v>
      </c>
      <c r="C212">
        <v>24.599624154422283</v>
      </c>
      <c r="D212">
        <v>832.11978210116422</v>
      </c>
      <c r="E212">
        <v>-1723.5165889302179</v>
      </c>
      <c r="F212">
        <v>832.11978210116422</v>
      </c>
      <c r="G212">
        <v>516.33030106978208</v>
      </c>
      <c r="J212" t="str">
        <f>IF(H212="","",$P$6-'Script Table'!$E$15-'Script Table'!$E$19+H212)</f>
        <v/>
      </c>
      <c r="K212" s="132">
        <f t="shared" si="14"/>
        <v>832.11978210116422</v>
      </c>
      <c r="L212" s="132">
        <f t="shared" si="15"/>
        <v>212</v>
      </c>
      <c r="M212" s="132">
        <v>830.119494163421</v>
      </c>
      <c r="N212" s="143">
        <v>179.97290910575936</v>
      </c>
    </row>
    <row r="213" spans="2:14" x14ac:dyDescent="0.2">
      <c r="B213" s="130">
        <v>836.12035797665055</v>
      </c>
      <c r="C213">
        <v>24.597715050707148</v>
      </c>
      <c r="D213">
        <v>836.12035797665055</v>
      </c>
      <c r="E213">
        <v>-1727.523260821054</v>
      </c>
      <c r="F213">
        <v>836.12035797665055</v>
      </c>
      <c r="G213">
        <v>512.32362917894602</v>
      </c>
      <c r="J213" t="str">
        <f>IF(H213="","",$P$6-'Script Table'!$E$15-'Script Table'!$E$19+H213)</f>
        <v/>
      </c>
      <c r="K213" s="132">
        <f t="shared" si="14"/>
        <v>836.12035797665055</v>
      </c>
      <c r="L213" s="132">
        <f t="shared" si="15"/>
        <v>213</v>
      </c>
      <c r="M213" s="132">
        <v>834.12007003890744</v>
      </c>
      <c r="N213" s="143">
        <v>179.97269964193916</v>
      </c>
    </row>
    <row r="214" spans="2:14" x14ac:dyDescent="0.2">
      <c r="B214" s="130">
        <v>840.12093385213689</v>
      </c>
      <c r="C214">
        <v>24.595791093624157</v>
      </c>
      <c r="D214">
        <v>840.12093385213689</v>
      </c>
      <c r="E214">
        <v>-1731.5298855682947</v>
      </c>
      <c r="F214">
        <v>840.12093385213689</v>
      </c>
      <c r="G214">
        <v>508.3170044317053</v>
      </c>
      <c r="J214" t="str">
        <f>IF(H214="","",$P$6-'Script Table'!$E$15-'Script Table'!$E$19+H214)</f>
        <v/>
      </c>
      <c r="K214" s="132">
        <f t="shared" si="14"/>
        <v>840.12093385213689</v>
      </c>
      <c r="L214" s="132">
        <f t="shared" si="15"/>
        <v>214</v>
      </c>
      <c r="M214" s="132">
        <v>838.12064591439366</v>
      </c>
      <c r="N214" s="143">
        <v>179.97248691372391</v>
      </c>
    </row>
    <row r="215" spans="2:14" x14ac:dyDescent="0.2">
      <c r="B215" s="130">
        <v>844.12150972762322</v>
      </c>
      <c r="C215">
        <v>24.593852049872538</v>
      </c>
      <c r="D215">
        <v>844.12150972762322</v>
      </c>
      <c r="E215">
        <v>-1735.5364631717714</v>
      </c>
      <c r="F215">
        <v>844.12150972762322</v>
      </c>
      <c r="G215">
        <v>504.31042682822863</v>
      </c>
      <c r="J215" t="str">
        <f>IF(H215="","",$P$6-'Script Table'!$E$15-'Script Table'!$E$19+H215)</f>
        <v/>
      </c>
      <c r="K215" s="132">
        <f t="shared" si="14"/>
        <v>844.12150972762322</v>
      </c>
      <c r="L215" s="132">
        <f t="shared" si="15"/>
        <v>215</v>
      </c>
      <c r="M215" s="132">
        <v>842.12122178988011</v>
      </c>
      <c r="N215" s="143">
        <v>179.97227084420163</v>
      </c>
    </row>
    <row r="216" spans="2:14" x14ac:dyDescent="0.2">
      <c r="B216" s="130">
        <v>848.12208560310955</v>
      </c>
      <c r="C216">
        <v>24.591897680611215</v>
      </c>
      <c r="D216">
        <v>848.12208560310955</v>
      </c>
      <c r="E216">
        <v>-1739.5429936313117</v>
      </c>
      <c r="F216">
        <v>848.12208560310955</v>
      </c>
      <c r="G216">
        <v>500.30389636868836</v>
      </c>
      <c r="J216" t="str">
        <f>IF(H216="","",$P$6-'Script Table'!$E$15-'Script Table'!$E$19+H216)</f>
        <v/>
      </c>
      <c r="K216" s="132">
        <f t="shared" si="14"/>
        <v>848.12208560310955</v>
      </c>
      <c r="L216" s="132">
        <f t="shared" si="15"/>
        <v>216</v>
      </c>
      <c r="M216" s="132">
        <v>846.12179766536633</v>
      </c>
      <c r="N216" s="143">
        <v>179.97205135402484</v>
      </c>
    </row>
    <row r="217" spans="2:14" x14ac:dyDescent="0.2">
      <c r="B217" s="130">
        <v>852.12266147859589</v>
      </c>
      <c r="C217">
        <v>24.589927741282001</v>
      </c>
      <c r="D217">
        <v>852.12266147859589</v>
      </c>
      <c r="E217">
        <v>-1743.5494769467361</v>
      </c>
      <c r="F217">
        <v>852.12266147859589</v>
      </c>
      <c r="G217">
        <v>496.29741305326388</v>
      </c>
      <c r="J217" t="str">
        <f>IF(H217="","",$P$6-'Script Table'!$E$15-'Script Table'!$E$19+H217)</f>
        <v/>
      </c>
      <c r="K217" s="132">
        <f t="shared" si="14"/>
        <v>852.12266147859589</v>
      </c>
      <c r="L217" s="132">
        <f t="shared" si="15"/>
        <v>217</v>
      </c>
      <c r="M217" s="132">
        <v>850.12237354085278</v>
      </c>
      <c r="N217" s="143">
        <v>179.97182836131361</v>
      </c>
    </row>
    <row r="218" spans="2:14" x14ac:dyDescent="0.2">
      <c r="B218" s="130">
        <v>856.12323735408222</v>
      </c>
      <c r="C218">
        <v>24.587941981425644</v>
      </c>
      <c r="D218">
        <v>856.12323735408222</v>
      </c>
      <c r="E218">
        <v>-1747.5559131178597</v>
      </c>
      <c r="F218">
        <v>856.12323735408222</v>
      </c>
      <c r="G218">
        <v>492.29097688214028</v>
      </c>
      <c r="J218" t="str">
        <f>IF(H218="","",$P$6-'Script Table'!$E$15-'Script Table'!$E$19+H218)</f>
        <v/>
      </c>
      <c r="K218" s="132">
        <f t="shared" si="14"/>
        <v>856.12323735408222</v>
      </c>
      <c r="L218" s="132">
        <f t="shared" si="15"/>
        <v>218</v>
      </c>
      <c r="M218" s="132">
        <v>854.122949416339</v>
      </c>
      <c r="N218" s="143">
        <v>179.97160178155366</v>
      </c>
    </row>
    <row r="219" spans="2:14" x14ac:dyDescent="0.2">
      <c r="B219" s="130">
        <v>860.12381322956855</v>
      </c>
      <c r="C219">
        <v>24.585940144490422</v>
      </c>
      <c r="D219">
        <v>860.12381322956855</v>
      </c>
      <c r="E219">
        <v>-1751.5623021444922</v>
      </c>
      <c r="F219">
        <v>860.12381322956855</v>
      </c>
      <c r="G219">
        <v>488.28458785550788</v>
      </c>
      <c r="J219" t="str">
        <f>IF(H219="","",$P$6-'Script Table'!$E$15-'Script Table'!$E$19+H219)</f>
        <v/>
      </c>
      <c r="K219" s="132">
        <f t="shared" si="14"/>
        <v>860.12381322956855</v>
      </c>
      <c r="L219" s="132">
        <f t="shared" si="15"/>
        <v>219</v>
      </c>
      <c r="M219" s="132">
        <v>858.12352529182544</v>
      </c>
      <c r="N219" s="143">
        <v>179.97137152748923</v>
      </c>
    </row>
    <row r="220" spans="2:14" x14ac:dyDescent="0.2">
      <c r="B220" s="130">
        <v>864.12438910505489</v>
      </c>
      <c r="C220">
        <v>24.583921967632957</v>
      </c>
      <c r="D220">
        <v>864.12438910505489</v>
      </c>
      <c r="E220">
        <v>-1755.5686440264365</v>
      </c>
      <c r="F220">
        <v>864.12438910505489</v>
      </c>
      <c r="G220">
        <v>484.27824597356357</v>
      </c>
      <c r="J220" t="str">
        <f>IF(H220="","",$P$6-'Script Table'!$E$15-'Script Table'!$E$19+H220)</f>
        <v/>
      </c>
      <c r="K220" s="132">
        <f t="shared" si="14"/>
        <v>864.12438910505489</v>
      </c>
      <c r="L220" s="132">
        <f t="shared" si="15"/>
        <v>220</v>
      </c>
      <c r="M220" s="132">
        <v>862.12410116731166</v>
      </c>
      <c r="N220" s="143">
        <v>179.97113750901192</v>
      </c>
    </row>
    <row r="221" spans="2:14" x14ac:dyDescent="0.2">
      <c r="B221" s="130">
        <v>868.12496498054122</v>
      </c>
      <c r="C221">
        <v>24.581887181510744</v>
      </c>
      <c r="D221">
        <v>868.12496498054122</v>
      </c>
      <c r="E221">
        <v>-1759.5749387634887</v>
      </c>
      <c r="F221">
        <v>868.12496498054122</v>
      </c>
      <c r="G221">
        <v>480.27195123651131</v>
      </c>
      <c r="J221" t="str">
        <f>IF(H221="","",$P$6-'Script Table'!$E$15-'Script Table'!$E$19+H221)</f>
        <v/>
      </c>
      <c r="K221" s="132">
        <f t="shared" si="14"/>
        <v>868.12496498054122</v>
      </c>
      <c r="L221" s="132">
        <f t="shared" si="15"/>
        <v>221</v>
      </c>
      <c r="M221" s="132">
        <v>866.12467704279811</v>
      </c>
      <c r="N221" s="143">
        <v>179.97089963304208</v>
      </c>
    </row>
    <row r="222" spans="2:14" x14ac:dyDescent="0.2">
      <c r="B222" s="130">
        <v>872.12554085602756</v>
      </c>
      <c r="C222">
        <v>24.579835510066111</v>
      </c>
      <c r="D222">
        <v>872.12554085602756</v>
      </c>
      <c r="E222">
        <v>-1763.5811863554388</v>
      </c>
      <c r="F222">
        <v>872.12554085602756</v>
      </c>
      <c r="G222">
        <v>476.2657036445612</v>
      </c>
      <c r="J222" t="str">
        <f>IF(H222="","",$P$6-'Script Table'!$E$15-'Script Table'!$E$19+H222)</f>
        <v/>
      </c>
      <c r="K222" s="132">
        <f t="shared" si="14"/>
        <v>872.12554085602756</v>
      </c>
      <c r="L222" s="132">
        <f t="shared" si="15"/>
        <v>222</v>
      </c>
      <c r="M222" s="132">
        <v>870.12525291828433</v>
      </c>
      <c r="N222" s="143">
        <v>179.97065780340571</v>
      </c>
    </row>
    <row r="223" spans="2:14" x14ac:dyDescent="0.2">
      <c r="B223" s="130">
        <v>876.12611673151389</v>
      </c>
      <c r="C223">
        <v>24.577766670301123</v>
      </c>
      <c r="D223">
        <v>876.12611673151389</v>
      </c>
      <c r="E223">
        <v>-1767.5873868020694</v>
      </c>
      <c r="F223">
        <v>876.12611673151389</v>
      </c>
      <c r="G223">
        <v>472.2595031979306</v>
      </c>
      <c r="J223" t="str">
        <f>IF(H223="","",$P$6-'Script Table'!$E$15-'Script Table'!$E$19+H223)</f>
        <v/>
      </c>
      <c r="K223" s="132">
        <f t="shared" si="14"/>
        <v>876.12611673151389</v>
      </c>
      <c r="L223" s="132">
        <f t="shared" si="15"/>
        <v>223</v>
      </c>
      <c r="M223" s="132">
        <v>874.12582879377078</v>
      </c>
      <c r="N223" s="143">
        <v>179.97041192070523</v>
      </c>
    </row>
    <row r="224" spans="2:14" x14ac:dyDescent="0.2">
      <c r="B224" s="130">
        <v>880.12669260700022</v>
      </c>
      <c r="C224">
        <v>24.575680372042953</v>
      </c>
      <c r="D224">
        <v>880.12669260700022</v>
      </c>
      <c r="E224">
        <v>-1771.5935401031554</v>
      </c>
      <c r="F224">
        <v>880.12669260700022</v>
      </c>
      <c r="G224">
        <v>468.25334989684461</v>
      </c>
      <c r="J224" t="str">
        <f>IF(H224="","",$P$6-'Script Table'!$E$15-'Script Table'!$E$19+H224)</f>
        <v/>
      </c>
      <c r="K224" s="132">
        <f t="shared" si="14"/>
        <v>880.12669260700022</v>
      </c>
      <c r="L224" s="132">
        <f t="shared" si="15"/>
        <v>224</v>
      </c>
      <c r="M224" s="132">
        <v>878.126404669257</v>
      </c>
      <c r="N224" s="143">
        <v>179.97016188218259</v>
      </c>
    </row>
    <row r="225" spans="2:14" x14ac:dyDescent="0.2">
      <c r="B225" s="130">
        <v>884.12726848248656</v>
      </c>
      <c r="C225">
        <v>24.573576317699288</v>
      </c>
      <c r="D225">
        <v>884.12726848248656</v>
      </c>
      <c r="E225">
        <v>-1775.5996462584651</v>
      </c>
      <c r="F225">
        <v>884.12726848248656</v>
      </c>
      <c r="G225">
        <v>464.24724374153493</v>
      </c>
      <c r="J225" t="str">
        <f>IF(H225="","",$P$6-'Script Table'!$E$15-'Script Table'!$E$19+H225)</f>
        <v/>
      </c>
      <c r="K225" s="132">
        <f t="shared" si="14"/>
        <v>884.12726848248656</v>
      </c>
      <c r="L225" s="132">
        <f t="shared" si="15"/>
        <v>225</v>
      </c>
      <c r="M225" s="132">
        <v>882.12698054474345</v>
      </c>
      <c r="N225" s="143">
        <v>179.96990758157679</v>
      </c>
    </row>
    <row r="226" spans="2:14" x14ac:dyDescent="0.2">
      <c r="B226" s="130">
        <v>888.12784435797289</v>
      </c>
      <c r="C226">
        <v>24.571454202003146</v>
      </c>
      <c r="D226">
        <v>888.12784435797289</v>
      </c>
      <c r="E226">
        <v>-1779.6057052677572</v>
      </c>
      <c r="F226">
        <v>888.12784435797289</v>
      </c>
      <c r="G226">
        <v>460.2411847322428</v>
      </c>
      <c r="J226" t="str">
        <f>IF(H226="","",$P$6-'Script Table'!$E$15-'Script Table'!$E$19+H226)</f>
        <v/>
      </c>
      <c r="K226" s="132">
        <f t="shared" si="14"/>
        <v>888.12784435797289</v>
      </c>
      <c r="L226" s="132">
        <f t="shared" si="15"/>
        <v>226</v>
      </c>
      <c r="M226" s="132">
        <v>886.12755642022967</v>
      </c>
      <c r="N226" s="143">
        <v>179.96964890897203</v>
      </c>
    </row>
    <row r="227" spans="2:14" x14ac:dyDescent="0.2">
      <c r="B227" s="130">
        <v>892.12842023345922</v>
      </c>
      <c r="C227">
        <v>24.569313711746744</v>
      </c>
      <c r="D227">
        <v>892.12842023345922</v>
      </c>
      <c r="E227">
        <v>-1783.6117171307828</v>
      </c>
      <c r="F227">
        <v>892.12842023345922</v>
      </c>
      <c r="G227">
        <v>456.23517286921719</v>
      </c>
      <c r="J227" t="str">
        <f>IF(H227="","",$P$6-'Script Table'!$E$15-'Script Table'!$E$19+H227)</f>
        <v/>
      </c>
      <c r="K227" s="132">
        <f t="shared" si="14"/>
        <v>892.12842023345922</v>
      </c>
      <c r="L227" s="132">
        <f t="shared" si="15"/>
        <v>227</v>
      </c>
      <c r="M227" s="132">
        <v>890.12813229571611</v>
      </c>
      <c r="N227" s="143">
        <v>179.9693857506411</v>
      </c>
    </row>
    <row r="228" spans="2:14" x14ac:dyDescent="0.2">
      <c r="B228" s="130">
        <v>896.12899610894556</v>
      </c>
      <c r="C228">
        <v>24.567154525503607</v>
      </c>
      <c r="D228">
        <v>896.12899610894556</v>
      </c>
      <c r="E228">
        <v>-1787.6176818472852</v>
      </c>
      <c r="F228">
        <v>896.12899610894556</v>
      </c>
      <c r="G228">
        <v>452.22920815271482</v>
      </c>
      <c r="J228" t="str">
        <f>IF(H228="","",$P$6-'Script Table'!$E$15-'Script Table'!$E$19+H228)</f>
        <v/>
      </c>
      <c r="K228" s="132">
        <f t="shared" si="14"/>
        <v>896.12899610894556</v>
      </c>
      <c r="L228" s="132">
        <f t="shared" si="15"/>
        <v>228</v>
      </c>
      <c r="M228" s="132">
        <v>894.12870817120233</v>
      </c>
      <c r="N228" s="143">
        <v>179.96911798887672</v>
      </c>
    </row>
    <row r="229" spans="2:14" x14ac:dyDescent="0.2">
      <c r="B229" s="130">
        <v>900.12957198443189</v>
      </c>
      <c r="C229">
        <v>24.56497631333853</v>
      </c>
      <c r="D229">
        <v>900.12957198443189</v>
      </c>
      <c r="E229">
        <v>-1791.6235994169965</v>
      </c>
      <c r="F229">
        <v>900.12957198443189</v>
      </c>
      <c r="G229">
        <v>448.22329058300352</v>
      </c>
      <c r="J229" t="str">
        <f>IF(H229="","",$P$6-'Script Table'!$E$15-'Script Table'!$E$19+H229)</f>
        <v/>
      </c>
      <c r="K229" s="132">
        <f t="shared" si="14"/>
        <v>900.12957198443189</v>
      </c>
      <c r="L229" s="132">
        <f t="shared" si="15"/>
        <v>229</v>
      </c>
      <c r="M229" s="132">
        <v>898.12928404668878</v>
      </c>
      <c r="N229" s="143">
        <v>179.9688455018179</v>
      </c>
    </row>
    <row r="230" spans="2:14" x14ac:dyDescent="0.2">
      <c r="B230" s="130">
        <v>904.13014785991822</v>
      </c>
      <c r="C230">
        <v>24.562778736504509</v>
      </c>
      <c r="D230">
        <v>904.13014785991822</v>
      </c>
      <c r="E230">
        <v>-1795.6294698396409</v>
      </c>
      <c r="F230">
        <v>904.13014785991822</v>
      </c>
      <c r="G230">
        <v>444.2174201603591</v>
      </c>
      <c r="J230" t="str">
        <f>IF(H230="","",$P$6-'Script Table'!$E$15-'Script Table'!$E$19+H230)</f>
        <v/>
      </c>
      <c r="K230" s="132">
        <f t="shared" si="14"/>
        <v>904.13014785991822</v>
      </c>
      <c r="L230" s="132">
        <f t="shared" si="15"/>
        <v>230</v>
      </c>
      <c r="M230" s="132">
        <v>902.129859922175</v>
      </c>
      <c r="N230" s="143">
        <v>179.96856816326303</v>
      </c>
    </row>
    <row r="231" spans="2:14" x14ac:dyDescent="0.2">
      <c r="B231" s="130">
        <v>908.13072373540456</v>
      </c>
      <c r="C231">
        <v>24.560561447126158</v>
      </c>
      <c r="D231">
        <v>908.13072373540456</v>
      </c>
      <c r="E231">
        <v>-1799.6352931149324</v>
      </c>
      <c r="F231">
        <v>908.13072373540456</v>
      </c>
      <c r="G231">
        <v>440.21159688506759</v>
      </c>
      <c r="J231" t="str">
        <f>IF(H231="","",$P$6-'Script Table'!$E$15-'Script Table'!$E$19+H231)</f>
        <v/>
      </c>
      <c r="K231" s="132">
        <f t="shared" si="14"/>
        <v>908.13072373540456</v>
      </c>
      <c r="L231" s="132">
        <f t="shared" si="15"/>
        <v>231</v>
      </c>
      <c r="M231" s="132">
        <v>906.13043579766145</v>
      </c>
      <c r="N231" s="143">
        <v>179.9682858424764</v>
      </c>
    </row>
    <row r="232" spans="2:14" x14ac:dyDescent="0.2">
      <c r="B232" s="130">
        <v>912.13129961089089</v>
      </c>
      <c r="C232">
        <v>24.558324087868726</v>
      </c>
      <c r="D232">
        <v>912.13129961089089</v>
      </c>
      <c r="E232">
        <v>-1803.6410692425738</v>
      </c>
      <c r="F232">
        <v>912.13129961089089</v>
      </c>
      <c r="G232">
        <v>436.20582075742618</v>
      </c>
      <c r="J232" t="str">
        <f>IF(H232="","",$P$6-'Script Table'!$E$15-'Script Table'!$E$19+H232)</f>
        <v/>
      </c>
      <c r="K232" s="132">
        <f t="shared" si="14"/>
        <v>912.13129961089089</v>
      </c>
      <c r="L232" s="132">
        <f t="shared" si="15"/>
        <v>232</v>
      </c>
      <c r="M232" s="132">
        <v>910.13101167314767</v>
      </c>
      <c r="N232" s="143">
        <v>179.96799840398205</v>
      </c>
    </row>
    <row r="233" spans="2:14" x14ac:dyDescent="0.2">
      <c r="B233" s="130">
        <v>916.13187548637723</v>
      </c>
      <c r="C233">
        <v>24.556066291591993</v>
      </c>
      <c r="D233">
        <v>916.13187548637723</v>
      </c>
      <c r="E233">
        <v>-1807.646798222258</v>
      </c>
      <c r="F233">
        <v>916.13187548637723</v>
      </c>
      <c r="G233">
        <v>432.20009177774205</v>
      </c>
      <c r="J233" t="str">
        <f>IF(H233="","",$P$6-'Script Table'!$E$15-'Script Table'!$E$19+H233)</f>
        <v/>
      </c>
      <c r="K233" s="132">
        <f t="shared" si="14"/>
        <v>916.13187548637723</v>
      </c>
      <c r="L233" s="132">
        <f t="shared" si="15"/>
        <v>233</v>
      </c>
      <c r="M233" s="132">
        <v>914.13158754863412</v>
      </c>
      <c r="N233" s="143">
        <v>179.96770570734711</v>
      </c>
    </row>
    <row r="234" spans="2:14" x14ac:dyDescent="0.2">
      <c r="B234" s="130">
        <v>920.13245136186356</v>
      </c>
      <c r="C234">
        <v>24.553787680988194</v>
      </c>
      <c r="D234">
        <v>920.13245136186356</v>
      </c>
      <c r="E234">
        <v>-1811.6524800536654</v>
      </c>
      <c r="F234">
        <v>920.13245136186356</v>
      </c>
      <c r="G234">
        <v>428.19440994633464</v>
      </c>
      <c r="J234" t="str">
        <f>IF(H234="","",$P$6-'Script Table'!$E$15-'Script Table'!$E$19+H234)</f>
        <v/>
      </c>
      <c r="K234" s="132">
        <f t="shared" si="14"/>
        <v>920.13245136186356</v>
      </c>
      <c r="L234" s="132">
        <f t="shared" si="15"/>
        <v>234</v>
      </c>
      <c r="M234" s="132">
        <v>918.13216342412034</v>
      </c>
      <c r="N234" s="143">
        <v>179.9674076069532</v>
      </c>
    </row>
    <row r="235" spans="2:14" x14ac:dyDescent="0.2">
      <c r="B235" s="130">
        <v>924.13302723734989</v>
      </c>
      <c r="C235">
        <v>24.551487868203033</v>
      </c>
      <c r="D235">
        <v>924.13302723734989</v>
      </c>
      <c r="E235">
        <v>-1815.6581147364654</v>
      </c>
      <c r="F235">
        <v>924.13302723734989</v>
      </c>
      <c r="G235">
        <v>424.18877526353458</v>
      </c>
      <c r="J235" t="str">
        <f>IF(H235="","",$P$6-'Script Table'!$E$15-'Script Table'!$E$19+H235)</f>
        <v/>
      </c>
      <c r="K235" s="132">
        <f t="shared" si="14"/>
        <v>924.13302723734989</v>
      </c>
      <c r="L235" s="132">
        <f t="shared" si="15"/>
        <v>235</v>
      </c>
      <c r="M235" s="132">
        <v>922.13273929960678</v>
      </c>
      <c r="N235" s="143">
        <v>179.96710395175407</v>
      </c>
    </row>
    <row r="236" spans="2:14" x14ac:dyDescent="0.2">
      <c r="B236" s="130">
        <v>928.13360311283623</v>
      </c>
      <c r="C236">
        <v>24.549166454438939</v>
      </c>
      <c r="D236">
        <v>928.13360311283623</v>
      </c>
      <c r="E236">
        <v>-1819.6637022703146</v>
      </c>
      <c r="F236">
        <v>928.13360311283623</v>
      </c>
      <c r="G236">
        <v>420.18318772968541</v>
      </c>
      <c r="J236" t="str">
        <f>IF(H236="","",$P$6-'Script Table'!$E$15-'Script Table'!$E$19+H236)</f>
        <v/>
      </c>
      <c r="K236" s="132">
        <f t="shared" si="14"/>
        <v>928.13360311283623</v>
      </c>
      <c r="L236" s="132">
        <f t="shared" si="15"/>
        <v>236</v>
      </c>
      <c r="M236" s="132">
        <v>926.133315175093</v>
      </c>
      <c r="N236" s="143">
        <v>179.96679458502129</v>
      </c>
    </row>
    <row r="237" spans="2:14" x14ac:dyDescent="0.2">
      <c r="B237" s="130">
        <v>932.13417898832256</v>
      </c>
      <c r="C237">
        <v>24.546823029539457</v>
      </c>
      <c r="D237">
        <v>932.13417898832256</v>
      </c>
      <c r="E237">
        <v>-1823.6692426548561</v>
      </c>
      <c r="F237">
        <v>932.13417898832256</v>
      </c>
      <c r="G237">
        <v>416.1776473451439</v>
      </c>
      <c r="J237" t="str">
        <f>IF(H237="","",$P$6-'Script Table'!$E$15-'Script Table'!$E$19+H237)</f>
        <v/>
      </c>
      <c r="K237" s="132">
        <f t="shared" si="14"/>
        <v>932.13417898832256</v>
      </c>
      <c r="L237" s="132">
        <f t="shared" si="15"/>
        <v>237</v>
      </c>
      <c r="M237" s="132">
        <v>930.13389105057945</v>
      </c>
      <c r="N237" s="143">
        <v>179.96647934407417</v>
      </c>
    </row>
    <row r="238" spans="2:14" x14ac:dyDescent="0.2">
      <c r="B238" s="130">
        <v>936.13475486380889</v>
      </c>
      <c r="C238">
        <v>24.54445717155366</v>
      </c>
      <c r="D238">
        <v>936.13475486380889</v>
      </c>
      <c r="E238">
        <v>-1827.6747358897201</v>
      </c>
      <c r="F238">
        <v>936.13475486380889</v>
      </c>
      <c r="G238">
        <v>412.17215411027996</v>
      </c>
      <c r="J238" t="str">
        <f>IF(H238="","",$P$6-'Script Table'!$E$15-'Script Table'!$E$19+H238)</f>
        <v/>
      </c>
      <c r="K238" s="132">
        <f t="shared" si="14"/>
        <v>936.13475486380889</v>
      </c>
      <c r="L238" s="132">
        <f t="shared" si="15"/>
        <v>238</v>
      </c>
      <c r="M238" s="132">
        <v>934.13446692606567</v>
      </c>
      <c r="N238" s="143">
        <v>179.96615805999372</v>
      </c>
    </row>
    <row r="239" spans="2:14" x14ac:dyDescent="0.2">
      <c r="B239" s="130">
        <v>940.13533073929523</v>
      </c>
      <c r="C239">
        <v>24.542068446279604</v>
      </c>
      <c r="D239">
        <v>940.13533073929523</v>
      </c>
      <c r="E239">
        <v>-1831.6801819745217</v>
      </c>
      <c r="F239">
        <v>940.13533073929523</v>
      </c>
      <c r="G239">
        <v>408.16670802547833</v>
      </c>
      <c r="J239" t="str">
        <f>IF(H239="","",$P$6-'Script Table'!$E$15-'Script Table'!$E$19+H239)</f>
        <v/>
      </c>
      <c r="K239" s="132">
        <f t="shared" si="14"/>
        <v>940.13533073929523</v>
      </c>
      <c r="L239" s="132">
        <f t="shared" si="15"/>
        <v>239</v>
      </c>
      <c r="M239" s="132">
        <v>938.13504280155212</v>
      </c>
      <c r="N239" s="143">
        <v>179.96583055732208</v>
      </c>
    </row>
    <row r="240" spans="2:14" x14ac:dyDescent="0.2">
      <c r="B240" s="130">
        <v>944.13590661478156</v>
      </c>
      <c r="C240">
        <v>24.53965640678534</v>
      </c>
      <c r="D240">
        <v>944.13590661478156</v>
      </c>
      <c r="E240">
        <v>-1835.6855809088606</v>
      </c>
      <c r="F240">
        <v>944.13590661478156</v>
      </c>
      <c r="G240">
        <v>404.1613090911394</v>
      </c>
      <c r="J240" t="str">
        <f>IF(H240="","",$P$6-'Script Table'!$E$15-'Script Table'!$E$19+H240)</f>
        <v/>
      </c>
      <c r="K240" s="132">
        <f t="shared" si="14"/>
        <v>944.13590661478156</v>
      </c>
      <c r="L240" s="132">
        <f t="shared" si="15"/>
        <v>240</v>
      </c>
      <c r="M240" s="132">
        <v>942.13561867703834</v>
      </c>
      <c r="N240" s="143">
        <v>179.96549665374158</v>
      </c>
    </row>
    <row r="241" spans="2:14" x14ac:dyDescent="0.2">
      <c r="B241" s="130">
        <v>948.13648249026789</v>
      </c>
      <c r="C241">
        <v>24.537220592906401</v>
      </c>
      <c r="D241">
        <v>948.13648249026789</v>
      </c>
      <c r="E241">
        <v>-1839.6909326923214</v>
      </c>
      <c r="F241">
        <v>948.13648249026789</v>
      </c>
      <c r="G241">
        <v>400.15595730767859</v>
      </c>
      <c r="J241" t="str">
        <f>IF(H241="","",$P$6-'Script Table'!$E$15-'Script Table'!$E$19+H241)</f>
        <v/>
      </c>
      <c r="K241" s="132">
        <f t="shared" si="14"/>
        <v>948.13648249026789</v>
      </c>
      <c r="L241" s="132">
        <f t="shared" si="15"/>
        <v>241</v>
      </c>
      <c r="M241" s="132">
        <v>946.13619455252478</v>
      </c>
      <c r="N241" s="143">
        <v>179.96515615973757</v>
      </c>
    </row>
    <row r="242" spans="2:14" x14ac:dyDescent="0.2">
      <c r="B242" s="130">
        <v>952.13705836575423</v>
      </c>
      <c r="C242">
        <v>24.534760530718145</v>
      </c>
      <c r="D242">
        <v>952.13705836575423</v>
      </c>
      <c r="E242">
        <v>-1843.6962373244723</v>
      </c>
      <c r="F242">
        <v>952.13705836575423</v>
      </c>
      <c r="G242">
        <v>396.15065267552768</v>
      </c>
      <c r="J242" t="str">
        <f>IF(H242="","",$P$6-'Script Table'!$E$15-'Script Table'!$E$19+H242)</f>
        <v/>
      </c>
      <c r="K242" s="132">
        <f t="shared" si="14"/>
        <v>952.13705836575423</v>
      </c>
      <c r="L242" s="132">
        <f t="shared" si="15"/>
        <v>242</v>
      </c>
      <c r="M242" s="132">
        <v>950.136770428011</v>
      </c>
      <c r="N242" s="143">
        <v>179.96480887823836</v>
      </c>
    </row>
    <row r="243" spans="2:14" x14ac:dyDescent="0.2">
      <c r="B243" s="130">
        <v>956.13763424124056</v>
      </c>
      <c r="C243">
        <v>24.532275731981613</v>
      </c>
      <c r="D243">
        <v>956.13763424124056</v>
      </c>
      <c r="E243">
        <v>-1847.7014948048627</v>
      </c>
      <c r="F243">
        <v>956.13763424124056</v>
      </c>
      <c r="G243">
        <v>392.14539519513733</v>
      </c>
      <c r="J243" t="str">
        <f>IF(H243="","",$P$6-'Script Table'!$E$15-'Script Table'!$E$19+H243)</f>
        <v/>
      </c>
      <c r="K243" s="132">
        <f t="shared" si="14"/>
        <v>956.13763424124056</v>
      </c>
      <c r="L243" s="132">
        <f t="shared" si="15"/>
        <v>243</v>
      </c>
      <c r="M243" s="132">
        <v>954.13734630349745</v>
      </c>
      <c r="N243" s="143">
        <v>179.96445460423581</v>
      </c>
    </row>
    <row r="244" spans="2:14" x14ac:dyDescent="0.2">
      <c r="B244" s="130">
        <v>960.1382101167269</v>
      </c>
      <c r="C244">
        <v>24.529765693561149</v>
      </c>
      <c r="D244">
        <v>960.1382101167269</v>
      </c>
      <c r="E244">
        <v>-1851.7067051330246</v>
      </c>
      <c r="F244">
        <v>960.1382101167269</v>
      </c>
      <c r="G244">
        <v>388.14018486697546</v>
      </c>
      <c r="J244" t="str">
        <f>IF(H244="","",$P$6-'Script Table'!$E$15-'Script Table'!$E$19+H244)</f>
        <v/>
      </c>
      <c r="K244" s="132">
        <f t="shared" si="14"/>
        <v>960.1382101167269</v>
      </c>
      <c r="L244" s="132">
        <f t="shared" si="15"/>
        <v>244</v>
      </c>
      <c r="M244" s="132">
        <v>958.13792217898367</v>
      </c>
      <c r="N244" s="143">
        <v>179.96409312438112</v>
      </c>
    </row>
    <row r="245" spans="2:14" x14ac:dyDescent="0.2">
      <c r="B245" s="130">
        <v>964.13878599221323</v>
      </c>
      <c r="C245">
        <v>24.527229896812123</v>
      </c>
      <c r="D245">
        <v>964.13878599221323</v>
      </c>
      <c r="E245">
        <v>-1855.7118683084707</v>
      </c>
      <c r="F245">
        <v>964.13878599221323</v>
      </c>
      <c r="G245">
        <v>384.13502169152935</v>
      </c>
      <c r="J245" t="str">
        <f>IF(H245="","",$P$6-'Script Table'!$E$15-'Script Table'!$E$19+H245)</f>
        <v/>
      </c>
      <c r="K245" s="132">
        <f t="shared" si="14"/>
        <v>964.13878599221323</v>
      </c>
      <c r="L245" s="132">
        <f t="shared" si="15"/>
        <v>245</v>
      </c>
      <c r="M245" s="132">
        <v>962.13849805447012</v>
      </c>
      <c r="N245" s="143">
        <v>179.96372421655641</v>
      </c>
    </row>
    <row r="246" spans="2:14" x14ac:dyDescent="0.2">
      <c r="B246" s="130">
        <v>968.13936186769956</v>
      </c>
      <c r="C246">
        <v>24.524667806936865</v>
      </c>
      <c r="D246">
        <v>968.13936186769956</v>
      </c>
      <c r="E246">
        <v>-1859.7169843306924</v>
      </c>
      <c r="F246">
        <v>968.13936186769956</v>
      </c>
      <c r="G246">
        <v>380.12990566930762</v>
      </c>
      <c r="J246" t="str">
        <f>IF(H246="","",$P$6-'Script Table'!$E$15-'Script Table'!$E$19+H246)</f>
        <v/>
      </c>
      <c r="K246" s="132">
        <f t="shared" si="14"/>
        <v>968.13936186769956</v>
      </c>
      <c r="L246" s="132">
        <f t="shared" si="15"/>
        <v>246</v>
      </c>
      <c r="M246" s="132">
        <v>966.13907392995634</v>
      </c>
      <c r="N246" s="143">
        <v>179.96334764941966</v>
      </c>
    </row>
    <row r="247" spans="2:14" x14ac:dyDescent="0.2">
      <c r="B247" s="130">
        <v>972.1399377431859</v>
      </c>
      <c r="C247">
        <v>24.522078872306796</v>
      </c>
      <c r="D247">
        <v>972.1399377431859</v>
      </c>
      <c r="E247">
        <v>-1863.7220531991613</v>
      </c>
      <c r="F247">
        <v>972.1399377431859</v>
      </c>
      <c r="G247">
        <v>376.12483680083869</v>
      </c>
      <c r="J247" t="str">
        <f>IF(H247="","",$P$6-'Script Table'!$E$15-'Script Table'!$E$19+H247)</f>
        <v/>
      </c>
      <c r="K247" s="132">
        <f t="shared" si="14"/>
        <v>972.1399377431859</v>
      </c>
      <c r="L247" s="132">
        <f t="shared" si="15"/>
        <v>247</v>
      </c>
      <c r="M247" s="132">
        <v>970.13964980544279</v>
      </c>
      <c r="N247" s="143">
        <v>179.96296318192046</v>
      </c>
    </row>
    <row r="248" spans="2:14" x14ac:dyDescent="0.2">
      <c r="B248" s="130">
        <v>976.14051361867223</v>
      </c>
      <c r="C248">
        <v>24.519462523748651</v>
      </c>
      <c r="D248">
        <v>976.14051361867223</v>
      </c>
      <c r="E248">
        <v>-1867.7270749133249</v>
      </c>
      <c r="F248">
        <v>976.14051361867223</v>
      </c>
      <c r="G248">
        <v>372.11981508667509</v>
      </c>
      <c r="J248" t="str">
        <f>IF(H248="","",$P$6-'Script Table'!$E$15-'Script Table'!$E$19+H248)</f>
        <v/>
      </c>
      <c r="K248" s="132">
        <f t="shared" si="14"/>
        <v>976.14051361867223</v>
      </c>
      <c r="L248" s="132">
        <f t="shared" si="15"/>
        <v>248</v>
      </c>
      <c r="M248" s="132">
        <v>974.14022568092901</v>
      </c>
      <c r="N248" s="143">
        <v>179.96257056278566</v>
      </c>
    </row>
    <row r="249" spans="2:14" x14ac:dyDescent="0.2">
      <c r="B249" s="130">
        <v>980.14108949415856</v>
      </c>
      <c r="C249">
        <v>24.516818173792412</v>
      </c>
      <c r="D249">
        <v>980.14108949415856</v>
      </c>
      <c r="E249">
        <v>-1871.7320494726073</v>
      </c>
      <c r="F249">
        <v>980.14108949415856</v>
      </c>
      <c r="G249">
        <v>368.11484052739274</v>
      </c>
      <c r="J249" t="str">
        <f>IF(H249="","",$P$6-'Script Table'!$E$15-'Script Table'!$E$19+H249)</f>
        <v/>
      </c>
      <c r="K249" s="132">
        <f t="shared" si="14"/>
        <v>980.14108949415856</v>
      </c>
      <c r="L249" s="132">
        <f t="shared" si="15"/>
        <v>249</v>
      </c>
      <c r="M249" s="132">
        <v>978.14080155641545</v>
      </c>
      <c r="N249" s="143">
        <v>179.96216952997119</v>
      </c>
    </row>
    <row r="250" spans="2:14" x14ac:dyDescent="0.2">
      <c r="B250" s="130">
        <v>984.1416653696449</v>
      </c>
      <c r="C250">
        <v>24.51414521587856</v>
      </c>
      <c r="D250">
        <v>984.1416653696449</v>
      </c>
      <c r="E250">
        <v>-1875.7369768764083</v>
      </c>
      <c r="F250">
        <v>984.1416653696449</v>
      </c>
      <c r="G250">
        <v>364.1099131235917</v>
      </c>
      <c r="J250" t="str">
        <f>IF(H250="","",$P$6-'Script Table'!$E$15-'Script Table'!$E$19+H250)</f>
        <v/>
      </c>
      <c r="K250" s="132">
        <f t="shared" si="14"/>
        <v>984.1416653696449</v>
      </c>
      <c r="L250" s="132">
        <f t="shared" si="15"/>
        <v>250</v>
      </c>
      <c r="M250" s="132">
        <v>982.14137743190167</v>
      </c>
      <c r="N250" s="143">
        <v>179.96175981007931</v>
      </c>
    </row>
    <row r="251" spans="2:14" x14ac:dyDescent="0.2">
      <c r="B251" s="130">
        <v>988.14224124513123</v>
      </c>
      <c r="C251">
        <v>24.511443023521863</v>
      </c>
      <c r="D251">
        <v>988.14224124513123</v>
      </c>
      <c r="E251">
        <v>-1879.7418571241003</v>
      </c>
      <c r="F251">
        <v>988.14224124513123</v>
      </c>
      <c r="G251">
        <v>360.10503287589972</v>
      </c>
      <c r="J251" t="str">
        <f>IF(H251="","",$P$6-'Script Table'!$E$15-'Script Table'!$E$19+H251)</f>
        <v/>
      </c>
      <c r="K251" s="132">
        <f t="shared" si="14"/>
        <v>988.14224124513123</v>
      </c>
      <c r="L251" s="132">
        <f t="shared" si="15"/>
        <v>251</v>
      </c>
      <c r="M251" s="132">
        <v>986.14195330738812</v>
      </c>
      <c r="N251" s="143">
        <v>179.96134111773611</v>
      </c>
    </row>
    <row r="252" spans="2:14" x14ac:dyDescent="0.2">
      <c r="B252" s="130">
        <v>992.14281712061756</v>
      </c>
      <c r="C252">
        <v>24.508710949428899</v>
      </c>
      <c r="D252">
        <v>992.14281712061756</v>
      </c>
      <c r="E252">
        <v>-1883.7466902150284</v>
      </c>
      <c r="F252">
        <v>992.14281712061756</v>
      </c>
      <c r="G252">
        <v>356.10019978497166</v>
      </c>
      <c r="J252" t="str">
        <f>IF(H252="","",$P$6-'Script Table'!$E$15-'Script Table'!$E$19+H252)</f>
        <v/>
      </c>
      <c r="K252" s="132">
        <f t="shared" si="14"/>
        <v>992.14281712061756</v>
      </c>
      <c r="L252" s="132">
        <f t="shared" si="15"/>
        <v>252</v>
      </c>
      <c r="M252" s="132">
        <v>990.14252918287434</v>
      </c>
      <c r="N252" s="143">
        <v>179.96091315492896</v>
      </c>
    </row>
    <row r="253" spans="2:14" x14ac:dyDescent="0.2">
      <c r="B253" s="130">
        <v>996.1433929961039</v>
      </c>
      <c r="C253">
        <v>24.505948324566152</v>
      </c>
      <c r="D253">
        <v>996.1433929961039</v>
      </c>
      <c r="E253">
        <v>-1887.7514761485077</v>
      </c>
      <c r="F253">
        <v>996.1433929961039</v>
      </c>
      <c r="G253">
        <v>352.09541385149237</v>
      </c>
      <c r="J253" t="str">
        <f>IF(H253="","",$P$6-'Script Table'!$E$15-'Script Table'!$E$19+H253)</f>
        <v/>
      </c>
      <c r="K253" s="132">
        <f t="shared" si="14"/>
        <v>996.1433929961039</v>
      </c>
      <c r="L253" s="132">
        <f t="shared" si="15"/>
        <v>253</v>
      </c>
      <c r="M253" s="132">
        <v>994.14310505836079</v>
      </c>
      <c r="N253" s="143">
        <v>179.9604756102986</v>
      </c>
    </row>
    <row r="254" spans="2:14" x14ac:dyDescent="0.2">
      <c r="B254" s="130">
        <v>1000.1439688715902</v>
      </c>
      <c r="C254">
        <v>24.503154457175373</v>
      </c>
      <c r="D254">
        <v>1000.1439688715902</v>
      </c>
      <c r="E254">
        <v>-1891.7562149238222</v>
      </c>
      <c r="F254">
        <v>1000.1439688715902</v>
      </c>
      <c r="G254">
        <v>348.09067507617783</v>
      </c>
      <c r="J254" t="str">
        <f>IF(H254="","",$P$6-'Script Table'!$E$15-'Script Table'!$E$19+H254)</f>
        <v/>
      </c>
      <c r="K254" s="132">
        <f t="shared" si="14"/>
        <v>1000.1439688715902</v>
      </c>
      <c r="L254" s="132">
        <f t="shared" si="15"/>
        <v>254</v>
      </c>
      <c r="M254" s="132">
        <v>998.14368093384701</v>
      </c>
      <c r="N254" s="143">
        <v>179.96002815838384</v>
      </c>
    </row>
    <row r="255" spans="2:14" x14ac:dyDescent="0.2">
      <c r="B255" s="130">
        <v>1004.1445447470766</v>
      </c>
      <c r="C255">
        <v>24.500328631732518</v>
      </c>
      <c r="D255">
        <v>1004.1445447470766</v>
      </c>
      <c r="E255">
        <v>-1895.7609065402232</v>
      </c>
      <c r="F255">
        <v>1004.1445447470766</v>
      </c>
      <c r="G255">
        <v>344.0859834597768</v>
      </c>
      <c r="J255" t="str">
        <f>IF(H255="","",$P$6-'Script Table'!$E$15-'Script Table'!$E$19+H255)</f>
        <v/>
      </c>
      <c r="K255" s="132">
        <f t="shared" si="14"/>
        <v>1004.1445447470766</v>
      </c>
      <c r="L255" s="132">
        <f t="shared" si="15"/>
        <v>255</v>
      </c>
      <c r="M255" s="132">
        <v>1002.1442568093335</v>
      </c>
      <c r="N255" s="143">
        <v>179.95957045881354</v>
      </c>
    </row>
    <row r="256" spans="2:14" x14ac:dyDescent="0.2">
      <c r="B256" s="130">
        <v>1008.1451206225629</v>
      </c>
      <c r="C256">
        <v>24.497470107846393</v>
      </c>
      <c r="D256">
        <v>1008.1451206225629</v>
      </c>
      <c r="E256">
        <v>-1899.7655509969277</v>
      </c>
      <c r="F256">
        <v>1008.1451206225629</v>
      </c>
      <c r="G256">
        <v>340.08133900307234</v>
      </c>
      <c r="J256" t="str">
        <f>IF(H256="","",$P$6-'Script Table'!$E$15-'Script Table'!$E$19+H256)</f>
        <v/>
      </c>
      <c r="K256" s="132">
        <f t="shared" si="14"/>
        <v>1008.1451206225629</v>
      </c>
      <c r="L256" s="132">
        <f t="shared" si="15"/>
        <v>256</v>
      </c>
      <c r="M256" s="132">
        <v>1006.1448326848197</v>
      </c>
      <c r="N256" s="143">
        <v>179.95910215544308</v>
      </c>
    </row>
    <row r="257" spans="2:14" x14ac:dyDescent="0.2">
      <c r="B257" s="130">
        <v>1012.1456964980492</v>
      </c>
      <c r="C257">
        <v>24.494578119092814</v>
      </c>
      <c r="D257">
        <v>1012.1456964980492</v>
      </c>
      <c r="E257">
        <v>-1903.7701482931138</v>
      </c>
      <c r="F257">
        <v>1012.1456964980492</v>
      </c>
      <c r="G257">
        <v>336.0767417068862</v>
      </c>
      <c r="J257" t="str">
        <f>IF(H257="","",$P$6-'Script Table'!$E$15-'Script Table'!$E$19+H257)</f>
        <v/>
      </c>
      <c r="K257" s="132">
        <f t="shared" si="14"/>
        <v>1012.1456964980492</v>
      </c>
      <c r="L257" s="132">
        <f t="shared" si="15"/>
        <v>257</v>
      </c>
      <c r="M257" s="132">
        <v>1010.1454085603061</v>
      </c>
      <c r="N257" s="143">
        <v>179.95862287543073</v>
      </c>
    </row>
    <row r="258" spans="2:14" x14ac:dyDescent="0.2">
      <c r="B258" s="130">
        <v>1016.1462723735356</v>
      </c>
      <c r="C258">
        <v>24.491651871780665</v>
      </c>
      <c r="D258">
        <v>1016.1462723735356</v>
      </c>
      <c r="E258">
        <v>-1907.7746984279229</v>
      </c>
      <c r="F258">
        <v>1016.1462723735356</v>
      </c>
      <c r="G258">
        <v>332.07219157207714</v>
      </c>
      <c r="J258" t="str">
        <f>IF(H258="","",$P$6-'Script Table'!$E$15-'Script Table'!$E$19+H258)</f>
        <v/>
      </c>
      <c r="K258" s="132">
        <f t="shared" si="14"/>
        <v>1016.1462723735356</v>
      </c>
      <c r="L258" s="132">
        <f t="shared" si="15"/>
        <v>258</v>
      </c>
      <c r="M258" s="132">
        <v>1014.1459844357923</v>
      </c>
      <c r="N258" s="143">
        <v>179.95813222826246</v>
      </c>
    </row>
    <row r="259" spans="2:14" x14ac:dyDescent="0.2">
      <c r="B259" s="130">
        <v>1020.1468482490219</v>
      </c>
      <c r="C259">
        <v>24.48869054366115</v>
      </c>
      <c r="D259">
        <v>1020.1468482490219</v>
      </c>
      <c r="E259">
        <v>-1911.7792014004526</v>
      </c>
      <c r="F259">
        <v>1020.1468482490219</v>
      </c>
      <c r="G259">
        <v>328.06768859954741</v>
      </c>
      <c r="J259" t="str">
        <f>IF(H259="","",$P$6-'Script Table'!$E$15-'Script Table'!$E$19+H259)</f>
        <v/>
      </c>
      <c r="K259" s="132">
        <f t="shared" si="14"/>
        <v>1020.1468482490219</v>
      </c>
      <c r="L259" s="132">
        <f t="shared" si="15"/>
        <v>259</v>
      </c>
      <c r="M259" s="132">
        <v>1018.1465603112788</v>
      </c>
      <c r="N259" s="143">
        <v>179.95762980493791</v>
      </c>
    </row>
    <row r="260" spans="2:14" x14ac:dyDescent="0.2">
      <c r="B260" s="130">
        <v>1024.1474241245082</v>
      </c>
      <c r="C260">
        <v>24.485693282840508</v>
      </c>
      <c r="D260">
        <v>1024.1474241245082</v>
      </c>
      <c r="E260">
        <v>-1915.7836572097583</v>
      </c>
      <c r="F260">
        <v>1024.1474241245082</v>
      </c>
      <c r="G260">
        <v>324.06323279024173</v>
      </c>
      <c r="J260" t="str">
        <f>IF(H260="","",$P$6-'Script Table'!$E$15-'Script Table'!$E$19+H260)</f>
        <v/>
      </c>
      <c r="K260" s="132">
        <f t="shared" ref="K260:K323" si="16">F260</f>
        <v>1024.1474241245082</v>
      </c>
      <c r="L260" s="132">
        <f t="shared" si="15"/>
        <v>260</v>
      </c>
      <c r="M260" s="132">
        <v>1022.147136186765</v>
      </c>
      <c r="N260" s="143">
        <v>179.95711518088066</v>
      </c>
    </row>
    <row r="261" spans="2:14" x14ac:dyDescent="0.2">
      <c r="B261" s="130">
        <v>1028.1479999999947</v>
      </c>
      <c r="C261">
        <v>24.482659211173267</v>
      </c>
      <c r="D261">
        <v>1028.1479999999947</v>
      </c>
      <c r="E261">
        <v>-1919.7880658548518</v>
      </c>
      <c r="F261">
        <v>1028.1479999999947</v>
      </c>
      <c r="G261">
        <v>320.05882414514826</v>
      </c>
      <c r="J261" t="str">
        <f>IF(H261="","",$P$6-'Script Table'!$E$15-'Script Table'!$E$19+H261)</f>
        <v/>
      </c>
      <c r="K261" s="132">
        <f t="shared" si="16"/>
        <v>1028.1479999999947</v>
      </c>
      <c r="L261" s="132">
        <f t="shared" si="15"/>
        <v>261</v>
      </c>
      <c r="M261" s="132">
        <v>1026.1477120622515</v>
      </c>
      <c r="N261" s="143">
        <v>179.95658798004544</v>
      </c>
    </row>
    <row r="262" spans="2:14" x14ac:dyDescent="0.2">
      <c r="B262" s="130">
        <v>1030.1479999999947</v>
      </c>
      <c r="C262">
        <v>24.481128281734712</v>
      </c>
      <c r="D262">
        <v>1030.1479999999947</v>
      </c>
      <c r="E262">
        <v>-1921.7899642802618</v>
      </c>
      <c r="F262">
        <v>1030.1479999999947</v>
      </c>
      <c r="G262">
        <v>318.05692571973827</v>
      </c>
      <c r="J262" t="str">
        <f>IF(H262="","",$P$6-'Script Table'!$E$15-'Script Table'!$E$19+H262)</f>
        <v/>
      </c>
      <c r="K262" s="132">
        <f t="shared" si="16"/>
        <v>1030.1479999999947</v>
      </c>
      <c r="L262" s="132">
        <f t="shared" ref="L262:L325" si="17">L261+1</f>
        <v>262</v>
      </c>
      <c r="M262" s="132">
        <v>1029.1479999999947</v>
      </c>
      <c r="N262" s="143">
        <v>179.95618370175595</v>
      </c>
    </row>
    <row r="263" spans="2:14" x14ac:dyDescent="0.2">
      <c r="B263" s="130">
        <v>1032.1479999999947</v>
      </c>
      <c r="C263">
        <v>24.479587808572628</v>
      </c>
      <c r="D263">
        <v>1032.1479999999947</v>
      </c>
      <c r="E263">
        <v>-1923.79185091762</v>
      </c>
      <c r="F263">
        <v>1032.1479999999947</v>
      </c>
      <c r="G263">
        <v>316.05503908238006</v>
      </c>
      <c r="J263" t="str">
        <f>IF(H263="","",$P$6-'Script Table'!$E$15-'Script Table'!$E$19+H263)</f>
        <v/>
      </c>
      <c r="K263" s="132">
        <f t="shared" si="16"/>
        <v>1032.1479999999947</v>
      </c>
      <c r="L263" s="132">
        <f t="shared" si="17"/>
        <v>263</v>
      </c>
      <c r="M263" s="132">
        <v>1031.1479999999947</v>
      </c>
      <c r="N263" s="143">
        <v>179.95591029403363</v>
      </c>
    </row>
    <row r="264" spans="2:14" x14ac:dyDescent="0.2">
      <c r="B264" s="130">
        <v>1034.1479999999947</v>
      </c>
      <c r="C264">
        <v>24.478037668152822</v>
      </c>
      <c r="D264">
        <v>1034.1479999999947</v>
      </c>
      <c r="E264">
        <v>-1925.7937257667859</v>
      </c>
      <c r="F264">
        <v>1034.1479999999947</v>
      </c>
      <c r="G264">
        <v>314.05316423321415</v>
      </c>
      <c r="J264" t="str">
        <f>IF(H264="","",$P$6-'Script Table'!$E$15-'Script Table'!$E$19+H264)</f>
        <v/>
      </c>
      <c r="K264" s="132">
        <f t="shared" si="16"/>
        <v>1034.1479999999947</v>
      </c>
      <c r="L264" s="132">
        <f t="shared" si="17"/>
        <v>264</v>
      </c>
      <c r="M264" s="132">
        <v>1033.1479999999947</v>
      </c>
      <c r="N264" s="143">
        <v>179.95563334741291</v>
      </c>
    </row>
    <row r="265" spans="2:14" x14ac:dyDescent="0.2">
      <c r="B265" s="130">
        <v>1036.1479999999947</v>
      </c>
      <c r="C265">
        <v>24.47647773755514</v>
      </c>
      <c r="D265">
        <v>1036.1479999999947</v>
      </c>
      <c r="E265">
        <v>-1927.7955888276165</v>
      </c>
      <c r="F265">
        <v>1036.1479999999947</v>
      </c>
      <c r="G265">
        <v>312.05130117238355</v>
      </c>
      <c r="J265" t="str">
        <f>IF(H265="","",$P$6-'Script Table'!$E$15-'Script Table'!$E$19+H265)</f>
        <v/>
      </c>
      <c r="K265" s="132">
        <f t="shared" si="16"/>
        <v>1036.1479999999947</v>
      </c>
      <c r="L265" s="132">
        <f t="shared" si="17"/>
        <v>265</v>
      </c>
      <c r="M265" s="132">
        <v>1035.1479999999947</v>
      </c>
      <c r="N265" s="143">
        <v>179.95535287940572</v>
      </c>
    </row>
    <row r="266" spans="2:14" x14ac:dyDescent="0.2">
      <c r="B266" s="130">
        <v>1038.1479999999947</v>
      </c>
      <c r="C266">
        <v>24.474907892072082</v>
      </c>
      <c r="D266">
        <v>1038.1479999999947</v>
      </c>
      <c r="E266">
        <v>-1929.7974400999658</v>
      </c>
      <c r="F266">
        <v>1038.1479999999947</v>
      </c>
      <c r="G266">
        <v>310.04944990003423</v>
      </c>
      <c r="J266" t="str">
        <f>IF(H266="","",$P$6-'Script Table'!$E$15-'Script Table'!$E$19+H266)</f>
        <v/>
      </c>
      <c r="K266" s="132">
        <f t="shared" si="16"/>
        <v>1038.1479999999947</v>
      </c>
      <c r="L266" s="132">
        <f t="shared" si="17"/>
        <v>266</v>
      </c>
      <c r="M266" s="132">
        <v>1037.1479999999947</v>
      </c>
      <c r="N266" s="143">
        <v>179.95506883879364</v>
      </c>
    </row>
    <row r="267" spans="2:14" x14ac:dyDescent="0.2">
      <c r="B267" s="130">
        <v>1040.1479999999947</v>
      </c>
      <c r="C267">
        <v>24.473328004706492</v>
      </c>
      <c r="D267">
        <v>1040.1479999999947</v>
      </c>
      <c r="E267">
        <v>-1931.7992795836853</v>
      </c>
      <c r="F267">
        <v>1040.1479999999947</v>
      </c>
      <c r="G267">
        <v>308.04761041631468</v>
      </c>
      <c r="J267" t="str">
        <f>IF(H267="","",$P$6-'Script Table'!$E$15-'Script Table'!$E$19+H267)</f>
        <v/>
      </c>
      <c r="K267" s="132">
        <f t="shared" si="16"/>
        <v>1040.1479999999947</v>
      </c>
      <c r="L267" s="132">
        <f t="shared" si="17"/>
        <v>267</v>
      </c>
      <c r="M267" s="132">
        <v>1039.1479999999947</v>
      </c>
      <c r="N267" s="143">
        <v>179.95478115997989</v>
      </c>
    </row>
    <row r="268" spans="2:14" x14ac:dyDescent="0.2">
      <c r="B268" s="130">
        <v>1042.1479999999947</v>
      </c>
      <c r="C268">
        <v>24.471737946025957</v>
      </c>
      <c r="D268">
        <v>1042.1479999999947</v>
      </c>
      <c r="E268">
        <v>-1933.801107278621</v>
      </c>
      <c r="F268">
        <v>1042.1479999999947</v>
      </c>
      <c r="G268">
        <v>306.04578272137906</v>
      </c>
      <c r="J268" t="str">
        <f>IF(H268="","",$P$6-'Script Table'!$E$15-'Script Table'!$E$19+H268)</f>
        <v/>
      </c>
      <c r="K268" s="132">
        <f t="shared" si="16"/>
        <v>1042.1479999999947</v>
      </c>
      <c r="L268" s="132">
        <f t="shared" si="17"/>
        <v>268</v>
      </c>
      <c r="M268" s="132">
        <v>1041.1479999999947</v>
      </c>
      <c r="N268" s="143">
        <v>179.95448977319896</v>
      </c>
    </row>
    <row r="269" spans="2:14" x14ac:dyDescent="0.2">
      <c r="B269" s="130">
        <v>1044.1479999999947</v>
      </c>
      <c r="C269">
        <v>24.470137584083105</v>
      </c>
      <c r="D269">
        <v>1044.1479999999947</v>
      </c>
      <c r="E269">
        <v>-1935.802923184616</v>
      </c>
      <c r="F269">
        <v>1044.1479999999947</v>
      </c>
      <c r="G269">
        <v>304.04396681538401</v>
      </c>
      <c r="J269" t="str">
        <f>IF(H269="","",$P$6-'Script Table'!$E$15-'Script Table'!$E$19+H269)</f>
        <v/>
      </c>
      <c r="K269" s="132">
        <f t="shared" si="16"/>
        <v>1044.1479999999947</v>
      </c>
      <c r="L269" s="132">
        <f t="shared" si="17"/>
        <v>269</v>
      </c>
      <c r="M269" s="132">
        <v>1043.1479999999947</v>
      </c>
      <c r="N269" s="143">
        <v>179.95419460640238</v>
      </c>
    </row>
    <row r="270" spans="2:14" x14ac:dyDescent="0.2">
      <c r="B270" s="130">
        <v>1046.1479999999947</v>
      </c>
      <c r="C270">
        <v>24.468526784346796</v>
      </c>
      <c r="D270">
        <v>1046.1479999999947</v>
      </c>
      <c r="E270">
        <v>-1937.804727301509</v>
      </c>
      <c r="F270">
        <v>1046.1479999999947</v>
      </c>
      <c r="G270">
        <v>302.04216269849098</v>
      </c>
      <c r="J270" t="str">
        <f>IF(H270="","",$P$6-'Script Table'!$E$15-'Script Table'!$E$19+H270)</f>
        <v/>
      </c>
      <c r="K270" s="132">
        <f t="shared" si="16"/>
        <v>1046.1479999999947</v>
      </c>
      <c r="L270" s="132">
        <f t="shared" si="17"/>
        <v>270</v>
      </c>
      <c r="M270" s="132">
        <v>1045.1479999999947</v>
      </c>
      <c r="N270" s="143">
        <v>179.95389558557068</v>
      </c>
    </row>
    <row r="271" spans="2:14" x14ac:dyDescent="0.2">
      <c r="B271" s="130">
        <v>1048.1479999999947</v>
      </c>
      <c r="C271">
        <v>24.466905409633547</v>
      </c>
      <c r="D271">
        <v>1048.1479999999947</v>
      </c>
      <c r="E271">
        <v>-1939.8065196291345</v>
      </c>
      <c r="F271">
        <v>1048.1479999999947</v>
      </c>
      <c r="G271">
        <v>300.0403703708655</v>
      </c>
      <c r="J271" t="str">
        <f>IF(H271="","",$P$6-'Script Table'!$E$15-'Script Table'!$E$19+H271)</f>
        <v/>
      </c>
      <c r="K271" s="132">
        <f t="shared" si="16"/>
        <v>1048.1479999999947</v>
      </c>
      <c r="L271" s="132">
        <f t="shared" si="17"/>
        <v>271</v>
      </c>
      <c r="M271" s="132">
        <v>1047.1479999999947</v>
      </c>
      <c r="N271" s="143">
        <v>179.95359263471963</v>
      </c>
    </row>
    <row r="272" spans="2:14" x14ac:dyDescent="0.2">
      <c r="B272" s="130">
        <v>1050.1479999999947</v>
      </c>
      <c r="C272">
        <v>24.465273320037216</v>
      </c>
      <c r="D272">
        <v>1050.1479999999947</v>
      </c>
      <c r="E272">
        <v>-1941.8083001673224</v>
      </c>
      <c r="F272">
        <v>1050.1479999999947</v>
      </c>
      <c r="G272">
        <v>298.03858983267764</v>
      </c>
      <c r="J272" t="str">
        <f>IF(H272="","",$P$6-'Script Table'!$E$15-'Script Table'!$E$19+H272)</f>
        <v/>
      </c>
      <c r="K272" s="132">
        <f t="shared" si="16"/>
        <v>1050.1479999999947</v>
      </c>
      <c r="L272" s="132">
        <f t="shared" si="17"/>
        <v>272</v>
      </c>
      <c r="M272" s="132">
        <v>1049.1479999999947</v>
      </c>
      <c r="N272" s="143">
        <v>179.95328567585079</v>
      </c>
    </row>
    <row r="273" spans="2:14" x14ac:dyDescent="0.2">
      <c r="B273" s="130">
        <v>1052.1479999999947</v>
      </c>
      <c r="C273">
        <v>24.463630372856471</v>
      </c>
      <c r="D273">
        <v>1052.1479999999947</v>
      </c>
      <c r="E273">
        <v>-1943.8100689158978</v>
      </c>
      <c r="F273">
        <v>1052.1479999999947</v>
      </c>
      <c r="G273">
        <v>296.03682108410226</v>
      </c>
      <c r="J273" t="str">
        <f>IF(H273="","",$P$6-'Script Table'!$E$15-'Script Table'!$E$19+H273)</f>
        <v/>
      </c>
      <c r="K273" s="132">
        <f t="shared" si="16"/>
        <v>1052.1479999999947</v>
      </c>
      <c r="L273" s="132">
        <f t="shared" si="17"/>
        <v>273</v>
      </c>
      <c r="M273" s="132">
        <v>1051.1479999999947</v>
      </c>
      <c r="N273" s="143">
        <v>179.9529746288878</v>
      </c>
    </row>
    <row r="274" spans="2:14" x14ac:dyDescent="0.2">
      <c r="B274" s="130">
        <v>1054.1479999999947</v>
      </c>
      <c r="C274">
        <v>24.461976422519797</v>
      </c>
      <c r="D274">
        <v>1054.1479999999947</v>
      </c>
      <c r="E274">
        <v>-1945.8118258746822</v>
      </c>
      <c r="F274">
        <v>1054.1479999999947</v>
      </c>
      <c r="G274">
        <v>294.03506412531783</v>
      </c>
      <c r="J274" t="str">
        <f>IF(H274="","",$P$6-'Script Table'!$E$15-'Script Table'!$E$19+H274)</f>
        <v/>
      </c>
      <c r="K274" s="132">
        <f t="shared" si="16"/>
        <v>1054.1479999999947</v>
      </c>
      <c r="L274" s="132">
        <f t="shared" si="17"/>
        <v>274</v>
      </c>
      <c r="M274" s="132">
        <v>1053.1479999999947</v>
      </c>
      <c r="N274" s="143">
        <v>179.95265941160588</v>
      </c>
    </row>
    <row r="275" spans="2:14" x14ac:dyDescent="0.2">
      <c r="B275" s="130">
        <v>1056.1479999999947</v>
      </c>
      <c r="C275">
        <v>24.460311320507994</v>
      </c>
      <c r="D275">
        <v>1056.1479999999947</v>
      </c>
      <c r="E275">
        <v>-1947.8135710434913</v>
      </c>
      <c r="F275">
        <v>1056.1479999999947</v>
      </c>
      <c r="G275">
        <v>292.03331895650877</v>
      </c>
      <c r="J275" t="str">
        <f>IF(H275="","",$P$6-'Script Table'!$E$15-'Script Table'!$E$19+H275)</f>
        <v/>
      </c>
      <c r="K275" s="132">
        <f t="shared" si="16"/>
        <v>1056.1479999999947</v>
      </c>
      <c r="L275" s="132">
        <f t="shared" si="17"/>
        <v>275</v>
      </c>
      <c r="M275" s="132">
        <v>1055.1479999999947</v>
      </c>
      <c r="N275" s="143">
        <v>179.95233993956006</v>
      </c>
    </row>
    <row r="276" spans="2:14" x14ac:dyDescent="0.2">
      <c r="B276" s="130">
        <v>1058.1479999999947</v>
      </c>
      <c r="C276">
        <v>24.45863491527404</v>
      </c>
      <c r="D276">
        <v>1058.1479999999947</v>
      </c>
      <c r="E276">
        <v>-1949.8153044221356</v>
      </c>
      <c r="F276">
        <v>1058.1479999999947</v>
      </c>
      <c r="G276">
        <v>290.03158557786446</v>
      </c>
      <c r="J276" t="str">
        <f>IF(H276="","",$P$6-'Script Table'!$E$15-'Script Table'!$E$19+H276)</f>
        <v/>
      </c>
      <c r="K276" s="132">
        <f t="shared" si="16"/>
        <v>1058.1479999999947</v>
      </c>
      <c r="L276" s="132">
        <f t="shared" si="17"/>
        <v>276</v>
      </c>
      <c r="M276" s="132">
        <v>1057.1479999999947</v>
      </c>
      <c r="N276" s="143">
        <v>179.95201612600943</v>
      </c>
    </row>
    <row r="277" spans="2:14" x14ac:dyDescent="0.2">
      <c r="B277" s="130">
        <v>1060.1479999999947</v>
      </c>
      <c r="C277">
        <v>24.456947052160213</v>
      </c>
      <c r="D277">
        <v>1060.1479999999947</v>
      </c>
      <c r="E277">
        <v>-1951.8170260104209</v>
      </c>
      <c r="F277">
        <v>1060.1479999999947</v>
      </c>
      <c r="G277">
        <v>288.0298639895791</v>
      </c>
      <c r="J277" t="str">
        <f>IF(H277="","",$P$6-'Script Table'!$E$15-'Script Table'!$E$19+H277)</f>
        <v/>
      </c>
      <c r="K277" s="132">
        <f t="shared" si="16"/>
        <v>1060.1479999999947</v>
      </c>
      <c r="L277" s="132">
        <f t="shared" si="17"/>
        <v>277</v>
      </c>
      <c r="M277" s="132">
        <v>1059.1479999999947</v>
      </c>
      <c r="N277" s="143">
        <v>179.95168788183906</v>
      </c>
    </row>
    <row r="278" spans="2:14" x14ac:dyDescent="0.2">
      <c r="B278" s="130">
        <v>1062.1479999999947</v>
      </c>
      <c r="C278">
        <v>24.455247573312381</v>
      </c>
      <c r="D278">
        <v>1062.1479999999947</v>
      </c>
      <c r="E278">
        <v>-1953.8187358081482</v>
      </c>
      <c r="F278">
        <v>1062.1479999999947</v>
      </c>
      <c r="G278">
        <v>286.02815419185185</v>
      </c>
      <c r="J278" t="str">
        <f>IF(H278="","",$P$6-'Script Table'!$E$15-'Script Table'!$E$19+H278)</f>
        <v/>
      </c>
      <c r="K278" s="132">
        <f t="shared" si="16"/>
        <v>1062.1479999999947</v>
      </c>
      <c r="L278" s="132">
        <f t="shared" si="17"/>
        <v>278</v>
      </c>
      <c r="M278" s="132">
        <v>1061.1479999999947</v>
      </c>
      <c r="N278" s="143">
        <v>179.95135511547835</v>
      </c>
    </row>
    <row r="279" spans="2:14" x14ac:dyDescent="0.2">
      <c r="B279" s="130">
        <v>1064.1479999999947</v>
      </c>
      <c r="C279">
        <v>24.453536317591229</v>
      </c>
      <c r="D279">
        <v>1064.1479999999947</v>
      </c>
      <c r="E279">
        <v>-1955.8204338151115</v>
      </c>
      <c r="F279">
        <v>1064.1479999999947</v>
      </c>
      <c r="G279">
        <v>284.0264561848885</v>
      </c>
      <c r="J279" t="str">
        <f>IF(H279="","",$P$6-'Script Table'!$E$15-'Script Table'!$E$19+H279)</f>
        <v/>
      </c>
      <c r="K279" s="132">
        <f t="shared" si="16"/>
        <v>1064.1479999999947</v>
      </c>
      <c r="L279" s="132">
        <f t="shared" si="17"/>
        <v>279</v>
      </c>
      <c r="M279" s="132">
        <v>1063.1479999999947</v>
      </c>
      <c r="N279" s="143">
        <v>179.95101773281374</v>
      </c>
    </row>
    <row r="280" spans="2:14" x14ac:dyDescent="0.2">
      <c r="B280" s="130">
        <v>1066.1479999999947</v>
      </c>
      <c r="C280">
        <v>24.451813120480534</v>
      </c>
      <c r="D280">
        <v>1066.1479999999947</v>
      </c>
      <c r="E280">
        <v>-1957.8221200311004</v>
      </c>
      <c r="F280">
        <v>1066.1479999999947</v>
      </c>
      <c r="G280">
        <v>282.02476996889959</v>
      </c>
      <c r="J280" t="str">
        <f>IF(H280="","",$P$6-'Script Table'!$E$15-'Script Table'!$E$19+H280)</f>
        <v/>
      </c>
      <c r="K280" s="132">
        <f t="shared" si="16"/>
        <v>1066.1479999999947</v>
      </c>
      <c r="L280" s="132">
        <f t="shared" si="17"/>
        <v>280</v>
      </c>
      <c r="M280" s="132">
        <v>1065.1479999999947</v>
      </c>
      <c r="N280" s="143">
        <v>179.95067563710376</v>
      </c>
    </row>
    <row r="281" spans="2:14" x14ac:dyDescent="0.2">
      <c r="B281" s="130">
        <v>1068.1479999999947</v>
      </c>
      <c r="C281">
        <v>24.450077813992063</v>
      </c>
      <c r="D281">
        <v>1068.1479999999947</v>
      </c>
      <c r="E281">
        <v>-1959.8237944558975</v>
      </c>
      <c r="F281">
        <v>1068.1479999999947</v>
      </c>
      <c r="G281">
        <v>280.02309554410249</v>
      </c>
      <c r="J281" t="str">
        <f>IF(H281="","",$P$6-'Script Table'!$E$15-'Script Table'!$E$19+H281)</f>
        <v/>
      </c>
      <c r="K281" s="132">
        <f t="shared" si="16"/>
        <v>1068.1479999999947</v>
      </c>
      <c r="L281" s="132">
        <f t="shared" si="17"/>
        <v>281</v>
      </c>
      <c r="M281" s="132">
        <v>1067.1479999999947</v>
      </c>
      <c r="N281" s="143">
        <v>179.95032872888265</v>
      </c>
    </row>
    <row r="282" spans="2:14" x14ac:dyDescent="0.2">
      <c r="B282" s="130">
        <v>1070.1479999999947</v>
      </c>
      <c r="C282">
        <v>24.448330226567201</v>
      </c>
      <c r="D282">
        <v>1070.1479999999947</v>
      </c>
      <c r="E282">
        <v>-1961.82545708928</v>
      </c>
      <c r="F282">
        <v>1070.1479999999947</v>
      </c>
      <c r="G282">
        <v>278.02143291072002</v>
      </c>
      <c r="J282" t="str">
        <f>IF(H282="","",$P$6-'Script Table'!$E$15-'Script Table'!$E$19+H282)</f>
        <v/>
      </c>
      <c r="K282" s="132">
        <f t="shared" si="16"/>
        <v>1070.1479999999947</v>
      </c>
      <c r="L282" s="132">
        <f t="shared" si="17"/>
        <v>282</v>
      </c>
      <c r="M282" s="132">
        <v>1069.1479999999947</v>
      </c>
      <c r="N282" s="143">
        <v>179.94997690586627</v>
      </c>
    </row>
    <row r="283" spans="2:14" x14ac:dyDescent="0.2">
      <c r="B283" s="130">
        <v>1072.1479999999947</v>
      </c>
      <c r="C283">
        <v>24.446570182975005</v>
      </c>
      <c r="D283">
        <v>1072.1479999999947</v>
      </c>
      <c r="E283">
        <v>-1963.8271079310186</v>
      </c>
      <c r="F283">
        <v>1072.1479999999947</v>
      </c>
      <c r="G283">
        <v>276.01978206898139</v>
      </c>
      <c r="J283" t="str">
        <f>IF(H283="","",$P$6-'Script Table'!$E$15-'Script Table'!$E$19+H283)</f>
        <v/>
      </c>
      <c r="K283" s="132">
        <f t="shared" si="16"/>
        <v>1072.1479999999947</v>
      </c>
      <c r="L283" s="132">
        <f t="shared" si="17"/>
        <v>283</v>
      </c>
      <c r="M283" s="132">
        <v>1071.1479999999947</v>
      </c>
      <c r="N283" s="143">
        <v>179.94962006285024</v>
      </c>
    </row>
    <row r="284" spans="2:14" x14ac:dyDescent="0.2">
      <c r="B284" s="130">
        <v>1074.1479999999947</v>
      </c>
      <c r="C284">
        <v>24.444797504206651</v>
      </c>
      <c r="D284">
        <v>1074.1479999999947</v>
      </c>
      <c r="E284">
        <v>-1965.8287469808765</v>
      </c>
      <c r="F284">
        <v>1074.1479999999947</v>
      </c>
      <c r="G284">
        <v>274.0181430191235</v>
      </c>
      <c r="J284" t="str">
        <f>IF(H284="","",$P$6-'Script Table'!$E$15-'Script Table'!$E$19+H284)</f>
        <v/>
      </c>
      <c r="K284" s="132">
        <f t="shared" si="16"/>
        <v>1074.1479999999947</v>
      </c>
      <c r="L284" s="132">
        <f t="shared" si="17"/>
        <v>284</v>
      </c>
      <c r="M284" s="132">
        <v>1073.1479999999947</v>
      </c>
      <c r="N284" s="143">
        <v>179.949258091606</v>
      </c>
    </row>
    <row r="285" spans="2:14" x14ac:dyDescent="0.2">
      <c r="B285" s="130">
        <v>1076.1479999999947</v>
      </c>
      <c r="C285">
        <v>24.443012007366018</v>
      </c>
      <c r="D285">
        <v>1076.1479999999947</v>
      </c>
      <c r="E285">
        <v>-1967.830374238612</v>
      </c>
      <c r="F285">
        <v>1076.1479999999947</v>
      </c>
      <c r="G285">
        <v>272.01651576138806</v>
      </c>
      <c r="J285" t="str">
        <f>IF(H285="","",$P$6-'Script Table'!$E$15-'Script Table'!$E$19+H285)</f>
        <v/>
      </c>
      <c r="K285" s="132">
        <f t="shared" si="16"/>
        <v>1076.1479999999947</v>
      </c>
      <c r="L285" s="132">
        <f t="shared" si="17"/>
        <v>285</v>
      </c>
      <c r="M285" s="132">
        <v>1075.1479999999947</v>
      </c>
      <c r="N285" s="143">
        <v>179.94889088077065</v>
      </c>
    </row>
    <row r="286" spans="2:14" x14ac:dyDescent="0.2">
      <c r="B286" s="130">
        <v>1078.1479999999947</v>
      </c>
      <c r="C286">
        <v>24.441213505556284</v>
      </c>
      <c r="D286">
        <v>1078.1479999999947</v>
      </c>
      <c r="E286">
        <v>-1969.8319897039735</v>
      </c>
      <c r="F286">
        <v>1078.1479999999947</v>
      </c>
      <c r="G286">
        <v>270.01490029602655</v>
      </c>
      <c r="J286" t="str">
        <f>IF(H286="","",$P$6-'Script Table'!$E$15-'Script Table'!$E$19+H286)</f>
        <v/>
      </c>
      <c r="K286" s="132">
        <f t="shared" si="16"/>
        <v>1078.1479999999947</v>
      </c>
      <c r="L286" s="132">
        <f t="shared" si="17"/>
        <v>286</v>
      </c>
      <c r="M286" s="132">
        <v>1077.1479999999947</v>
      </c>
      <c r="N286" s="143">
        <v>179.94851831573234</v>
      </c>
    </row>
    <row r="287" spans="2:14" x14ac:dyDescent="0.2">
      <c r="B287" s="130">
        <v>1080.1479999999947</v>
      </c>
      <c r="C287">
        <v>24.439401807762383</v>
      </c>
      <c r="D287">
        <v>1080.1479999999947</v>
      </c>
      <c r="E287">
        <v>-1971.8335933767046</v>
      </c>
      <c r="F287">
        <v>1080.1479999999947</v>
      </c>
      <c r="G287">
        <v>268.01329662329545</v>
      </c>
      <c r="J287" t="str">
        <f>IF(H287="","",$P$6-'Script Table'!$E$15-'Script Table'!$E$19+H287)</f>
        <v/>
      </c>
      <c r="K287" s="132">
        <f t="shared" si="16"/>
        <v>1080.1479999999947</v>
      </c>
      <c r="L287" s="132">
        <f t="shared" si="17"/>
        <v>287</v>
      </c>
      <c r="M287" s="132">
        <v>1079.1479999999947</v>
      </c>
      <c r="N287" s="143">
        <v>179.94814027851208</v>
      </c>
    </row>
    <row r="288" spans="2:14" x14ac:dyDescent="0.2">
      <c r="B288" s="130">
        <v>1082.1479999999947</v>
      </c>
      <c r="C288">
        <v>24.437576718729076</v>
      </c>
      <c r="D288">
        <v>1082.1479999999947</v>
      </c>
      <c r="E288">
        <v>-1973.8351852565395</v>
      </c>
      <c r="F288">
        <v>1082.1479999999947</v>
      </c>
      <c r="G288">
        <v>266.01170474346054</v>
      </c>
      <c r="J288" t="str">
        <f>IF(H288="","",$P$6-'Script Table'!$E$15-'Script Table'!$E$19+H288)</f>
        <v/>
      </c>
      <c r="K288" s="132">
        <f t="shared" si="16"/>
        <v>1082.1479999999947</v>
      </c>
      <c r="L288" s="132">
        <f t="shared" si="17"/>
        <v>288</v>
      </c>
      <c r="M288" s="132">
        <v>1081.1479999999947</v>
      </c>
      <c r="N288" s="143">
        <v>179.94775664763765</v>
      </c>
    </row>
    <row r="289" spans="2:14" x14ac:dyDescent="0.2">
      <c r="B289" s="130">
        <v>1084.1479999999947</v>
      </c>
      <c r="C289">
        <v>24.435738038834497</v>
      </c>
      <c r="D289">
        <v>1084.1479999999947</v>
      </c>
      <c r="E289">
        <v>-1975.8367653432058</v>
      </c>
      <c r="F289">
        <v>1084.1479999999947</v>
      </c>
      <c r="G289">
        <v>264.01012465679423</v>
      </c>
      <c r="J289" t="str">
        <f>IF(H289="","",$P$6-'Script Table'!$E$15-'Script Table'!$E$19+H289)</f>
        <v/>
      </c>
      <c r="K289" s="132">
        <f t="shared" si="16"/>
        <v>1084.1479999999947</v>
      </c>
      <c r="L289" s="132">
        <f t="shared" si="17"/>
        <v>289</v>
      </c>
      <c r="M289" s="132">
        <v>1083.1479999999947</v>
      </c>
      <c r="N289" s="143">
        <v>179.94736729801429</v>
      </c>
    </row>
    <row r="290" spans="2:14" x14ac:dyDescent="0.2">
      <c r="B290" s="130">
        <v>1086.1479999999947</v>
      </c>
      <c r="C290">
        <v>24.433885563958977</v>
      </c>
      <c r="D290">
        <v>1086.1479999999947</v>
      </c>
      <c r="E290">
        <v>-1977.8383336364222</v>
      </c>
      <c r="F290">
        <v>1086.1479999999947</v>
      </c>
      <c r="G290">
        <v>262.00855636357778</v>
      </c>
      <c r="J290" t="str">
        <f>IF(H290="","",$P$6-'Script Table'!$E$15-'Script Table'!$E$19+H290)</f>
        <v/>
      </c>
      <c r="K290" s="132">
        <f t="shared" si="16"/>
        <v>1086.1479999999947</v>
      </c>
      <c r="L290" s="132">
        <f t="shared" si="17"/>
        <v>290</v>
      </c>
      <c r="M290" s="132">
        <v>1085.1479999999947</v>
      </c>
      <c r="N290" s="143">
        <v>179.94697210078925</v>
      </c>
    </row>
    <row r="291" spans="2:14" x14ac:dyDescent="0.2">
      <c r="B291" s="130">
        <v>1088.1479999999947</v>
      </c>
      <c r="C291">
        <v>24.432019085348806</v>
      </c>
      <c r="D291">
        <v>1088.1479999999947</v>
      </c>
      <c r="E291">
        <v>-1979.8398901358983</v>
      </c>
      <c r="F291">
        <v>1088.1479999999947</v>
      </c>
      <c r="G291">
        <v>260.00699986410177</v>
      </c>
      <c r="J291" t="str">
        <f>IF(H291="","",$P$6-'Script Table'!$E$15-'Script Table'!$E$19+H291)</f>
        <v/>
      </c>
      <c r="K291" s="132">
        <f t="shared" si="16"/>
        <v>1088.1479999999947</v>
      </c>
      <c r="L291" s="132">
        <f t="shared" si="17"/>
        <v>291</v>
      </c>
      <c r="M291" s="132">
        <v>1087.1479999999947</v>
      </c>
      <c r="N291" s="143">
        <v>179.94657092320691</v>
      </c>
    </row>
    <row r="292" spans="2:14" x14ac:dyDescent="0.2">
      <c r="B292" s="130">
        <v>1090.1479999999947</v>
      </c>
      <c r="C292">
        <v>24.430138389474923</v>
      </c>
      <c r="D292">
        <v>1090.1479999999947</v>
      </c>
      <c r="E292">
        <v>-1981.8414348413362</v>
      </c>
      <c r="F292">
        <v>1090.1479999999947</v>
      </c>
      <c r="G292">
        <v>258.00545515866384</v>
      </c>
      <c r="J292" t="str">
        <f>IF(H292="","",$P$6-'Script Table'!$E$15-'Script Table'!$E$19+H292)</f>
        <v/>
      </c>
      <c r="K292" s="132">
        <f t="shared" si="16"/>
        <v>1090.1479999999947</v>
      </c>
      <c r="L292" s="132">
        <f t="shared" si="17"/>
        <v>292</v>
      </c>
      <c r="M292" s="132">
        <v>1089.1479999999947</v>
      </c>
      <c r="N292" s="143">
        <v>179.94616362846344</v>
      </c>
    </row>
    <row r="293" spans="2:14" x14ac:dyDescent="0.2">
      <c r="B293" s="130">
        <v>1092.1479999999947</v>
      </c>
      <c r="C293">
        <v>24.428243257886091</v>
      </c>
      <c r="D293">
        <v>1092.1479999999947</v>
      </c>
      <c r="E293">
        <v>-1983.8429677524273</v>
      </c>
      <c r="F293">
        <v>1092.1479999999947</v>
      </c>
      <c r="G293">
        <v>256.00392224757275</v>
      </c>
      <c r="J293" t="str">
        <f>IF(H293="","",$P$6-'Script Table'!$E$15-'Script Table'!$E$19+H293)</f>
        <v/>
      </c>
      <c r="K293" s="132">
        <f t="shared" si="16"/>
        <v>1092.1479999999947</v>
      </c>
      <c r="L293" s="132">
        <f t="shared" si="17"/>
        <v>293</v>
      </c>
      <c r="M293" s="132">
        <v>1091.1479999999947</v>
      </c>
      <c r="N293" s="143">
        <v>179.94575007554866</v>
      </c>
    </row>
    <row r="294" spans="2:14" x14ac:dyDescent="0.2">
      <c r="B294" s="130">
        <v>1094.1479999999947</v>
      </c>
      <c r="C294">
        <v>24.426333467056395</v>
      </c>
      <c r="D294">
        <v>1094.1479999999947</v>
      </c>
      <c r="E294">
        <v>-1985.8444888688546</v>
      </c>
      <c r="F294">
        <v>1094.1479999999947</v>
      </c>
      <c r="G294">
        <v>254.00240113114546</v>
      </c>
      <c r="J294" t="str">
        <f>IF(H294="","",$P$6-'Script Table'!$E$15-'Script Table'!$E$19+H294)</f>
        <v/>
      </c>
      <c r="K294" s="132">
        <f t="shared" si="16"/>
        <v>1094.1479999999947</v>
      </c>
      <c r="L294" s="132">
        <f t="shared" si="17"/>
        <v>294</v>
      </c>
      <c r="M294" s="132">
        <v>1093.1479999999947</v>
      </c>
      <c r="N294" s="143">
        <v>179.94533011908362</v>
      </c>
    </row>
    <row r="295" spans="2:14" x14ac:dyDescent="0.2">
      <c r="B295" s="130">
        <v>1096.1479999999947</v>
      </c>
      <c r="C295">
        <v>24.42440878822682</v>
      </c>
      <c r="D295">
        <v>1096.1479999999947</v>
      </c>
      <c r="E295">
        <v>-1987.8459981902904</v>
      </c>
      <c r="F295">
        <v>1096.1479999999947</v>
      </c>
      <c r="G295">
        <v>252.00089180970963</v>
      </c>
      <c r="J295" t="str">
        <f>IF(H295="","",$P$6-'Script Table'!$E$15-'Script Table'!$E$19+H295)</f>
        <v/>
      </c>
      <c r="K295" s="132">
        <f t="shared" si="16"/>
        <v>1096.1479999999947</v>
      </c>
      <c r="L295" s="132">
        <f t="shared" si="17"/>
        <v>295</v>
      </c>
      <c r="M295" s="132">
        <v>1095.1479999999947</v>
      </c>
      <c r="N295" s="143">
        <v>179.94490360915086</v>
      </c>
    </row>
    <row r="296" spans="2:14" x14ac:dyDescent="0.2">
      <c r="B296" s="130">
        <v>1098.1479999999947</v>
      </c>
      <c r="C296">
        <v>24.42246898724057</v>
      </c>
      <c r="D296">
        <v>1098.1479999999947</v>
      </c>
      <c r="E296">
        <v>-1989.8474957163974</v>
      </c>
      <c r="F296">
        <v>1098.1479999999947</v>
      </c>
      <c r="G296">
        <v>249.99939428360267</v>
      </c>
      <c r="J296" t="str">
        <f>IF(H296="","",$P$6-'Script Table'!$E$15-'Script Table'!$E$19+H296)</f>
        <v/>
      </c>
      <c r="K296" s="132">
        <f t="shared" si="16"/>
        <v>1098.1479999999947</v>
      </c>
      <c r="L296" s="132">
        <f t="shared" si="17"/>
        <v>296</v>
      </c>
      <c r="M296" s="132">
        <v>1097.1479999999947</v>
      </c>
      <c r="N296" s="143">
        <v>179.94447039111512</v>
      </c>
    </row>
    <row r="297" spans="2:14" x14ac:dyDescent="0.2">
      <c r="B297" s="130">
        <v>1100.1479999999947</v>
      </c>
      <c r="C297">
        <v>24.420513824371863</v>
      </c>
      <c r="D297">
        <v>1100.1479999999947</v>
      </c>
      <c r="E297">
        <v>-1991.8489814468264</v>
      </c>
      <c r="F297">
        <v>1100.1479999999947</v>
      </c>
      <c r="G297">
        <v>247.9979085531736</v>
      </c>
      <c r="J297" t="str">
        <f>IF(H297="","",$P$6-'Script Table'!$E$15-'Script Table'!$E$19+H297)</f>
        <v/>
      </c>
      <c r="K297" s="132">
        <f t="shared" si="16"/>
        <v>1100.1479999999947</v>
      </c>
      <c r="L297" s="132">
        <f t="shared" si="17"/>
        <v>297</v>
      </c>
      <c r="M297" s="132">
        <v>1099.1479999999947</v>
      </c>
      <c r="N297" s="143">
        <v>179.94403030543654</v>
      </c>
    </row>
    <row r="298" spans="2:14" x14ac:dyDescent="0.2">
      <c r="B298" s="130">
        <v>1102.1479999999947</v>
      </c>
      <c r="C298">
        <v>24.418543054147872</v>
      </c>
      <c r="D298">
        <v>1102.1479999999947</v>
      </c>
      <c r="E298">
        <v>-1993.8504553812184</v>
      </c>
      <c r="F298">
        <v>1102.1479999999947</v>
      </c>
      <c r="G298">
        <v>245.99643461878168</v>
      </c>
      <c r="J298" t="str">
        <f>IF(H298="","",$P$6-'Script Table'!$E$15-'Script Table'!$E$19+H298)</f>
        <v/>
      </c>
      <c r="K298" s="132">
        <f t="shared" si="16"/>
        <v>1102.1479999999947</v>
      </c>
      <c r="L298" s="132">
        <f t="shared" si="17"/>
        <v>298</v>
      </c>
      <c r="M298" s="132">
        <v>1101.1479999999947</v>
      </c>
      <c r="N298" s="143">
        <v>179.94358318747425</v>
      </c>
    </row>
    <row r="299" spans="2:14" x14ac:dyDescent="0.2">
      <c r="B299" s="130">
        <v>1104.1479999999947</v>
      </c>
      <c r="C299">
        <v>24.41655642516351</v>
      </c>
      <c r="D299">
        <v>1104.1479999999947</v>
      </c>
      <c r="E299">
        <v>-1995.8519175192016</v>
      </c>
      <c r="F299">
        <v>1104.1479999999947</v>
      </c>
      <c r="G299">
        <v>243.99497248079842</v>
      </c>
      <c r="J299" t="str">
        <f>IF(H299="","",$P$6-'Script Table'!$E$15-'Script Table'!$E$19+H299)</f>
        <v/>
      </c>
      <c r="K299" s="132">
        <f t="shared" si="16"/>
        <v>1104.1479999999947</v>
      </c>
      <c r="L299" s="132">
        <f t="shared" si="17"/>
        <v>299</v>
      </c>
      <c r="M299" s="132">
        <v>1103.1479999999947</v>
      </c>
      <c r="N299" s="143">
        <v>179.94312886728125</v>
      </c>
    </row>
    <row r="300" spans="2:14" x14ac:dyDescent="0.2">
      <c r="B300" s="130">
        <v>1106.1479999999947</v>
      </c>
      <c r="C300">
        <v>24.414553679888684</v>
      </c>
      <c r="D300">
        <v>1106.1479999999947</v>
      </c>
      <c r="E300">
        <v>-1997.8533678603926</v>
      </c>
      <c r="F300">
        <v>1106.1479999999947</v>
      </c>
      <c r="G300">
        <v>241.99352213960742</v>
      </c>
      <c r="J300" t="str">
        <f>IF(H300="","",$P$6-'Script Table'!$E$15-'Script Table'!$E$19+H300)</f>
        <v/>
      </c>
      <c r="K300" s="132">
        <f t="shared" si="16"/>
        <v>1106.1479999999947</v>
      </c>
      <c r="L300" s="132">
        <f t="shared" si="17"/>
        <v>300</v>
      </c>
      <c r="M300" s="132">
        <v>1105.1479999999947</v>
      </c>
      <c r="N300" s="143">
        <v>179.94266716938881</v>
      </c>
    </row>
    <row r="301" spans="2:14" x14ac:dyDescent="0.2">
      <c r="B301" s="130">
        <v>1108.1479999999947</v>
      </c>
      <c r="C301">
        <v>24.412534554467626</v>
      </c>
      <c r="D301">
        <v>1108.1479999999947</v>
      </c>
      <c r="E301">
        <v>-1999.8548064043957</v>
      </c>
      <c r="F301">
        <v>1108.1479999999947</v>
      </c>
      <c r="G301">
        <v>239.9920835956043</v>
      </c>
      <c r="J301" t="str">
        <f>IF(H301="","",$P$6-'Script Table'!$E$15-'Script Table'!$E$19+H301)</f>
        <v/>
      </c>
      <c r="K301" s="132">
        <f t="shared" si="16"/>
        <v>1108.1479999999947</v>
      </c>
      <c r="L301" s="132">
        <f t="shared" si="17"/>
        <v>301</v>
      </c>
      <c r="M301" s="132">
        <v>1107.1479999999947</v>
      </c>
      <c r="N301" s="143">
        <v>179.94219791257953</v>
      </c>
    </row>
    <row r="302" spans="2:14" x14ac:dyDescent="0.2">
      <c r="B302" s="130">
        <v>1110.1479999999947</v>
      </c>
      <c r="C302">
        <v>24.410498778509986</v>
      </c>
      <c r="D302">
        <v>1110.1479999999947</v>
      </c>
      <c r="E302">
        <v>-2001.8562331508017</v>
      </c>
      <c r="F302">
        <v>1110.1479999999947</v>
      </c>
      <c r="G302">
        <v>237.99065684919833</v>
      </c>
      <c r="J302" t="str">
        <f>IF(H302="","",$P$6-'Script Table'!$E$15-'Script Table'!$E$19+H302)</f>
        <v/>
      </c>
      <c r="K302" s="132">
        <f t="shared" si="16"/>
        <v>1110.1479999999947</v>
      </c>
      <c r="L302" s="132">
        <f t="shared" si="17"/>
        <v>302</v>
      </c>
      <c r="M302" s="132">
        <v>1109.1479999999947</v>
      </c>
      <c r="N302" s="143">
        <v>179.94172090965105</v>
      </c>
    </row>
    <row r="303" spans="2:14" x14ac:dyDescent="0.2">
      <c r="B303" s="130">
        <v>1112.1479999999947</v>
      </c>
      <c r="C303">
        <v>24.408446074873197</v>
      </c>
      <c r="D303">
        <v>1112.1479999999947</v>
      </c>
      <c r="E303">
        <v>-2003.8576480991874</v>
      </c>
      <c r="F303">
        <v>1112.1479999999947</v>
      </c>
      <c r="G303">
        <v>235.98924190081266</v>
      </c>
      <c r="J303" t="str">
        <f>IF(H303="","",$P$6-'Script Table'!$E$15-'Script Table'!$E$19+H303)</f>
        <v/>
      </c>
      <c r="K303" s="132">
        <f t="shared" si="16"/>
        <v>1112.1479999999947</v>
      </c>
      <c r="L303" s="132">
        <f t="shared" si="17"/>
        <v>303</v>
      </c>
      <c r="M303" s="132">
        <v>1111.1479999999947</v>
      </c>
      <c r="N303" s="143">
        <v>179.94123596716651</v>
      </c>
    </row>
    <row r="304" spans="2:14" x14ac:dyDescent="0.2">
      <c r="B304" s="130">
        <v>1114.1479999999947</v>
      </c>
      <c r="C304">
        <v>24.406376159435681</v>
      </c>
      <c r="D304">
        <v>1114.1479999999947</v>
      </c>
      <c r="E304">
        <v>-2005.859051249116</v>
      </c>
      <c r="F304">
        <v>1114.1479999999947</v>
      </c>
      <c r="G304">
        <v>233.98783875088407</v>
      </c>
      <c r="J304" t="str">
        <f>IF(H304="","",$P$6-'Script Table'!$E$15-'Script Table'!$E$19+H304)</f>
        <v/>
      </c>
      <c r="K304" s="132">
        <f t="shared" si="16"/>
        <v>1114.1479999999947</v>
      </c>
      <c r="L304" s="132">
        <f t="shared" si="17"/>
        <v>304</v>
      </c>
      <c r="M304" s="132">
        <v>1113.1479999999947</v>
      </c>
      <c r="N304" s="143">
        <v>179.94074288519153</v>
      </c>
    </row>
    <row r="305" spans="2:14" x14ac:dyDescent="0.2">
      <c r="B305" s="130">
        <v>1116.1479999999947</v>
      </c>
      <c r="C305">
        <v>24.404288740860512</v>
      </c>
      <c r="D305">
        <v>1116.1479999999947</v>
      </c>
      <c r="E305">
        <v>-2007.8604426001355</v>
      </c>
      <c r="F305">
        <v>1116.1479999999947</v>
      </c>
      <c r="G305">
        <v>231.98644739986457</v>
      </c>
      <c r="J305" t="str">
        <f>IF(H305="","",$P$6-'Script Table'!$E$15-'Script Table'!$E$19+H305)</f>
        <v/>
      </c>
      <c r="K305" s="132">
        <f t="shared" si="16"/>
        <v>1116.1479999999947</v>
      </c>
      <c r="L305" s="132">
        <f t="shared" si="17"/>
        <v>305</v>
      </c>
      <c r="M305" s="132">
        <v>1115.1479999999947</v>
      </c>
      <c r="N305" s="143">
        <v>179.94024145702147</v>
      </c>
    </row>
    <row r="306" spans="2:14" x14ac:dyDescent="0.2">
      <c r="B306" s="130">
        <v>1118.1479999999947</v>
      </c>
      <c r="C306">
        <v>24.40218352034891</v>
      </c>
      <c r="D306">
        <v>1118.1479999999947</v>
      </c>
      <c r="E306">
        <v>-2009.8618221517781</v>
      </c>
      <c r="F306">
        <v>1118.1479999999947</v>
      </c>
      <c r="G306">
        <v>229.98506784822189</v>
      </c>
      <c r="J306" t="str">
        <f>IF(H306="","",$P$6-'Script Table'!$E$15-'Script Table'!$E$19+H306)</f>
        <v/>
      </c>
      <c r="K306" s="132">
        <f t="shared" si="16"/>
        <v>1118.1479999999947</v>
      </c>
      <c r="L306" s="132">
        <f t="shared" si="17"/>
        <v>306</v>
      </c>
      <c r="M306" s="132">
        <v>1117.1479999999947</v>
      </c>
      <c r="N306" s="143">
        <v>179.93973146888956</v>
      </c>
    </row>
    <row r="307" spans="2:14" x14ac:dyDescent="0.2">
      <c r="B307" s="130">
        <v>1120.1479999999947</v>
      </c>
      <c r="C307">
        <v>24.400060191383158</v>
      </c>
      <c r="D307">
        <v>1120.1479999999947</v>
      </c>
      <c r="E307">
        <v>-2011.8631899035606</v>
      </c>
      <c r="F307">
        <v>1120.1479999999947</v>
      </c>
      <c r="G307">
        <v>227.98370009643941</v>
      </c>
      <c r="J307" t="str">
        <f>IF(H307="","",$P$6-'Script Table'!$E$15-'Script Table'!$E$19+H307)</f>
        <v/>
      </c>
      <c r="K307" s="132">
        <f t="shared" si="16"/>
        <v>1120.1479999999947</v>
      </c>
      <c r="L307" s="132">
        <f t="shared" si="17"/>
        <v>307</v>
      </c>
      <c r="M307" s="132">
        <v>1119.1479999999947</v>
      </c>
      <c r="N307" s="143">
        <v>179.9392126996643</v>
      </c>
    </row>
    <row r="308" spans="2:14" x14ac:dyDescent="0.2">
      <c r="B308" s="130">
        <v>1122.1479999999947</v>
      </c>
      <c r="C308">
        <v>24.397918439458365</v>
      </c>
      <c r="D308">
        <v>1122.1479999999947</v>
      </c>
      <c r="E308">
        <v>-2013.8645458549822</v>
      </c>
      <c r="F308">
        <v>1122.1479999999947</v>
      </c>
      <c r="G308">
        <v>225.98234414501781</v>
      </c>
      <c r="J308" t="str">
        <f>IF(H308="","",$P$6-'Script Table'!$E$15-'Script Table'!$E$19+H308)</f>
        <v/>
      </c>
      <c r="K308" s="132">
        <f t="shared" si="16"/>
        <v>1122.1479999999947</v>
      </c>
      <c r="L308" s="132">
        <f t="shared" si="17"/>
        <v>308</v>
      </c>
      <c r="M308" s="132">
        <v>1121.1479999999947</v>
      </c>
      <c r="N308" s="143">
        <v>179.93868492052957</v>
      </c>
    </row>
    <row r="309" spans="2:14" x14ac:dyDescent="0.2">
      <c r="B309" s="130">
        <v>1124.1479999999947</v>
      </c>
      <c r="C309">
        <v>24.395757941802401</v>
      </c>
      <c r="D309">
        <v>1124.1479999999947</v>
      </c>
      <c r="E309">
        <v>-2015.8658900055252</v>
      </c>
      <c r="F309">
        <v>1124.1479999999947</v>
      </c>
      <c r="G309">
        <v>223.98099999447481</v>
      </c>
      <c r="J309" t="str">
        <f>IF(H309="","",$P$6-'Script Table'!$E$15-'Script Table'!$E$19+H309)</f>
        <v/>
      </c>
      <c r="K309" s="132">
        <f t="shared" si="16"/>
        <v>1124.1479999999947</v>
      </c>
      <c r="L309" s="132">
        <f t="shared" si="17"/>
        <v>309</v>
      </c>
      <c r="M309" s="132">
        <v>1123.1479999999947</v>
      </c>
      <c r="N309" s="143">
        <v>179.93814789464619</v>
      </c>
    </row>
    <row r="310" spans="2:14" x14ac:dyDescent="0.2">
      <c r="B310" s="130">
        <v>1126.1479999999947</v>
      </c>
      <c r="C310">
        <v>24.393578367083524</v>
      </c>
      <c r="D310">
        <v>1126.1479999999947</v>
      </c>
      <c r="E310">
        <v>-2017.8672223546525</v>
      </c>
      <c r="F310">
        <v>1126.1479999999947</v>
      </c>
      <c r="G310">
        <v>221.97966764534749</v>
      </c>
      <c r="J310" t="str">
        <f>IF(H310="","",$P$6-'Script Table'!$E$15-'Script Table'!$E$19+H310)</f>
        <v/>
      </c>
      <c r="K310" s="132">
        <f t="shared" si="16"/>
        <v>1126.1479999999947</v>
      </c>
      <c r="L310" s="132">
        <f t="shared" si="17"/>
        <v>310</v>
      </c>
      <c r="M310" s="132">
        <v>1125.1479999999947</v>
      </c>
      <c r="N310" s="143">
        <v>179.93760137679888</v>
      </c>
    </row>
    <row r="311" spans="2:14" x14ac:dyDescent="0.2">
      <c r="B311" s="130">
        <v>1128.1479999999947</v>
      </c>
      <c r="C311">
        <v>24.391379375104918</v>
      </c>
      <c r="D311">
        <v>1128.1479999999947</v>
      </c>
      <c r="E311">
        <v>-2019.868542901809</v>
      </c>
      <c r="F311">
        <v>1128.1479999999947</v>
      </c>
      <c r="G311">
        <v>219.97834709819108</v>
      </c>
      <c r="J311" t="str">
        <f>IF(H311="","",$P$6-'Script Table'!$E$15-'Script Table'!$E$19+H311)</f>
        <v/>
      </c>
      <c r="K311" s="132">
        <f t="shared" si="16"/>
        <v>1128.1479999999947</v>
      </c>
      <c r="L311" s="132">
        <f t="shared" si="17"/>
        <v>311</v>
      </c>
      <c r="M311" s="132">
        <v>1127.1479999999947</v>
      </c>
      <c r="N311" s="143">
        <v>179.93704511302167</v>
      </c>
    </row>
    <row r="312" spans="2:14" x14ac:dyDescent="0.2">
      <c r="B312" s="130">
        <v>1130.1479999999947</v>
      </c>
      <c r="C312">
        <v>24.389160616485462</v>
      </c>
      <c r="D312">
        <v>1130.1479999999947</v>
      </c>
      <c r="E312">
        <v>-2021.8698516464183</v>
      </c>
      <c r="F312">
        <v>1130.1479999999947</v>
      </c>
      <c r="G312">
        <v>217.97703835358175</v>
      </c>
      <c r="J312" t="str">
        <f>IF(H312="","",$P$6-'Script Table'!$E$15-'Script Table'!$E$19+H312)</f>
        <v/>
      </c>
      <c r="K312" s="132">
        <f t="shared" si="16"/>
        <v>1130.1479999999947</v>
      </c>
      <c r="L312" s="132">
        <f t="shared" si="17"/>
        <v>312</v>
      </c>
      <c r="M312" s="132">
        <v>1129.1479999999947</v>
      </c>
      <c r="N312" s="143">
        <v>179.93647884020311</v>
      </c>
    </row>
    <row r="313" spans="2:14" x14ac:dyDescent="0.2">
      <c r="B313" s="130">
        <v>1132.1479999999947</v>
      </c>
      <c r="C313">
        <v>24.386921732326034</v>
      </c>
      <c r="D313">
        <v>1132.1479999999947</v>
      </c>
      <c r="E313">
        <v>-2023.8711485878841</v>
      </c>
      <c r="F313">
        <v>1132.1479999999947</v>
      </c>
      <c r="G313">
        <v>215.97574141211589</v>
      </c>
      <c r="J313" t="str">
        <f>IF(H313="","",$P$6-'Script Table'!$E$15-'Script Table'!$E$19+H313)</f>
        <v/>
      </c>
      <c r="K313" s="132">
        <f t="shared" si="16"/>
        <v>1132.1479999999947</v>
      </c>
      <c r="L313" s="132">
        <f t="shared" si="17"/>
        <v>313</v>
      </c>
      <c r="M313" s="132">
        <v>1131.1479999999947</v>
      </c>
      <c r="N313" s="143">
        <v>179.93590228567214</v>
      </c>
    </row>
    <row r="314" spans="2:14" x14ac:dyDescent="0.2">
      <c r="B314" s="130">
        <v>1134.1479999999947</v>
      </c>
      <c r="C314">
        <v>24.384662353860506</v>
      </c>
      <c r="D314">
        <v>1134.1479999999947</v>
      </c>
      <c r="E314">
        <v>-2025.8724337255871</v>
      </c>
      <c r="F314">
        <v>1134.1479999999947</v>
      </c>
      <c r="G314">
        <v>213.97445627441289</v>
      </c>
      <c r="J314" t="str">
        <f>IF(H314="","",$P$6-'Script Table'!$E$15-'Script Table'!$E$19+H314)</f>
        <v/>
      </c>
      <c r="K314" s="132">
        <f t="shared" si="16"/>
        <v>1134.1479999999947</v>
      </c>
      <c r="L314" s="132">
        <f t="shared" si="17"/>
        <v>314</v>
      </c>
      <c r="M314" s="132">
        <v>1133.1479999999947</v>
      </c>
      <c r="N314" s="143">
        <v>179.93531516675947</v>
      </c>
    </row>
    <row r="315" spans="2:14" x14ac:dyDescent="0.2">
      <c r="B315" s="130">
        <v>1136.1479999999947</v>
      </c>
      <c r="C315">
        <v>24.382382102090553</v>
      </c>
      <c r="D315">
        <v>1136.1479999999947</v>
      </c>
      <c r="E315">
        <v>-2027.8737070588857</v>
      </c>
      <c r="F315">
        <v>1136.1479999999947</v>
      </c>
      <c r="G315">
        <v>211.97318294111437</v>
      </c>
      <c r="J315" t="str">
        <f>IF(H315="","",$P$6-'Script Table'!$E$15-'Script Table'!$E$19+H315)</f>
        <v/>
      </c>
      <c r="K315" s="132">
        <f t="shared" si="16"/>
        <v>1136.1479999999947</v>
      </c>
      <c r="L315" s="132">
        <f t="shared" si="17"/>
        <v>315</v>
      </c>
      <c r="M315" s="132">
        <v>1135.1479999999947</v>
      </c>
      <c r="N315" s="143">
        <v>179.93471719033366</v>
      </c>
    </row>
    <row r="316" spans="2:14" x14ac:dyDescent="0.2">
      <c r="B316" s="130">
        <v>1138.1479999999947</v>
      </c>
      <c r="C316">
        <v>24.380080587403437</v>
      </c>
      <c r="D316">
        <v>1138.1479999999947</v>
      </c>
      <c r="E316">
        <v>-2029.8749685871139</v>
      </c>
      <c r="F316">
        <v>1138.1479999999947</v>
      </c>
      <c r="G316">
        <v>209.9719214128861</v>
      </c>
      <c r="J316" t="str">
        <f>IF(H316="","",$P$6-'Script Table'!$E$15-'Script Table'!$E$19+H316)</f>
        <v/>
      </c>
      <c r="K316" s="132">
        <f t="shared" si="16"/>
        <v>1138.1479999999947</v>
      </c>
      <c r="L316" s="132">
        <f t="shared" si="17"/>
        <v>316</v>
      </c>
      <c r="M316" s="132">
        <v>1137.1479999999947</v>
      </c>
      <c r="N316" s="143">
        <v>179.93410805231377</v>
      </c>
    </row>
    <row r="317" spans="2:14" x14ac:dyDescent="0.2">
      <c r="B317" s="130">
        <v>1140.1479999999947</v>
      </c>
      <c r="C317">
        <v>24.377757409171753</v>
      </c>
      <c r="D317">
        <v>1140.1479999999947</v>
      </c>
      <c r="E317">
        <v>-2031.8762183095807</v>
      </c>
      <c r="F317">
        <v>1140.1479999999947</v>
      </c>
      <c r="G317">
        <v>207.97067169041929</v>
      </c>
      <c r="J317" t="str">
        <f>IF(H317="","",$P$6-'Script Table'!$E$15-'Script Table'!$E$19+H317)</f>
        <v/>
      </c>
      <c r="K317" s="132">
        <f t="shared" si="16"/>
        <v>1140.1479999999947</v>
      </c>
      <c r="L317" s="132">
        <f t="shared" si="17"/>
        <v>317</v>
      </c>
      <c r="M317" s="132">
        <v>1139.1479999999947</v>
      </c>
      <c r="N317" s="143">
        <v>179.93348743715217</v>
      </c>
    </row>
    <row r="318" spans="2:14" x14ac:dyDescent="0.2">
      <c r="B318" s="130">
        <v>1142.1479999999947</v>
      </c>
      <c r="C318">
        <v>24.375412155334129</v>
      </c>
      <c r="D318">
        <v>1142.1479999999947</v>
      </c>
      <c r="E318">
        <v>-2033.8774562255692</v>
      </c>
      <c r="F318">
        <v>1142.1479999999947</v>
      </c>
      <c r="G318">
        <v>205.96943377443085</v>
      </c>
      <c r="J318" t="str">
        <f>IF(H318="","",$P$6-'Script Table'!$E$15-'Script Table'!$E$19+H318)</f>
        <v/>
      </c>
      <c r="K318" s="132">
        <f t="shared" si="16"/>
        <v>1142.1479999999947</v>
      </c>
      <c r="L318" s="132">
        <f t="shared" si="17"/>
        <v>318</v>
      </c>
      <c r="M318" s="132">
        <v>1141.1479999999947</v>
      </c>
      <c r="N318" s="143">
        <v>179.93285501728937</v>
      </c>
    </row>
    <row r="319" spans="2:14" x14ac:dyDescent="0.2">
      <c r="B319" s="130">
        <v>1144.1479999999947</v>
      </c>
      <c r="C319">
        <v>24.373044401955759</v>
      </c>
      <c r="D319">
        <v>1144.1479999999947</v>
      </c>
      <c r="E319">
        <v>-2035.878682334333</v>
      </c>
      <c r="F319">
        <v>1144.1479999999947</v>
      </c>
      <c r="G319">
        <v>203.96820766566702</v>
      </c>
      <c r="J319" t="str">
        <f>IF(H319="","",$P$6-'Script Table'!$E$15-'Script Table'!$E$19+H319)</f>
        <v/>
      </c>
      <c r="K319" s="132">
        <f t="shared" si="16"/>
        <v>1144.1479999999947</v>
      </c>
      <c r="L319" s="132">
        <f t="shared" si="17"/>
        <v>319</v>
      </c>
      <c r="M319" s="132">
        <v>1143.1479999999947</v>
      </c>
      <c r="N319" s="143">
        <v>179.93221045257593</v>
      </c>
    </row>
    <row r="320" spans="2:14" x14ac:dyDescent="0.2">
      <c r="B320" s="130">
        <v>1146.1479999999947</v>
      </c>
      <c r="C320">
        <v>24.37065371276762</v>
      </c>
      <c r="D320">
        <v>1146.1479999999947</v>
      </c>
      <c r="E320">
        <v>-2037.8798966350987</v>
      </c>
      <c r="F320">
        <v>1146.1479999999947</v>
      </c>
      <c r="G320">
        <v>201.96699336490133</v>
      </c>
      <c r="J320" t="str">
        <f>IF(H320="","",$P$6-'Script Table'!$E$15-'Script Table'!$E$19+H320)</f>
        <v/>
      </c>
      <c r="K320" s="132">
        <f t="shared" si="16"/>
        <v>1146.1479999999947</v>
      </c>
      <c r="L320" s="132">
        <f t="shared" si="17"/>
        <v>320</v>
      </c>
      <c r="M320" s="132">
        <v>1145.1479999999947</v>
      </c>
      <c r="N320" s="143">
        <v>179.93155338966184</v>
      </c>
    </row>
    <row r="321" spans="2:14" x14ac:dyDescent="0.2">
      <c r="B321" s="130">
        <v>1148.1479999999947</v>
      </c>
      <c r="C321">
        <v>24.368239638683093</v>
      </c>
      <c r="D321">
        <v>1148.1479999999947</v>
      </c>
      <c r="E321">
        <v>-2039.8810991270614</v>
      </c>
      <c r="F321">
        <v>1148.1479999999947</v>
      </c>
      <c r="G321">
        <v>199.96579087293867</v>
      </c>
      <c r="J321" t="str">
        <f>IF(H321="","",$P$6-'Script Table'!$E$15-'Script Table'!$E$19+H321)</f>
        <v/>
      </c>
      <c r="K321" s="132">
        <f t="shared" si="16"/>
        <v>1148.1479999999947</v>
      </c>
      <c r="L321" s="132">
        <f t="shared" si="17"/>
        <v>321</v>
      </c>
      <c r="M321" s="132">
        <v>1147.1479999999947</v>
      </c>
      <c r="N321" s="143">
        <v>179.93088346134945</v>
      </c>
    </row>
    <row r="322" spans="2:14" x14ac:dyDescent="0.2">
      <c r="B322" s="130">
        <v>1150.1479999999947</v>
      </c>
      <c r="C322">
        <v>24.36580171729069</v>
      </c>
      <c r="D322">
        <v>1150.1479999999947</v>
      </c>
      <c r="E322">
        <v>-2041.8822898093845</v>
      </c>
      <c r="F322">
        <v>1150.1479999999947</v>
      </c>
      <c r="G322">
        <v>197.96460019061556</v>
      </c>
      <c r="J322" t="str">
        <f>IF(H322="","",$P$6-'Script Table'!$E$15-'Script Table'!$E$19+H322)</f>
        <v/>
      </c>
      <c r="K322" s="132">
        <f t="shared" si="16"/>
        <v>1150.1479999999947</v>
      </c>
      <c r="L322" s="132">
        <f t="shared" si="17"/>
        <v>322</v>
      </c>
      <c r="M322" s="132">
        <v>1149.1479999999947</v>
      </c>
      <c r="N322" s="143">
        <v>179.9302002859086</v>
      </c>
    </row>
    <row r="323" spans="2:14" x14ac:dyDescent="0.2">
      <c r="B323" s="130">
        <v>1152.1479999999947</v>
      </c>
      <c r="C323">
        <v>24.36333947232135</v>
      </c>
      <c r="D323">
        <v>1152.1479999999947</v>
      </c>
      <c r="E323">
        <v>-2043.8834686811974</v>
      </c>
      <c r="F323">
        <v>1152.1479999999947</v>
      </c>
      <c r="G323">
        <v>195.9634213188026</v>
      </c>
      <c r="J323" t="str">
        <f>IF(H323="","",$P$6-'Script Table'!$E$15-'Script Table'!$E$19+H323)</f>
        <v/>
      </c>
      <c r="K323" s="132">
        <f t="shared" si="16"/>
        <v>1152.1479999999947</v>
      </c>
      <c r="L323" s="132">
        <f t="shared" si="17"/>
        <v>323</v>
      </c>
      <c r="M323" s="132">
        <v>1151.1479999999947</v>
      </c>
      <c r="N323" s="143">
        <v>179.92950346634828</v>
      </c>
    </row>
    <row r="324" spans="2:14" x14ac:dyDescent="0.2">
      <c r="B324" s="130">
        <v>1154.1479999999947</v>
      </c>
      <c r="C324">
        <v>24.360852413088917</v>
      </c>
      <c r="D324">
        <v>1154.1479999999947</v>
      </c>
      <c r="E324">
        <v>-2045.8846357415946</v>
      </c>
      <c r="F324">
        <v>1154.1479999999947</v>
      </c>
      <c r="G324">
        <v>193.96225425840544</v>
      </c>
      <c r="J324" t="str">
        <f>IF(H324="","",$P$6-'Script Table'!$E$15-'Script Table'!$E$19+H324)</f>
        <v/>
      </c>
      <c r="K324" s="132">
        <f t="shared" ref="K324:K387" si="18">F324</f>
        <v>1154.1479999999947</v>
      </c>
      <c r="L324" s="132">
        <f t="shared" si="17"/>
        <v>324</v>
      </c>
      <c r="M324" s="132">
        <v>1153.1479999999947</v>
      </c>
      <c r="N324" s="143">
        <v>179.9287925896484</v>
      </c>
    </row>
    <row r="325" spans="2:14" x14ac:dyDescent="0.2">
      <c r="B325" s="130">
        <v>1156.1479999999947</v>
      </c>
      <c r="C325">
        <v>24.358340033902032</v>
      </c>
      <c r="D325">
        <v>1156.1479999999947</v>
      </c>
      <c r="E325">
        <v>-2047.8857909896335</v>
      </c>
      <c r="F325">
        <v>1156.1479999999947</v>
      </c>
      <c r="G325">
        <v>191.96109901036652</v>
      </c>
      <c r="J325" t="str">
        <f>IF(H325="","",$P$6-'Script Table'!$E$15-'Script Table'!$E$19+H325)</f>
        <v/>
      </c>
      <c r="K325" s="132">
        <f t="shared" si="18"/>
        <v>1156.1479999999947</v>
      </c>
      <c r="L325" s="132">
        <f t="shared" si="17"/>
        <v>325</v>
      </c>
      <c r="M325" s="132">
        <v>1155.1479999999947</v>
      </c>
      <c r="N325" s="143">
        <v>179.92806722594065</v>
      </c>
    </row>
    <row r="326" spans="2:14" x14ac:dyDescent="0.2">
      <c r="B326" s="130">
        <v>1158.1479999999947</v>
      </c>
      <c r="C326">
        <v>24.35580181344568</v>
      </c>
      <c r="D326">
        <v>1158.1479999999947</v>
      </c>
      <c r="E326">
        <v>-2049.886934424333</v>
      </c>
      <c r="F326">
        <v>1158.1479999999947</v>
      </c>
      <c r="G326">
        <v>189.95995557566675</v>
      </c>
      <c r="J326" t="str">
        <f>IF(H326="","",$P$6-'Script Table'!$E$15-'Script Table'!$E$19+H326)</f>
        <v/>
      </c>
      <c r="K326" s="132">
        <f t="shared" si="18"/>
        <v>1158.1479999999947</v>
      </c>
      <c r="L326" s="132">
        <f t="shared" ref="L326:L389" si="19">L325+1</f>
        <v>326</v>
      </c>
      <c r="M326" s="132">
        <v>1157.1479999999947</v>
      </c>
      <c r="N326" s="143">
        <v>179.92732692763943</v>
      </c>
    </row>
    <row r="327" spans="2:14" x14ac:dyDescent="0.2">
      <c r="B327" s="130">
        <v>1160.1479999999947</v>
      </c>
      <c r="C327">
        <v>24.353237214130587</v>
      </c>
      <c r="D327">
        <v>1160.1479999999947</v>
      </c>
      <c r="E327">
        <v>-2051.8880660446689</v>
      </c>
      <c r="F327">
        <v>1160.1479999999947</v>
      </c>
      <c r="G327">
        <v>187.9588239553309</v>
      </c>
      <c r="J327" t="str">
        <f>IF(H327="","",$P$6-'Script Table'!$E$15-'Script Table'!$E$19+H327)</f>
        <v/>
      </c>
      <c r="K327" s="132">
        <f t="shared" si="18"/>
        <v>1160.1479999999947</v>
      </c>
      <c r="L327" s="132">
        <f t="shared" si="19"/>
        <v>327</v>
      </c>
      <c r="M327" s="132">
        <v>1159.1479999999947</v>
      </c>
      <c r="N327" s="143">
        <v>179.92657122852037</v>
      </c>
    </row>
    <row r="328" spans="2:14" x14ac:dyDescent="0.2">
      <c r="B328" s="130">
        <v>1162.1479999999947</v>
      </c>
      <c r="C328">
        <v>24.350645681408331</v>
      </c>
      <c r="D328">
        <v>1162.1479999999947</v>
      </c>
      <c r="E328">
        <v>-2053.8891858495763</v>
      </c>
      <c r="F328">
        <v>1162.1479999999947</v>
      </c>
      <c r="G328">
        <v>185.95770415042352</v>
      </c>
      <c r="J328" t="str">
        <f>IF(H328="","",$P$6-'Script Table'!$E$15-'Script Table'!$E$19+H328)</f>
        <v/>
      </c>
      <c r="K328" s="132">
        <f t="shared" si="18"/>
        <v>1162.1479999999947</v>
      </c>
      <c r="L328" s="132">
        <f t="shared" si="19"/>
        <v>328</v>
      </c>
      <c r="M328" s="132">
        <v>1161.1479999999947</v>
      </c>
      <c r="N328" s="143">
        <v>179.92579964273889</v>
      </c>
    </row>
    <row r="329" spans="2:14" x14ac:dyDescent="0.2">
      <c r="B329" s="130">
        <v>1164.1479999999947</v>
      </c>
      <c r="C329">
        <v>24.348026643050023</v>
      </c>
      <c r="D329">
        <v>1164.1479999999947</v>
      </c>
      <c r="E329">
        <v>-2055.8902938379433</v>
      </c>
      <c r="F329">
        <v>1164.1479999999947</v>
      </c>
      <c r="G329">
        <v>183.95659616205648</v>
      </c>
      <c r="J329" t="str">
        <f>IF(H329="","",$P$6-'Script Table'!$E$15-'Script Table'!$E$19+H329)</f>
        <v/>
      </c>
      <c r="K329" s="132">
        <f t="shared" si="18"/>
        <v>1164.1479999999947</v>
      </c>
      <c r="L329" s="132">
        <f t="shared" si="19"/>
        <v>329</v>
      </c>
      <c r="M329" s="132">
        <v>1163.1479999999947</v>
      </c>
      <c r="N329" s="143">
        <v>179.92501166378571</v>
      </c>
    </row>
    <row r="330" spans="2:14" x14ac:dyDescent="0.2">
      <c r="B330" s="130">
        <v>1166.1479999999947</v>
      </c>
      <c r="C330">
        <v>24.345379508386216</v>
      </c>
      <c r="D330">
        <v>1166.1479999999947</v>
      </c>
      <c r="E330">
        <v>-2057.8913900086104</v>
      </c>
      <c r="F330">
        <v>1166.1479999999947</v>
      </c>
      <c r="G330">
        <v>181.95549999138939</v>
      </c>
      <c r="J330" t="str">
        <f>IF(H330="","",$P$6-'Script Table'!$E$15-'Script Table'!$E$19+H330)</f>
        <v/>
      </c>
      <c r="K330" s="132">
        <f t="shared" si="18"/>
        <v>1166.1479999999947</v>
      </c>
      <c r="L330" s="132">
        <f t="shared" si="19"/>
        <v>330</v>
      </c>
      <c r="M330" s="132">
        <v>1165.1479999999947</v>
      </c>
      <c r="N330" s="143">
        <v>179.92420676337662</v>
      </c>
    </row>
    <row r="331" spans="2:14" x14ac:dyDescent="0.2">
      <c r="B331" s="130">
        <v>1168.1479999999947</v>
      </c>
      <c r="C331">
        <v>24.342703667505496</v>
      </c>
      <c r="D331">
        <v>1168.1479999999947</v>
      </c>
      <c r="E331">
        <v>-2059.8924743603675</v>
      </c>
      <c r="F331">
        <v>1168.1479999999947</v>
      </c>
      <c r="G331">
        <v>179.95441563963232</v>
      </c>
      <c r="J331" t="str">
        <f>IF(H331="","",$P$6-'Script Table'!$E$15-'Script Table'!$E$19+H331)</f>
        <v/>
      </c>
      <c r="K331" s="132">
        <f t="shared" si="18"/>
        <v>1168.1479999999947</v>
      </c>
      <c r="L331" s="132">
        <f t="shared" si="19"/>
        <v>331</v>
      </c>
      <c r="M331" s="132">
        <v>1167.1479999999947</v>
      </c>
      <c r="N331" s="143">
        <v>179.92338439026858</v>
      </c>
    </row>
    <row r="332" spans="2:14" x14ac:dyDescent="0.2">
      <c r="B332" s="130">
        <v>1170.1479999999947</v>
      </c>
      <c r="C332">
        <v>24.339998490409062</v>
      </c>
      <c r="D332">
        <v>1170.1479999999947</v>
      </c>
      <c r="E332">
        <v>-2061.8935468919512</v>
      </c>
      <c r="F332">
        <v>1170.1479999999947</v>
      </c>
      <c r="G332">
        <v>177.95334310804856</v>
      </c>
      <c r="J332" t="str">
        <f>IF(H332="","",$P$6-'Script Table'!$E$15-'Script Table'!$E$19+H332)</f>
        <v/>
      </c>
      <c r="K332" s="132">
        <f t="shared" si="18"/>
        <v>1170.1479999999947</v>
      </c>
      <c r="L332" s="132">
        <f t="shared" si="19"/>
        <v>332</v>
      </c>
      <c r="M332" s="132">
        <v>1169.1479999999947</v>
      </c>
      <c r="N332" s="143">
        <v>179.92254396899907</v>
      </c>
    </row>
    <row r="333" spans="2:14" x14ac:dyDescent="0.2">
      <c r="B333" s="130">
        <v>1172.1479999999947</v>
      </c>
      <c r="C333">
        <v>24.337263326118489</v>
      </c>
      <c r="D333">
        <v>1172.1479999999947</v>
      </c>
      <c r="E333">
        <v>-2063.8946076020411</v>
      </c>
      <c r="F333">
        <v>1172.1479999999947</v>
      </c>
      <c r="G333">
        <v>175.9522823979587</v>
      </c>
      <c r="J333" t="str">
        <f>IF(H333="","",$P$6-'Script Table'!$E$15-'Script Table'!$E$19+H333)</f>
        <v/>
      </c>
      <c r="K333" s="132">
        <f t="shared" si="18"/>
        <v>1172.1479999999947</v>
      </c>
      <c r="L333" s="132">
        <f t="shared" si="19"/>
        <v>333</v>
      </c>
      <c r="M333" s="132">
        <v>1171.1479999999947</v>
      </c>
      <c r="N333" s="143">
        <v>179.92168489854461</v>
      </c>
    </row>
    <row r="334" spans="2:14" x14ac:dyDescent="0.2">
      <c r="B334" s="130">
        <v>1174.1479999999947</v>
      </c>
      <c r="C334">
        <v>24.334497501733843</v>
      </c>
      <c r="D334">
        <v>1174.1479999999947</v>
      </c>
      <c r="E334">
        <v>-2065.8956564892574</v>
      </c>
      <c r="F334">
        <v>1174.1479999999947</v>
      </c>
      <c r="G334">
        <v>173.95123351074244</v>
      </c>
      <c r="J334" t="str">
        <f>IF(H334="","",$P$6-'Script Table'!$E$15-'Script Table'!$E$19+H334)</f>
        <v/>
      </c>
      <c r="K334" s="132">
        <f t="shared" si="18"/>
        <v>1174.1479999999947</v>
      </c>
      <c r="L334" s="132">
        <f t="shared" si="19"/>
        <v>334</v>
      </c>
      <c r="M334" s="132">
        <v>1173.1479999999947</v>
      </c>
      <c r="N334" s="143">
        <v>179.92080655089882</v>
      </c>
    </row>
    <row r="335" spans="2:14" x14ac:dyDescent="0.2">
      <c r="B335" s="130">
        <v>1176.1479999999947</v>
      </c>
      <c r="C335">
        <v>24.331700321440191</v>
      </c>
      <c r="D335">
        <v>1176.1479999999947</v>
      </c>
      <c r="E335">
        <v>-2067.896693552158</v>
      </c>
      <c r="F335">
        <v>1176.1479999999947</v>
      </c>
      <c r="G335">
        <v>171.95019644784179</v>
      </c>
      <c r="J335" t="str">
        <f>IF(H335="","",$P$6-'Script Table'!$E$15-'Script Table'!$E$19+H335)</f>
        <v/>
      </c>
      <c r="K335" s="132">
        <f t="shared" si="18"/>
        <v>1176.1479999999947</v>
      </c>
      <c r="L335" s="132">
        <f t="shared" si="19"/>
        <v>335</v>
      </c>
      <c r="M335" s="132">
        <v>1175.1479999999947</v>
      </c>
      <c r="N335" s="143">
        <v>179.91990826959361</v>
      </c>
    </row>
    <row r="336" spans="2:14" x14ac:dyDescent="0.2">
      <c r="B336" s="130">
        <v>1178.1479999999947</v>
      </c>
      <c r="C336">
        <v>24.328871065463822</v>
      </c>
      <c r="D336">
        <v>1178.1479999999947</v>
      </c>
      <c r="E336">
        <v>-2069.8977187892337</v>
      </c>
      <c r="F336">
        <v>1178.1479999999947</v>
      </c>
      <c r="G336">
        <v>169.94917121076605</v>
      </c>
      <c r="J336" t="str">
        <f>IF(H336="","",$P$6-'Script Table'!$E$15-'Script Table'!$E$19+H336)</f>
        <v/>
      </c>
      <c r="K336" s="132">
        <f t="shared" si="18"/>
        <v>1178.1479999999947</v>
      </c>
      <c r="L336" s="132">
        <f t="shared" si="19"/>
        <v>336</v>
      </c>
      <c r="M336" s="132">
        <v>1177.1479999999947</v>
      </c>
      <c r="N336" s="143">
        <v>179.91898936825856</v>
      </c>
    </row>
    <row r="337" spans="2:14" x14ac:dyDescent="0.2">
      <c r="B337" s="130">
        <v>1180.1479999999947</v>
      </c>
      <c r="C337">
        <v>24.326008988992157</v>
      </c>
      <c r="D337">
        <v>1180.1479999999947</v>
      </c>
      <c r="E337">
        <v>-2071.8987321989052</v>
      </c>
      <c r="F337">
        <v>1180.1479999999947</v>
      </c>
      <c r="G337">
        <v>167.94815780109457</v>
      </c>
      <c r="J337" t="str">
        <f>IF(H337="","",$P$6-'Script Table'!$E$15-'Script Table'!$E$19+H337)</f>
        <v/>
      </c>
      <c r="K337" s="132">
        <f t="shared" si="18"/>
        <v>1180.1479999999947</v>
      </c>
      <c r="L337" s="132">
        <f t="shared" si="19"/>
        <v>337</v>
      </c>
      <c r="M337" s="132">
        <v>1179.1479999999947</v>
      </c>
      <c r="N337" s="143">
        <v>179.91804912958051</v>
      </c>
    </row>
    <row r="338" spans="2:14" x14ac:dyDescent="0.2">
      <c r="B338" s="130">
        <v>1182.1479999999947</v>
      </c>
      <c r="C338">
        <v>24.323113321116512</v>
      </c>
      <c r="D338">
        <v>1182.1479999999947</v>
      </c>
      <c r="E338">
        <v>-2073.8997337795172</v>
      </c>
      <c r="F338">
        <v>1182.1479999999947</v>
      </c>
      <c r="G338">
        <v>165.94715622048261</v>
      </c>
      <c r="J338" t="str">
        <f>IF(H338="","",$P$6-'Script Table'!$E$15-'Script Table'!$E$19+H338)</f>
        <v/>
      </c>
      <c r="K338" s="132">
        <f t="shared" si="18"/>
        <v>1182.1479999999947</v>
      </c>
      <c r="L338" s="132">
        <f t="shared" si="19"/>
        <v>338</v>
      </c>
      <c r="M338" s="132">
        <v>1181.1479999999947</v>
      </c>
      <c r="N338" s="143">
        <v>179.91708680595661</v>
      </c>
    </row>
    <row r="339" spans="2:14" x14ac:dyDescent="0.2">
      <c r="B339" s="130">
        <v>1184.1479999999947</v>
      </c>
      <c r="C339">
        <v>24.320183264015665</v>
      </c>
      <c r="D339">
        <v>1184.1479999999947</v>
      </c>
      <c r="E339">
        <v>-2075.9007235293388</v>
      </c>
      <c r="F339">
        <v>1184.1479999999947</v>
      </c>
      <c r="G339">
        <v>163.94616647066096</v>
      </c>
      <c r="J339" t="str">
        <f>IF(H339="","",$P$6-'Script Table'!$E$15-'Script Table'!$E$19+H339)</f>
        <v/>
      </c>
      <c r="K339" s="132">
        <f t="shared" si="18"/>
        <v>1184.1479999999947</v>
      </c>
      <c r="L339" s="132">
        <f t="shared" si="19"/>
        <v>339</v>
      </c>
      <c r="M339" s="132">
        <v>1183.1479999999947</v>
      </c>
      <c r="N339" s="143">
        <v>179.91610162638892</v>
      </c>
    </row>
    <row r="340" spans="2:14" x14ac:dyDescent="0.2">
      <c r="B340" s="130">
        <v>1186.1479999999947</v>
      </c>
      <c r="C340">
        <v>24.317217993150948</v>
      </c>
      <c r="D340">
        <v>1186.1479999999947</v>
      </c>
      <c r="E340">
        <v>-2077.9017014465571</v>
      </c>
      <c r="F340">
        <v>1186.1479999999947</v>
      </c>
      <c r="G340">
        <v>161.94518855344268</v>
      </c>
      <c r="J340" t="str">
        <f>IF(H340="","",$P$6-'Script Table'!$E$15-'Script Table'!$E$19+H340)</f>
        <v/>
      </c>
      <c r="K340" s="132">
        <f t="shared" si="18"/>
        <v>1186.1479999999947</v>
      </c>
      <c r="L340" s="132">
        <f t="shared" si="19"/>
        <v>340</v>
      </c>
      <c r="M340" s="132">
        <v>1185.1479999999947</v>
      </c>
      <c r="N340" s="143">
        <v>179.91509282544737</v>
      </c>
    </row>
    <row r="341" spans="2:14" x14ac:dyDescent="0.2">
      <c r="B341" s="130">
        <v>1188.1479999999947</v>
      </c>
      <c r="C341">
        <v>24.314216661151267</v>
      </c>
      <c r="D341">
        <v>1188.1479999999947</v>
      </c>
      <c r="E341">
        <v>-2079.9026675292798</v>
      </c>
      <c r="F341">
        <v>1188.1479999999947</v>
      </c>
      <c r="G341">
        <v>159.94422247071998</v>
      </c>
      <c r="J341" t="str">
        <f>IF(H341="","",$P$6-'Script Table'!$E$15-'Script Table'!$E$19+H341)</f>
        <v/>
      </c>
      <c r="K341" s="132">
        <f t="shared" si="18"/>
        <v>1188.1479999999947</v>
      </c>
      <c r="L341" s="132">
        <f t="shared" si="19"/>
        <v>341</v>
      </c>
      <c r="M341" s="132">
        <v>1187.1479999999947</v>
      </c>
      <c r="N341" s="143">
        <v>179.91405974892749</v>
      </c>
    </row>
    <row r="342" spans="2:14" x14ac:dyDescent="0.2">
      <c r="B342" s="130">
        <v>1189.1479999999947</v>
      </c>
      <c r="C342">
        <v>24.312702152175312</v>
      </c>
      <c r="D342">
        <v>1189.1479999999947</v>
      </c>
      <c r="E342">
        <v>-2080.9031461320078</v>
      </c>
      <c r="F342">
        <v>1189.1479999999947</v>
      </c>
      <c r="G342">
        <v>158.943743867992</v>
      </c>
      <c r="J342" t="str">
        <f>IF(H342="","",$P$6-'Script Table'!$E$15-'Script Table'!$E$19+H342)</f>
        <v/>
      </c>
      <c r="K342" s="132">
        <f t="shared" si="18"/>
        <v>1189.1479999999947</v>
      </c>
      <c r="L342" s="132">
        <f t="shared" si="19"/>
        <v>342</v>
      </c>
      <c r="M342" s="132">
        <v>1188.6479999999947</v>
      </c>
      <c r="N342" s="143">
        <v>179.91326660476543</v>
      </c>
    </row>
    <row r="343" spans="2:14" x14ac:dyDescent="0.2">
      <c r="B343" s="130">
        <v>1190.1479999999947</v>
      </c>
      <c r="C343">
        <v>24.31117829433596</v>
      </c>
      <c r="D343">
        <v>1190.1479999999947</v>
      </c>
      <c r="E343">
        <v>-2081.9036217753578</v>
      </c>
      <c r="F343">
        <v>1190.1479999999947</v>
      </c>
      <c r="G343">
        <v>157.943268224642</v>
      </c>
      <c r="J343" t="str">
        <f>IF(H343="","",$P$6-'Script Table'!$E$15-'Script Table'!$E$19+H343)</f>
        <v/>
      </c>
      <c r="K343" s="132">
        <f t="shared" si="18"/>
        <v>1190.1479999999947</v>
      </c>
      <c r="L343" s="132">
        <f t="shared" si="19"/>
        <v>343</v>
      </c>
      <c r="M343" s="132">
        <v>1189.6479999999947</v>
      </c>
      <c r="N343" s="143">
        <v>179.91273095368697</v>
      </c>
    </row>
    <row r="344" spans="2:14" x14ac:dyDescent="0.2">
      <c r="B344" s="130">
        <v>1191.1479999999947</v>
      </c>
      <c r="C344">
        <v>24.309644968130705</v>
      </c>
      <c r="D344">
        <v>1191.1479999999947</v>
      </c>
      <c r="E344">
        <v>-2082.9040944590583</v>
      </c>
      <c r="F344">
        <v>1191.1479999999947</v>
      </c>
      <c r="G344">
        <v>156.94279554094146</v>
      </c>
      <c r="J344" t="str">
        <f>IF(H344="","",$P$6-'Script Table'!$E$15-'Script Table'!$E$19+H344)</f>
        <v/>
      </c>
      <c r="K344" s="132">
        <f t="shared" si="18"/>
        <v>1191.1479999999947</v>
      </c>
      <c r="L344" s="132">
        <f t="shared" si="19"/>
        <v>344</v>
      </c>
      <c r="M344" s="132">
        <v>1190.6479999999947</v>
      </c>
      <c r="N344" s="143">
        <v>179.91218845569281</v>
      </c>
    </row>
    <row r="345" spans="2:14" x14ac:dyDescent="0.2">
      <c r="B345" s="130">
        <v>1192.1479999999947</v>
      </c>
      <c r="C345">
        <v>24.308102053349977</v>
      </c>
      <c r="D345">
        <v>1192.1479999999947</v>
      </c>
      <c r="E345">
        <v>-2083.9045641828352</v>
      </c>
      <c r="F345">
        <v>1192.1479999999947</v>
      </c>
      <c r="G345">
        <v>155.9423258171646</v>
      </c>
      <c r="J345" t="str">
        <f>IF(H345="","",$P$6-'Script Table'!$E$15-'Script Table'!$E$19+H345)</f>
        <v/>
      </c>
      <c r="K345" s="132">
        <f t="shared" si="18"/>
        <v>1192.1479999999947</v>
      </c>
      <c r="L345" s="132">
        <f t="shared" si="19"/>
        <v>345</v>
      </c>
      <c r="M345" s="132">
        <v>1191.6479999999947</v>
      </c>
      <c r="N345" s="143">
        <v>179.91163907022954</v>
      </c>
    </row>
    <row r="346" spans="2:14" x14ac:dyDescent="0.2">
      <c r="B346" s="130">
        <v>1193.1479999999947</v>
      </c>
      <c r="C346">
        <v>24.306549428309722</v>
      </c>
      <c r="D346">
        <v>1193.1479999999947</v>
      </c>
      <c r="E346">
        <v>-2084.9050309464074</v>
      </c>
      <c r="F346">
        <v>1193.1479999999947</v>
      </c>
      <c r="G346">
        <v>154.94185905359245</v>
      </c>
      <c r="J346" t="str">
        <f>IF(H346="","",$P$6-'Script Table'!$E$15-'Script Table'!$E$19+H346)</f>
        <v/>
      </c>
      <c r="K346" s="132">
        <f t="shared" si="18"/>
        <v>1193.1479999999947</v>
      </c>
      <c r="L346" s="132">
        <f t="shared" si="19"/>
        <v>346</v>
      </c>
      <c r="M346" s="132">
        <v>1192.6479999999947</v>
      </c>
      <c r="N346" s="143">
        <v>179.91108271279361</v>
      </c>
    </row>
    <row r="347" spans="2:14" x14ac:dyDescent="0.2">
      <c r="B347" s="130">
        <v>1194.1479999999947</v>
      </c>
      <c r="C347">
        <v>24.304986969425439</v>
      </c>
      <c r="D347">
        <v>1194.1479999999947</v>
      </c>
      <c r="E347">
        <v>-2085.9054947494869</v>
      </c>
      <c r="F347">
        <v>1194.1479999999947</v>
      </c>
      <c r="G347">
        <v>153.94139525051287</v>
      </c>
      <c r="J347" t="str">
        <f>IF(H347="","",$P$6-'Script Table'!$E$15-'Script Table'!$E$19+H347)</f>
        <v/>
      </c>
      <c r="K347" s="132">
        <f t="shared" si="18"/>
        <v>1194.1479999999947</v>
      </c>
      <c r="L347" s="132">
        <f t="shared" si="19"/>
        <v>347</v>
      </c>
      <c r="M347" s="132">
        <v>1193.6479999999947</v>
      </c>
      <c r="N347" s="143">
        <v>179.91051927448589</v>
      </c>
    </row>
    <row r="348" spans="2:14" x14ac:dyDescent="0.2">
      <c r="B348" s="130">
        <v>1195.1479999999947</v>
      </c>
      <c r="C348">
        <v>24.303414550961826</v>
      </c>
      <c r="D348">
        <v>1195.1479999999947</v>
      </c>
      <c r="E348">
        <v>-2086.9059555917806</v>
      </c>
      <c r="F348">
        <v>1195.1479999999947</v>
      </c>
      <c r="G348">
        <v>152.94093440821916</v>
      </c>
      <c r="J348" t="str">
        <f>IF(H348="","",$P$6-'Script Table'!$E$15-'Script Table'!$E$19+H348)</f>
        <v/>
      </c>
      <c r="K348" s="132">
        <f t="shared" si="18"/>
        <v>1195.1479999999947</v>
      </c>
      <c r="L348" s="132">
        <f t="shared" si="19"/>
        <v>348</v>
      </c>
      <c r="M348" s="132">
        <v>1194.6479999999947</v>
      </c>
      <c r="N348" s="143">
        <v>179.90994863206856</v>
      </c>
    </row>
    <row r="349" spans="2:14" x14ac:dyDescent="0.2">
      <c r="B349" s="130">
        <v>1196.1479999999947</v>
      </c>
      <c r="C349">
        <v>24.301832044872494</v>
      </c>
      <c r="D349">
        <v>1196.1479999999947</v>
      </c>
      <c r="E349">
        <v>-2087.9064134729861</v>
      </c>
      <c r="F349">
        <v>1196.1479999999947</v>
      </c>
      <c r="G349">
        <v>151.94047652701374</v>
      </c>
      <c r="J349" t="str">
        <f>IF(H349="","",$P$6-'Script Table'!$E$15-'Script Table'!$E$19+H349)</f>
        <v/>
      </c>
      <c r="K349" s="132">
        <f t="shared" si="18"/>
        <v>1196.1479999999947</v>
      </c>
      <c r="L349" s="132">
        <f t="shared" si="19"/>
        <v>349</v>
      </c>
      <c r="M349" s="132">
        <v>1195.6479999999947</v>
      </c>
      <c r="N349" s="143">
        <v>179.90937065312261</v>
      </c>
    </row>
    <row r="350" spans="2:14" x14ac:dyDescent="0.2">
      <c r="B350" s="130">
        <v>1197.1479999999947</v>
      </c>
      <c r="C350">
        <v>24.300239320685407</v>
      </c>
      <c r="D350">
        <v>1197.1479999999947</v>
      </c>
      <c r="E350">
        <v>-2088.9068683927935</v>
      </c>
      <c r="F350">
        <v>1197.1479999999947</v>
      </c>
      <c r="G350">
        <v>150.94002160720629</v>
      </c>
      <c r="J350" t="str">
        <f>IF(H350="","",$P$6-'Script Table'!$E$15-'Script Table'!$E$19+H350)</f>
        <v/>
      </c>
      <c r="K350" s="132">
        <f t="shared" si="18"/>
        <v>1197.1479999999947</v>
      </c>
      <c r="L350" s="132">
        <f t="shared" si="19"/>
        <v>350</v>
      </c>
      <c r="M350" s="132">
        <v>1196.6479999999947</v>
      </c>
      <c r="N350" s="143">
        <v>179.90878519866652</v>
      </c>
    </row>
    <row r="351" spans="2:14" x14ac:dyDescent="0.2">
      <c r="B351" s="130">
        <v>1198.1479999999947</v>
      </c>
      <c r="C351">
        <v>24.298636245411036</v>
      </c>
      <c r="D351">
        <v>1198.1479999999947</v>
      </c>
      <c r="E351">
        <v>-2089.9073203508865</v>
      </c>
      <c r="F351">
        <v>1198.1479999999947</v>
      </c>
      <c r="G351">
        <v>149.93956964911331</v>
      </c>
      <c r="J351" t="str">
        <f>IF(H351="","",$P$6-'Script Table'!$E$15-'Script Table'!$E$19+H351)</f>
        <v/>
      </c>
      <c r="K351" s="132">
        <f t="shared" si="18"/>
        <v>1198.1479999999947</v>
      </c>
      <c r="L351" s="132">
        <f t="shared" si="19"/>
        <v>351</v>
      </c>
      <c r="M351" s="132">
        <v>1197.6479999999947</v>
      </c>
      <c r="N351" s="143">
        <v>179.90819212445771</v>
      </c>
    </row>
    <row r="352" spans="2:14" x14ac:dyDescent="0.2">
      <c r="B352" s="130">
        <v>1199.1479999999947</v>
      </c>
      <c r="C352">
        <v>24.297022683461375</v>
      </c>
      <c r="D352">
        <v>1199.1479999999947</v>
      </c>
      <c r="E352">
        <v>-2090.9077693469385</v>
      </c>
      <c r="F352">
        <v>1199.1479999999947</v>
      </c>
      <c r="G352">
        <v>148.93912065306131</v>
      </c>
      <c r="J352" t="str">
        <f>IF(H352="","",$P$6-'Script Table'!$E$15-'Script Table'!$E$19+H352)</f>
        <v/>
      </c>
      <c r="K352" s="132">
        <f t="shared" si="18"/>
        <v>1199.1479999999947</v>
      </c>
      <c r="L352" s="132">
        <f t="shared" si="19"/>
        <v>352</v>
      </c>
      <c r="M352" s="132">
        <v>1198.6479999999947</v>
      </c>
      <c r="N352" s="143">
        <v>179.90759128161309</v>
      </c>
    </row>
    <row r="353" spans="2:14" x14ac:dyDescent="0.2">
      <c r="B353" s="130">
        <v>1200.1479999999947</v>
      </c>
      <c r="C353">
        <v>24.295398496573462</v>
      </c>
      <c r="D353">
        <v>1200.1479999999947</v>
      </c>
      <c r="E353">
        <v>-2091.9082153806148</v>
      </c>
      <c r="F353">
        <v>1200.1479999999947</v>
      </c>
      <c r="G353">
        <v>147.93867461938498</v>
      </c>
      <c r="J353" t="str">
        <f>IF(H353="","",$P$6-'Script Table'!$E$15-'Script Table'!$E$19+H353)</f>
        <v/>
      </c>
      <c r="K353" s="132">
        <f t="shared" si="18"/>
        <v>1200.1479999999947</v>
      </c>
      <c r="L353" s="132">
        <f t="shared" si="19"/>
        <v>353</v>
      </c>
      <c r="M353" s="132">
        <v>1199.6479999999947</v>
      </c>
      <c r="N353" s="143">
        <v>179.9069825168684</v>
      </c>
    </row>
    <row r="354" spans="2:14" x14ac:dyDescent="0.2">
      <c r="B354" s="130">
        <v>1201.1479999999947</v>
      </c>
      <c r="C354">
        <v>24.293763543734094</v>
      </c>
      <c r="D354">
        <v>1201.1479999999947</v>
      </c>
      <c r="E354">
        <v>-2092.9086584515726</v>
      </c>
      <c r="F354">
        <v>1201.1479999999947</v>
      </c>
      <c r="G354">
        <v>146.93823154842721</v>
      </c>
      <c r="J354" t="str">
        <f>IF(H354="","",$P$6-'Script Table'!$E$15-'Script Table'!$E$19+H354)</f>
        <v/>
      </c>
      <c r="K354" s="132">
        <f t="shared" si="18"/>
        <v>1201.1479999999947</v>
      </c>
      <c r="L354" s="132">
        <f t="shared" si="19"/>
        <v>354</v>
      </c>
      <c r="M354" s="132">
        <v>1200.6479999999947</v>
      </c>
      <c r="N354" s="143">
        <v>179.90636567264579</v>
      </c>
    </row>
    <row r="355" spans="2:14" x14ac:dyDescent="0.2">
      <c r="B355" s="130">
        <v>1202.1479999999947</v>
      </c>
      <c r="C355">
        <v>24.292117681104052</v>
      </c>
      <c r="D355">
        <v>1202.1479999999947</v>
      </c>
      <c r="E355">
        <v>-2093.9090985594598</v>
      </c>
      <c r="F355">
        <v>1202.1479999999947</v>
      </c>
      <c r="G355">
        <v>145.93779144053997</v>
      </c>
      <c r="J355" t="str">
        <f>IF(H355="","",$P$6-'Script Table'!$E$15-'Script Table'!$E$19+H355)</f>
        <v/>
      </c>
      <c r="K355" s="132">
        <f t="shared" si="18"/>
        <v>1202.1479999999947</v>
      </c>
      <c r="L355" s="132">
        <f t="shared" si="19"/>
        <v>355</v>
      </c>
      <c r="M355" s="132">
        <v>1201.6479999999947</v>
      </c>
      <c r="N355" s="143">
        <v>179.90574058702586</v>
      </c>
    </row>
    <row r="356" spans="2:14" x14ac:dyDescent="0.2">
      <c r="B356" s="130">
        <v>1203.1479999999947</v>
      </c>
      <c r="C356">
        <v>24.290460761940793</v>
      </c>
      <c r="D356">
        <v>1203.1479999999947</v>
      </c>
      <c r="E356">
        <v>-2094.9095357039128</v>
      </c>
      <c r="F356">
        <v>1203.1479999999947</v>
      </c>
      <c r="G356">
        <v>144.93735429608705</v>
      </c>
      <c r="J356" t="str">
        <f>IF(H356="","",$P$6-'Script Table'!$E$15-'Script Table'!$E$19+H356)</f>
        <v/>
      </c>
      <c r="K356" s="132">
        <f t="shared" si="18"/>
        <v>1203.1479999999947</v>
      </c>
      <c r="L356" s="132">
        <f t="shared" si="19"/>
        <v>356</v>
      </c>
      <c r="M356" s="132">
        <v>1202.6479999999947</v>
      </c>
      <c r="N356" s="143">
        <v>179.90510709365955</v>
      </c>
    </row>
    <row r="357" spans="2:14" x14ac:dyDescent="0.2">
      <c r="B357" s="130">
        <v>1204.1479999999947</v>
      </c>
      <c r="C357">
        <v>24.28879263651903</v>
      </c>
      <c r="D357">
        <v>1204.1479999999947</v>
      </c>
      <c r="E357">
        <v>-2095.9099698845612</v>
      </c>
      <c r="F357">
        <v>1204.1479999999947</v>
      </c>
      <c r="G357">
        <v>143.93692011543862</v>
      </c>
      <c r="J357" t="str">
        <f>IF(H357="","",$P$6-'Script Table'!$E$15-'Script Table'!$E$19+H357)</f>
        <v/>
      </c>
      <c r="K357" s="132">
        <f t="shared" si="18"/>
        <v>1204.1479999999947</v>
      </c>
      <c r="L357" s="132">
        <f t="shared" si="19"/>
        <v>357</v>
      </c>
      <c r="M357" s="132">
        <v>1203.6479999999947</v>
      </c>
      <c r="N357" s="143">
        <v>179.90446502164809</v>
      </c>
    </row>
    <row r="358" spans="2:14" x14ac:dyDescent="0.2">
      <c r="B358" s="130">
        <v>1205.1479999999947</v>
      </c>
      <c r="C358">
        <v>24.287113152048928</v>
      </c>
      <c r="D358">
        <v>1205.1479999999947</v>
      </c>
      <c r="E358">
        <v>-2096.9104011010227</v>
      </c>
      <c r="F358">
        <v>1205.1479999999947</v>
      </c>
      <c r="G358">
        <v>142.93648889897713</v>
      </c>
      <c r="J358" t="str">
        <f>IF(H358="","",$P$6-'Script Table'!$E$15-'Script Table'!$E$19+H358)</f>
        <v/>
      </c>
      <c r="K358" s="132">
        <f t="shared" si="18"/>
        <v>1205.1479999999947</v>
      </c>
      <c r="L358" s="132">
        <f t="shared" si="19"/>
        <v>358</v>
      </c>
      <c r="M358" s="132">
        <v>1204.6479999999947</v>
      </c>
      <c r="N358" s="143">
        <v>179.90381419540469</v>
      </c>
    </row>
    <row r="359" spans="2:14" x14ac:dyDescent="0.2">
      <c r="B359" s="130">
        <v>1206.1479999999947</v>
      </c>
      <c r="C359">
        <v>24.285422152591615</v>
      </c>
      <c r="D359">
        <v>1206.1479999999947</v>
      </c>
      <c r="E359">
        <v>-2097.9108293529039</v>
      </c>
      <c r="F359">
        <v>1206.1479999999947</v>
      </c>
      <c r="G359">
        <v>141.93606064709593</v>
      </c>
      <c r="J359" t="str">
        <f>IF(H359="","",$P$6-'Script Table'!$E$15-'Script Table'!$E$19+H359)</f>
        <v/>
      </c>
      <c r="K359" s="132">
        <f t="shared" si="18"/>
        <v>1206.1479999999947</v>
      </c>
      <c r="L359" s="132">
        <f t="shared" si="19"/>
        <v>359</v>
      </c>
      <c r="M359" s="132">
        <v>1205.6479999999947</v>
      </c>
      <c r="N359" s="143">
        <v>179.90315443450234</v>
      </c>
    </row>
    <row r="360" spans="2:14" x14ac:dyDescent="0.2">
      <c r="B360" s="130">
        <v>1207.1479999999947</v>
      </c>
      <c r="C360">
        <v>24.283719478971847</v>
      </c>
      <c r="D360">
        <v>1207.1479999999947</v>
      </c>
      <c r="E360">
        <v>-2098.9112546398023</v>
      </c>
      <c r="F360">
        <v>1207.1479999999947</v>
      </c>
      <c r="G360">
        <v>140.93563536019747</v>
      </c>
      <c r="J360" t="str">
        <f>IF(H360="","",$P$6-'Script Table'!$E$15-'Script Table'!$E$19+H360)</f>
        <v/>
      </c>
      <c r="K360" s="132">
        <f t="shared" si="18"/>
        <v>1207.1479999999947</v>
      </c>
      <c r="L360" s="132">
        <f t="shared" si="19"/>
        <v>360</v>
      </c>
      <c r="M360" s="132">
        <v>1206.6479999999947</v>
      </c>
      <c r="N360" s="143">
        <v>179.90248555351002</v>
      </c>
    </row>
    <row r="361" spans="2:14" x14ac:dyDescent="0.2">
      <c r="B361" s="130">
        <v>1208.1479999999947</v>
      </c>
      <c r="C361">
        <v>24.282004968687627</v>
      </c>
      <c r="D361">
        <v>1208.1479999999947</v>
      </c>
      <c r="E361">
        <v>-2099.9116769613024</v>
      </c>
      <c r="F361">
        <v>1208.1479999999947</v>
      </c>
      <c r="G361">
        <v>139.93521303869738</v>
      </c>
      <c r="J361" t="str">
        <f>IF(H361="","",$P$6-'Script Table'!$E$15-'Script Table'!$E$19+H361)</f>
        <v/>
      </c>
      <c r="K361" s="132">
        <f t="shared" si="18"/>
        <v>1208.1479999999947</v>
      </c>
      <c r="L361" s="132">
        <f t="shared" si="19"/>
        <v>361</v>
      </c>
      <c r="M361" s="132">
        <v>1207.6479999999947</v>
      </c>
      <c r="N361" s="143">
        <v>179.90180736181787</v>
      </c>
    </row>
    <row r="362" spans="2:14" x14ac:dyDescent="0.2">
      <c r="B362" s="130">
        <v>1209.1479999999947</v>
      </c>
      <c r="C362">
        <v>24.28027845581677</v>
      </c>
      <c r="D362">
        <v>1209.1479999999947</v>
      </c>
      <c r="E362">
        <v>-2100.912096316978</v>
      </c>
      <c r="F362">
        <v>1209.1479999999947</v>
      </c>
      <c r="G362">
        <v>138.93479368302178</v>
      </c>
      <c r="J362" t="str">
        <f>IF(H362="","",$P$6-'Script Table'!$E$15-'Script Table'!$E$19+H362)</f>
        <v/>
      </c>
      <c r="K362" s="132">
        <f t="shared" si="18"/>
        <v>1209.1479999999947</v>
      </c>
      <c r="L362" s="132">
        <f t="shared" si="19"/>
        <v>362</v>
      </c>
      <c r="M362" s="132">
        <v>1208.6479999999947</v>
      </c>
      <c r="N362" s="143">
        <v>179.90111966346302</v>
      </c>
    </row>
    <row r="363" spans="2:14" x14ac:dyDescent="0.2">
      <c r="B363" s="130">
        <v>1210.1479999999947</v>
      </c>
      <c r="C363">
        <v>24.278539770920048</v>
      </c>
      <c r="D363">
        <v>1210.1479999999947</v>
      </c>
      <c r="E363">
        <v>-2101.9125127063908</v>
      </c>
      <c r="F363">
        <v>1210.1479999999947</v>
      </c>
      <c r="G363">
        <v>137.93437729360903</v>
      </c>
      <c r="J363" t="str">
        <f>IF(H363="","",$P$6-'Script Table'!$E$15-'Script Table'!$E$19+H363)</f>
        <v/>
      </c>
      <c r="K363" s="132">
        <f t="shared" si="18"/>
        <v>1210.1479999999947</v>
      </c>
      <c r="L363" s="132">
        <f t="shared" si="19"/>
        <v>363</v>
      </c>
      <c r="M363" s="132">
        <v>1209.6479999999947</v>
      </c>
      <c r="N363" s="143">
        <v>179.90042225693281</v>
      </c>
    </row>
    <row r="364" spans="2:14" x14ac:dyDescent="0.2">
      <c r="B364" s="130">
        <v>1211.1479999999947</v>
      </c>
      <c r="C364">
        <v>24.276788740940962</v>
      </c>
      <c r="D364">
        <v>1211.1479999999947</v>
      </c>
      <c r="E364">
        <v>-2102.9129261290896</v>
      </c>
      <c r="F364">
        <v>1211.1479999999947</v>
      </c>
      <c r="G364">
        <v>136.93396387091025</v>
      </c>
      <c r="J364" t="str">
        <f>IF(H364="","",$P$6-'Script Table'!$E$15-'Script Table'!$E$19+H364)</f>
        <v/>
      </c>
      <c r="K364" s="132">
        <f t="shared" si="18"/>
        <v>1211.1479999999947</v>
      </c>
      <c r="L364" s="132">
        <f t="shared" si="19"/>
        <v>364</v>
      </c>
      <c r="M364" s="132">
        <v>1210.6479999999947</v>
      </c>
      <c r="N364" s="143">
        <v>179.89971493497214</v>
      </c>
    </row>
    <row r="365" spans="2:14" x14ac:dyDescent="0.2">
      <c r="B365" s="130">
        <v>1212.1479999999947</v>
      </c>
      <c r="C365">
        <v>24.275025189101882</v>
      </c>
      <c r="D365">
        <v>1212.1479999999947</v>
      </c>
      <c r="E365">
        <v>-2103.9133365846101</v>
      </c>
      <c r="F365">
        <v>1212.1479999999947</v>
      </c>
      <c r="G365">
        <v>135.93355341538972</v>
      </c>
      <c r="J365" t="str">
        <f>IF(H365="","",$P$6-'Script Table'!$E$15-'Script Table'!$E$19+H365)</f>
        <v/>
      </c>
      <c r="K365" s="132">
        <f t="shared" si="18"/>
        <v>1212.1479999999947</v>
      </c>
      <c r="L365" s="132">
        <f t="shared" si="19"/>
        <v>365</v>
      </c>
      <c r="M365" s="132">
        <v>1211.6479999999947</v>
      </c>
      <c r="N365" s="143">
        <v>179.89899748437509</v>
      </c>
    </row>
    <row r="366" spans="2:14" x14ac:dyDescent="0.2">
      <c r="B366" s="130">
        <v>1213.1479999999947</v>
      </c>
      <c r="C366">
        <v>24.273248934796474</v>
      </c>
      <c r="D366">
        <v>1213.1479999999947</v>
      </c>
      <c r="E366">
        <v>-2104.9137440724749</v>
      </c>
      <c r="F366">
        <v>1213.1479999999947</v>
      </c>
      <c r="G366">
        <v>134.93314592752495</v>
      </c>
      <c r="J366" t="str">
        <f>IF(H366="","",$P$6-'Script Table'!$E$15-'Script Table'!$E$19+H366)</f>
        <v/>
      </c>
      <c r="K366" s="132">
        <f t="shared" si="18"/>
        <v>1213.1479999999947</v>
      </c>
      <c r="L366" s="132">
        <f t="shared" si="19"/>
        <v>366</v>
      </c>
      <c r="M366" s="132">
        <v>1212.6479999999947</v>
      </c>
      <c r="N366" s="143">
        <v>179.89826968577208</v>
      </c>
    </row>
    <row r="367" spans="2:14" x14ac:dyDescent="0.2">
      <c r="B367" s="130">
        <v>1214.1479999999947</v>
      </c>
      <c r="C367">
        <v>24.271459793478122</v>
      </c>
      <c r="D367">
        <v>1214.1479999999947</v>
      </c>
      <c r="E367">
        <v>-2105.9141485921932</v>
      </c>
      <c r="F367">
        <v>1214.1479999999947</v>
      </c>
      <c r="G367">
        <v>133.93274140780659</v>
      </c>
      <c r="J367" t="str">
        <f>IF(H367="","",$P$6-'Script Table'!$E$15-'Script Table'!$E$19+H367)</f>
        <v/>
      </c>
      <c r="K367" s="132">
        <f t="shared" si="18"/>
        <v>1214.1479999999947</v>
      </c>
      <c r="L367" s="132">
        <f t="shared" si="19"/>
        <v>367</v>
      </c>
      <c r="M367" s="132">
        <v>1213.6479999999947</v>
      </c>
      <c r="N367" s="143">
        <v>179.89753131340095</v>
      </c>
    </row>
    <row r="368" spans="2:14" x14ac:dyDescent="0.2">
      <c r="B368" s="130">
        <v>1215.1479999999947</v>
      </c>
      <c r="C368">
        <v>24.269657576544336</v>
      </c>
      <c r="D368">
        <v>1215.1479999999947</v>
      </c>
      <c r="E368">
        <v>-2106.9145501432586</v>
      </c>
      <c r="F368">
        <v>1215.1479999999947</v>
      </c>
      <c r="G368">
        <v>132.93233985674124</v>
      </c>
      <c r="J368" t="str">
        <f>IF(H368="","",$P$6-'Script Table'!$E$15-'Script Table'!$E$19+H368)</f>
        <v/>
      </c>
      <c r="K368" s="132">
        <f t="shared" si="18"/>
        <v>1215.1479999999947</v>
      </c>
      <c r="L368" s="132">
        <f t="shared" si="19"/>
        <v>368</v>
      </c>
      <c r="M368" s="132">
        <v>1214.6479999999947</v>
      </c>
      <c r="N368" s="143">
        <v>179.89678213487585</v>
      </c>
    </row>
    <row r="369" spans="2:14" x14ac:dyDescent="0.2">
      <c r="B369" s="130">
        <v>1216.1479999999947</v>
      </c>
      <c r="C369">
        <v>24.267842091216842</v>
      </c>
      <c r="D369">
        <v>1216.1479999999947</v>
      </c>
      <c r="E369">
        <v>-2107.9149487251502</v>
      </c>
      <c r="F369">
        <v>1216.1479999999947</v>
      </c>
      <c r="G369">
        <v>131.93194127484958</v>
      </c>
      <c r="J369" t="str">
        <f>IF(H369="","",$P$6-'Script Table'!$E$15-'Script Table'!$E$19+H369)</f>
        <v/>
      </c>
      <c r="K369" s="132">
        <f t="shared" si="18"/>
        <v>1216.1479999999947</v>
      </c>
      <c r="L369" s="132">
        <f t="shared" si="19"/>
        <v>369</v>
      </c>
      <c r="M369" s="132">
        <v>1215.6479999999947</v>
      </c>
      <c r="N369" s="143">
        <v>179.89602191094127</v>
      </c>
    </row>
    <row r="370" spans="2:14" x14ac:dyDescent="0.2">
      <c r="B370" s="130">
        <v>1217.1479999999947</v>
      </c>
      <c r="C370">
        <v>24.266013140417176</v>
      </c>
      <c r="D370">
        <v>1217.1479999999947</v>
      </c>
      <c r="E370">
        <v>-2108.9153443373325</v>
      </c>
      <c r="F370">
        <v>1217.1479999999947</v>
      </c>
      <c r="G370">
        <v>130.9315456626673</v>
      </c>
      <c r="J370" t="str">
        <f>IF(H370="","",$P$6-'Script Table'!$E$15-'Script Table'!$E$19+H370)</f>
        <v/>
      </c>
      <c r="K370" s="132">
        <f t="shared" si="18"/>
        <v>1217.1479999999947</v>
      </c>
      <c r="L370" s="132">
        <f t="shared" si="19"/>
        <v>370</v>
      </c>
      <c r="M370" s="132">
        <v>1216.6479999999947</v>
      </c>
      <c r="N370" s="143">
        <v>179.89525039521342</v>
      </c>
    </row>
    <row r="371" spans="2:14" x14ac:dyDescent="0.2">
      <c r="B371" s="130">
        <v>1218.1479999999947</v>
      </c>
      <c r="C371">
        <v>24.264170522637663</v>
      </c>
      <c r="D371">
        <v>1218.1479999999947</v>
      </c>
      <c r="E371">
        <v>-2109.9157369792524</v>
      </c>
      <c r="F371">
        <v>1218.1479999999947</v>
      </c>
      <c r="G371">
        <v>129.93115302074739</v>
      </c>
      <c r="J371" t="str">
        <f>IF(H371="","",$P$6-'Script Table'!$E$15-'Script Table'!$E$19+H371)</f>
        <v/>
      </c>
      <c r="K371" s="132">
        <f t="shared" si="18"/>
        <v>1218.1479999999947</v>
      </c>
      <c r="L371" s="132">
        <f t="shared" si="19"/>
        <v>371</v>
      </c>
      <c r="M371" s="132">
        <v>1217.6479999999947</v>
      </c>
      <c r="N371" s="143">
        <v>179.89446733391603</v>
      </c>
    </row>
    <row r="372" spans="2:14" x14ac:dyDescent="0.2">
      <c r="B372" s="130">
        <v>1219.1479999999947</v>
      </c>
      <c r="C372">
        <v>24.262314031807453</v>
      </c>
      <c r="D372">
        <v>1219.1479999999947</v>
      </c>
      <c r="E372">
        <v>-2110.9161266503406</v>
      </c>
      <c r="F372">
        <v>1219.1479999999947</v>
      </c>
      <c r="G372">
        <v>128.93076334965917</v>
      </c>
      <c r="J372" t="str">
        <f>IF(H372="","",$P$6-'Script Table'!$E$15-'Script Table'!$E$19+H372)</f>
        <v/>
      </c>
      <c r="K372" s="132">
        <f t="shared" si="18"/>
        <v>1219.1479999999947</v>
      </c>
      <c r="L372" s="132">
        <f t="shared" si="19"/>
        <v>372</v>
      </c>
      <c r="M372" s="132">
        <v>1218.6479999999947</v>
      </c>
      <c r="N372" s="143">
        <v>179.89367246559723</v>
      </c>
    </row>
    <row r="373" spans="2:14" x14ac:dyDescent="0.2">
      <c r="B373" s="130">
        <v>1220.1479999999947</v>
      </c>
      <c r="C373">
        <v>24.260443457153485</v>
      </c>
      <c r="D373">
        <v>1220.1479999999947</v>
      </c>
      <c r="E373">
        <v>-2111.916513350011</v>
      </c>
      <c r="F373">
        <v>1220.1479999999947</v>
      </c>
      <c r="G373">
        <v>127.93037664998883</v>
      </c>
      <c r="J373" t="str">
        <f>IF(H373="","",$P$6-'Script Table'!$E$15-'Script Table'!$E$19+H373)</f>
        <v/>
      </c>
      <c r="K373" s="132">
        <f t="shared" si="18"/>
        <v>1220.1479999999947</v>
      </c>
      <c r="L373" s="132">
        <f t="shared" si="19"/>
        <v>373</v>
      </c>
      <c r="M373" s="132">
        <v>1219.6479999999947</v>
      </c>
      <c r="N373" s="143">
        <v>179.89286552083917</v>
      </c>
    </row>
    <row r="374" spans="2:14" x14ac:dyDescent="0.2">
      <c r="B374" s="130">
        <v>1221.1479999999947</v>
      </c>
      <c r="C374">
        <v>24.258558583056072</v>
      </c>
      <c r="D374">
        <v>1221.1479999999947</v>
      </c>
      <c r="E374">
        <v>-2112.9168970776582</v>
      </c>
      <c r="F374">
        <v>1221.1479999999947</v>
      </c>
      <c r="G374">
        <v>126.92999292234163</v>
      </c>
      <c r="J374" t="str">
        <f>IF(H374="","",$P$6-'Script Table'!$E$15-'Script Table'!$E$19+H374)</f>
        <v/>
      </c>
      <c r="K374" s="132">
        <f t="shared" si="18"/>
        <v>1221.1479999999947</v>
      </c>
      <c r="L374" s="132">
        <f t="shared" si="19"/>
        <v>374</v>
      </c>
      <c r="M374" s="132">
        <v>1220.6479999999947</v>
      </c>
      <c r="N374" s="143">
        <v>179.89204622194904</v>
      </c>
    </row>
    <row r="375" spans="2:14" x14ac:dyDescent="0.2">
      <c r="B375" s="130">
        <v>1222.1479999999947</v>
      </c>
      <c r="C375">
        <v>24.256659188898912</v>
      </c>
      <c r="D375">
        <v>1222.1479999999947</v>
      </c>
      <c r="E375">
        <v>-2113.9172778326597</v>
      </c>
      <c r="F375">
        <v>1222.1479999999947</v>
      </c>
      <c r="G375">
        <v>125.92961216734011</v>
      </c>
      <c r="J375" t="str">
        <f>IF(H375="","",$P$6-'Script Table'!$E$15-'Script Table'!$E$19+H375)</f>
        <v/>
      </c>
      <c r="K375" s="132">
        <f t="shared" si="18"/>
        <v>1222.1479999999947</v>
      </c>
      <c r="L375" s="132">
        <f t="shared" si="19"/>
        <v>375</v>
      </c>
      <c r="M375" s="132">
        <v>1221.6479999999947</v>
      </c>
      <c r="N375" s="143">
        <v>179.89121428264099</v>
      </c>
    </row>
    <row r="376" spans="2:14" x14ac:dyDescent="0.2">
      <c r="B376" s="130">
        <v>1223.1479999999947</v>
      </c>
      <c r="C376">
        <v>24.254745048913218</v>
      </c>
      <c r="D376">
        <v>1223.1479999999947</v>
      </c>
      <c r="E376">
        <v>-2114.917655614373</v>
      </c>
      <c r="F376">
        <v>1223.1479999999947</v>
      </c>
      <c r="G376">
        <v>124.92923438562684</v>
      </c>
      <c r="J376" t="str">
        <f>IF(H376="","",$P$6-'Script Table'!$E$15-'Script Table'!$E$19+H376)</f>
        <v/>
      </c>
      <c r="K376" s="132">
        <f t="shared" si="18"/>
        <v>1223.1479999999947</v>
      </c>
      <c r="L376" s="132">
        <f t="shared" si="19"/>
        <v>376</v>
      </c>
      <c r="M376" s="132">
        <v>1222.6479999999947</v>
      </c>
      <c r="N376" s="143">
        <v>179.89036940769785</v>
      </c>
    </row>
    <row r="377" spans="2:14" x14ac:dyDescent="0.2">
      <c r="B377" s="130">
        <v>1224.1479999999947</v>
      </c>
      <c r="C377">
        <v>24.252815932015729</v>
      </c>
      <c r="D377">
        <v>1224.1479999999947</v>
      </c>
      <c r="E377">
        <v>-2115.9180304221336</v>
      </c>
      <c r="F377">
        <v>1224.1479999999947</v>
      </c>
      <c r="G377">
        <v>123.92885957786621</v>
      </c>
      <c r="J377" t="str">
        <f>IF(H377="","",$P$6-'Script Table'!$E$15-'Script Table'!$E$19+H377)</f>
        <v/>
      </c>
      <c r="K377" s="132">
        <f t="shared" si="18"/>
        <v>1224.1479999999947</v>
      </c>
      <c r="L377" s="132">
        <f t="shared" si="19"/>
        <v>377</v>
      </c>
      <c r="M377" s="132">
        <v>1223.6479999999947</v>
      </c>
      <c r="N377" s="143">
        <v>179.88951129262094</v>
      </c>
    </row>
    <row r="378" spans="2:14" x14ac:dyDescent="0.2">
      <c r="B378" s="130">
        <v>1225.1479999999947</v>
      </c>
      <c r="C378">
        <v>24.250871601640281</v>
      </c>
      <c r="D378">
        <v>1225.1479999999947</v>
      </c>
      <c r="E378">
        <v>-2116.9184022552586</v>
      </c>
      <c r="F378">
        <v>1225.1479999999947</v>
      </c>
      <c r="G378">
        <v>122.92848774474123</v>
      </c>
      <c r="J378" t="str">
        <f>IF(H378="","",$P$6-'Script Table'!$E$15-'Script Table'!$E$19+H378)</f>
        <v/>
      </c>
      <c r="K378" s="132">
        <f t="shared" si="18"/>
        <v>1225.1479999999947</v>
      </c>
      <c r="L378" s="132">
        <f t="shared" si="19"/>
        <v>378</v>
      </c>
      <c r="M378" s="132">
        <v>1224.6479999999947</v>
      </c>
      <c r="N378" s="143">
        <v>179.88863962326201</v>
      </c>
    </row>
    <row r="379" spans="2:14" x14ac:dyDescent="0.2">
      <c r="B379" s="130">
        <v>1226.1479999999947</v>
      </c>
      <c r="C379">
        <v>24.248911815562654</v>
      </c>
      <c r="D379">
        <v>1226.1479999999947</v>
      </c>
      <c r="E379">
        <v>-2117.9187711130421</v>
      </c>
      <c r="F379">
        <v>1226.1479999999947</v>
      </c>
      <c r="G379">
        <v>121.92811888695769</v>
      </c>
      <c r="J379" t="str">
        <f>IF(H379="","",$P$6-'Script Table'!$E$15-'Script Table'!$E$19+H379)</f>
        <v/>
      </c>
      <c r="K379" s="132">
        <f t="shared" si="18"/>
        <v>1226.1479999999947</v>
      </c>
      <c r="L379" s="132">
        <f t="shared" si="19"/>
        <v>379</v>
      </c>
      <c r="M379" s="132">
        <v>1225.6479999999947</v>
      </c>
      <c r="N379" s="143">
        <v>179.88775407543656</v>
      </c>
    </row>
    <row r="380" spans="2:14" x14ac:dyDescent="0.2">
      <c r="B380" s="130">
        <v>1227.1479999999947</v>
      </c>
      <c r="C380">
        <v>24.246936325718291</v>
      </c>
      <c r="D380">
        <v>1227.1479999999947</v>
      </c>
      <c r="E380">
        <v>-2118.9191369947553</v>
      </c>
      <c r="F380">
        <v>1227.1479999999947</v>
      </c>
      <c r="G380">
        <v>120.92775300524454</v>
      </c>
      <c r="J380" t="str">
        <f>IF(H380="","",$P$6-'Script Table'!$E$15-'Script Table'!$E$19+H380)</f>
        <v/>
      </c>
      <c r="K380" s="132">
        <f t="shared" si="18"/>
        <v>1227.1479999999947</v>
      </c>
      <c r="L380" s="132">
        <f t="shared" si="19"/>
        <v>380</v>
      </c>
      <c r="M380" s="132">
        <v>1226.6479999999947</v>
      </c>
      <c r="N380" s="143">
        <v>179.88685431451628</v>
      </c>
    </row>
    <row r="381" spans="2:14" x14ac:dyDescent="0.2">
      <c r="B381" s="130">
        <v>1228.1479999999947</v>
      </c>
      <c r="C381">
        <v>24.244944878012681</v>
      </c>
      <c r="D381">
        <v>1228.1479999999947</v>
      </c>
      <c r="E381">
        <v>-2119.9194998996445</v>
      </c>
      <c r="F381">
        <v>1228.1479999999947</v>
      </c>
      <c r="G381">
        <v>119.9273901003553</v>
      </c>
      <c r="J381" t="str">
        <f>IF(H381="","",$P$6-'Script Table'!$E$15-'Script Table'!$E$19+H381)</f>
        <v/>
      </c>
      <c r="K381" s="132">
        <f t="shared" si="18"/>
        <v>1228.1479999999947</v>
      </c>
      <c r="L381" s="132">
        <f t="shared" si="19"/>
        <v>381</v>
      </c>
      <c r="M381" s="132">
        <v>1227.6479999999947</v>
      </c>
      <c r="N381" s="143">
        <v>179.8859399950083</v>
      </c>
    </row>
    <row r="382" spans="2:14" x14ac:dyDescent="0.2">
      <c r="B382" s="130">
        <v>1229.1479999999947</v>
      </c>
      <c r="C382">
        <v>24.242937212123923</v>
      </c>
      <c r="D382">
        <v>1229.1479999999947</v>
      </c>
      <c r="E382">
        <v>-2120.919859826934</v>
      </c>
      <c r="F382">
        <v>1229.1479999999947</v>
      </c>
      <c r="G382">
        <v>118.92703017306576</v>
      </c>
      <c r="J382" t="str">
        <f>IF(H382="","",$P$6-'Script Table'!$E$15-'Script Table'!$E$19+H382)</f>
        <v/>
      </c>
      <c r="K382" s="132">
        <f t="shared" si="18"/>
        <v>1229.1479999999947</v>
      </c>
      <c r="L382" s="132">
        <f t="shared" si="19"/>
        <v>382</v>
      </c>
      <c r="M382" s="132">
        <v>1228.6479999999947</v>
      </c>
      <c r="N382" s="143">
        <v>179.88501076010803</v>
      </c>
    </row>
    <row r="383" spans="2:14" x14ac:dyDescent="0.2">
      <c r="B383" s="130">
        <v>1230.1479999999947</v>
      </c>
      <c r="C383">
        <v>24.240913061297114</v>
      </c>
      <c r="D383">
        <v>1230.1479999999947</v>
      </c>
      <c r="E383">
        <v>-2121.9202167758212</v>
      </c>
      <c r="F383">
        <v>1230.1479999999947</v>
      </c>
      <c r="G383">
        <v>117.92667322417856</v>
      </c>
      <c r="J383" t="str">
        <f>IF(H383="","",$P$6-'Script Table'!$E$15-'Script Table'!$E$19+H383)</f>
        <v/>
      </c>
      <c r="K383" s="132">
        <f t="shared" si="18"/>
        <v>1230.1479999999947</v>
      </c>
      <c r="L383" s="132">
        <f t="shared" si="19"/>
        <v>383</v>
      </c>
      <c r="M383" s="132">
        <v>1229.6479999999947</v>
      </c>
      <c r="N383" s="143">
        <v>179.8840662412295</v>
      </c>
    </row>
    <row r="384" spans="2:14" x14ac:dyDescent="0.2">
      <c r="B384" s="130">
        <v>1231.1479999999947</v>
      </c>
      <c r="C384">
        <v>24.238872152130178</v>
      </c>
      <c r="D384">
        <v>1231.1479999999947</v>
      </c>
      <c r="E384">
        <v>-2122.9205707454762</v>
      </c>
      <c r="F384">
        <v>1231.1479999999947</v>
      </c>
      <c r="G384">
        <v>116.92631925452361</v>
      </c>
      <c r="J384" t="str">
        <f>IF(H384="","",$P$6-'Script Table'!$E$15-'Script Table'!$E$19+H384)</f>
        <v/>
      </c>
      <c r="K384" s="132">
        <f t="shared" si="18"/>
        <v>1231.1479999999947</v>
      </c>
      <c r="L384" s="132">
        <f t="shared" si="19"/>
        <v>384</v>
      </c>
      <c r="M384" s="132">
        <v>1230.6479999999947</v>
      </c>
      <c r="N384" s="143">
        <v>179.8831060575157</v>
      </c>
    </row>
    <row r="385" spans="2:14" x14ac:dyDescent="0.2">
      <c r="B385" s="130">
        <v>1232.1479999999947</v>
      </c>
      <c r="C385">
        <v>24.236814204350672</v>
      </c>
      <c r="D385">
        <v>1232.1479999999947</v>
      </c>
      <c r="E385">
        <v>-2123.9209217350412</v>
      </c>
      <c r="F385">
        <v>1232.1479999999947</v>
      </c>
      <c r="G385">
        <v>115.92596826495856</v>
      </c>
      <c r="J385" t="str">
        <f>IF(H385="","",$P$6-'Script Table'!$E$15-'Script Table'!$E$19+H385)</f>
        <v/>
      </c>
      <c r="K385" s="132">
        <f t="shared" si="18"/>
        <v>1232.1479999999947</v>
      </c>
      <c r="L385" s="132">
        <f t="shared" si="19"/>
        <v>385</v>
      </c>
      <c r="M385" s="132">
        <v>1231.6479999999947</v>
      </c>
      <c r="N385" s="143">
        <v>179.88212981532158</v>
      </c>
    </row>
    <row r="386" spans="2:14" x14ac:dyDescent="0.2">
      <c r="B386" s="130">
        <v>1233.1479999999947</v>
      </c>
      <c r="C386">
        <v>24.234738930583138</v>
      </c>
      <c r="D386">
        <v>1233.1479999999947</v>
      </c>
      <c r="E386">
        <v>-2124.9212697436296</v>
      </c>
      <c r="F386">
        <v>1233.1479999999947</v>
      </c>
      <c r="G386">
        <v>114.92562025637017</v>
      </c>
      <c r="J386" t="str">
        <f>IF(H386="","",$P$6-'Script Table'!$E$15-'Script Table'!$E$19+H386)</f>
        <v/>
      </c>
      <c r="K386" s="132">
        <f t="shared" si="18"/>
        <v>1233.1479999999947</v>
      </c>
      <c r="L386" s="132">
        <f t="shared" si="19"/>
        <v>386</v>
      </c>
      <c r="M386" s="132">
        <v>1232.6479999999947</v>
      </c>
      <c r="N386" s="143">
        <v>179.88113710767189</v>
      </c>
    </row>
    <row r="387" spans="2:14" x14ac:dyDescent="0.2">
      <c r="B387" s="130">
        <v>1234.1479999999947</v>
      </c>
      <c r="C387">
        <v>24.232646036106456</v>
      </c>
      <c r="D387">
        <v>1234.1479999999947</v>
      </c>
      <c r="E387">
        <v>-2125.921614770326</v>
      </c>
      <c r="F387">
        <v>1234.1479999999947</v>
      </c>
      <c r="G387">
        <v>113.92527522967384</v>
      </c>
      <c r="J387" t="str">
        <f>IF(H387="","",$P$6-'Script Table'!$E$15-'Script Table'!$E$19+H387)</f>
        <v/>
      </c>
      <c r="K387" s="132">
        <f t="shared" si="18"/>
        <v>1234.1479999999947</v>
      </c>
      <c r="L387" s="132">
        <f t="shared" si="19"/>
        <v>387</v>
      </c>
      <c r="M387" s="132">
        <v>1233.6479999999947</v>
      </c>
      <c r="N387" s="143">
        <v>179.88012751368933</v>
      </c>
    </row>
    <row r="388" spans="2:14" x14ac:dyDescent="0.2">
      <c r="B388" s="130">
        <v>1235.1479999999947</v>
      </c>
      <c r="C388">
        <v>24.23053521860075</v>
      </c>
      <c r="D388">
        <v>1235.1479999999947</v>
      </c>
      <c r="E388">
        <v>-2126.9219568141802</v>
      </c>
      <c r="F388">
        <v>1235.1479999999947</v>
      </c>
      <c r="G388">
        <v>112.92493318581955</v>
      </c>
      <c r="J388" t="str">
        <f>IF(H388="","",$P$6-'Script Table'!$E$15-'Script Table'!$E$19+H388)</f>
        <v/>
      </c>
      <c r="K388" s="132">
        <f t="shared" ref="K388:K451" si="20">F388</f>
        <v>1235.1479999999947</v>
      </c>
      <c r="L388" s="132">
        <f t="shared" si="19"/>
        <v>388</v>
      </c>
      <c r="M388" s="132">
        <v>1234.6479999999947</v>
      </c>
      <c r="N388" s="143">
        <v>179.87910059799435</v>
      </c>
    </row>
    <row r="389" spans="2:14" x14ac:dyDescent="0.2">
      <c r="B389" s="130">
        <v>1236.1479999999947</v>
      </c>
      <c r="C389">
        <v>24.228406167883271</v>
      </c>
      <c r="D389">
        <v>1236.1479999999947</v>
      </c>
      <c r="E389">
        <v>-2127.9222958742125</v>
      </c>
      <c r="F389">
        <v>1236.1479999999947</v>
      </c>
      <c r="G389">
        <v>111.92459412578728</v>
      </c>
      <c r="J389" t="str">
        <f>IF(H389="","",$P$6-'Script Table'!$E$15-'Script Table'!$E$19+H389)</f>
        <v/>
      </c>
      <c r="K389" s="132">
        <f t="shared" si="20"/>
        <v>1236.1479999999947</v>
      </c>
      <c r="L389" s="132">
        <f t="shared" si="19"/>
        <v>389</v>
      </c>
      <c r="M389" s="132">
        <v>1235.6479999999947</v>
      </c>
      <c r="N389" s="143">
        <v>179.87805591007529</v>
      </c>
    </row>
    <row r="390" spans="2:14" x14ac:dyDescent="0.2">
      <c r="B390" s="130">
        <v>1237.1479999999947</v>
      </c>
      <c r="C390">
        <v>24.226258565632637</v>
      </c>
      <c r="D390">
        <v>1237.1479999999947</v>
      </c>
      <c r="E390">
        <v>-2128.9226319494064</v>
      </c>
      <c r="F390">
        <v>1237.1479999999947</v>
      </c>
      <c r="G390">
        <v>110.92425805059338</v>
      </c>
      <c r="J390" t="str">
        <f>IF(H390="","",$P$6-'Script Table'!$E$15-'Script Table'!$E$19+H390)</f>
        <v/>
      </c>
      <c r="K390" s="132">
        <f t="shared" si="20"/>
        <v>1237.1479999999947</v>
      </c>
      <c r="L390" s="132">
        <f t="shared" ref="L390:L453" si="21">L389+1</f>
        <v>390</v>
      </c>
      <c r="M390" s="132">
        <v>1236.6479999999947</v>
      </c>
      <c r="N390" s="143">
        <v>179.87699298361977</v>
      </c>
    </row>
    <row r="391" spans="2:14" x14ac:dyDescent="0.2">
      <c r="B391" s="130">
        <v>1238.1479999999947</v>
      </c>
      <c r="C391">
        <v>24.224092085100875</v>
      </c>
      <c r="D391">
        <v>1238.1479999999947</v>
      </c>
      <c r="E391">
        <v>-2129.9229650387097</v>
      </c>
      <c r="F391">
        <v>1238.1479999999947</v>
      </c>
      <c r="G391">
        <v>109.92392496129014</v>
      </c>
      <c r="J391" t="str">
        <f>IF(H391="","",$P$6-'Script Table'!$E$15-'Script Table'!$E$19+H391)</f>
        <v/>
      </c>
      <c r="K391" s="132">
        <f t="shared" si="20"/>
        <v>1238.1479999999947</v>
      </c>
      <c r="L391" s="132">
        <f t="shared" si="21"/>
        <v>391</v>
      </c>
      <c r="M391" s="132">
        <v>1237.6479999999947</v>
      </c>
      <c r="N391" s="143">
        <v>179.87591133581697</v>
      </c>
    </row>
    <row r="392" spans="2:14" x14ac:dyDescent="0.2">
      <c r="B392" s="130">
        <v>1239.1479999999947</v>
      </c>
      <c r="C392">
        <v>24.221906390812524</v>
      </c>
      <c r="D392">
        <v>1239.1479999999947</v>
      </c>
      <c r="E392">
        <v>-2130.9232951410331</v>
      </c>
      <c r="F392">
        <v>1239.1479999999947</v>
      </c>
      <c r="G392">
        <v>108.92359485896668</v>
      </c>
      <c r="J392" t="str">
        <f>IF(H392="","",$P$6-'Script Table'!$E$15-'Script Table'!$E$19+H392)</f>
        <v/>
      </c>
      <c r="K392" s="132">
        <f t="shared" si="20"/>
        <v>1239.1479999999947</v>
      </c>
      <c r="L392" s="132">
        <f t="shared" si="21"/>
        <v>392</v>
      </c>
      <c r="M392" s="132">
        <v>1238.6479999999947</v>
      </c>
      <c r="N392" s="143">
        <v>179.87481046661577</v>
      </c>
    </row>
    <row r="393" spans="2:14" x14ac:dyDescent="0.2">
      <c r="B393" s="130">
        <v>1240.1479999999947</v>
      </c>
      <c r="C393">
        <v>24.219701138250208</v>
      </c>
      <c r="D393">
        <v>1240.1479999999947</v>
      </c>
      <c r="E393">
        <v>-2131.923622255249</v>
      </c>
      <c r="F393">
        <v>1240.1479999999947</v>
      </c>
      <c r="G393">
        <v>107.92326774475077</v>
      </c>
      <c r="J393" t="str">
        <f>IF(H393="","",$P$6-'Script Table'!$E$15-'Script Table'!$E$19+H393)</f>
        <v/>
      </c>
      <c r="K393" s="132">
        <f t="shared" si="20"/>
        <v>1240.1479999999947</v>
      </c>
      <c r="L393" s="132">
        <f t="shared" si="21"/>
        <v>393</v>
      </c>
      <c r="M393" s="132">
        <v>1239.6479999999947</v>
      </c>
      <c r="N393" s="143">
        <v>179.87368985794933</v>
      </c>
    </row>
    <row r="394" spans="2:14" x14ac:dyDescent="0.2">
      <c r="B394" s="130">
        <v>1241.1479999999947</v>
      </c>
      <c r="C394">
        <v>24.217475973525818</v>
      </c>
      <c r="D394">
        <v>1241.1479999999947</v>
      </c>
      <c r="E394">
        <v>-2132.9239463801869</v>
      </c>
      <c r="F394">
        <v>1241.1479999999947</v>
      </c>
      <c r="G394">
        <v>106.92294361981294</v>
      </c>
      <c r="J394" t="str">
        <f>IF(H394="","",$P$6-'Script Table'!$E$15-'Script Table'!$E$19+H394)</f>
        <v/>
      </c>
      <c r="K394" s="132">
        <f t="shared" si="20"/>
        <v>1241.1479999999947</v>
      </c>
      <c r="L394" s="132">
        <f t="shared" si="21"/>
        <v>394</v>
      </c>
      <c r="M394" s="132">
        <v>1240.6479999999947</v>
      </c>
      <c r="N394" s="143">
        <v>179.87254897291075</v>
      </c>
    </row>
    <row r="395" spans="2:14" x14ac:dyDescent="0.2">
      <c r="B395" s="130">
        <v>1242.1479999999947</v>
      </c>
      <c r="C395">
        <v>24.215230533036564</v>
      </c>
      <c r="D395">
        <v>1242.1479999999947</v>
      </c>
      <c r="E395">
        <v>-2133.9242675146343</v>
      </c>
      <c r="F395">
        <v>1242.1479999999947</v>
      </c>
      <c r="G395">
        <v>105.92262248536554</v>
      </c>
      <c r="J395" t="str">
        <f>IF(H395="","",$P$6-'Script Table'!$E$15-'Script Table'!$E$19+H395)</f>
        <v/>
      </c>
      <c r="K395" s="132">
        <f t="shared" si="20"/>
        <v>1242.1479999999947</v>
      </c>
      <c r="L395" s="132">
        <f t="shared" si="21"/>
        <v>395</v>
      </c>
      <c r="M395" s="132">
        <v>1241.6479999999947</v>
      </c>
      <c r="N395" s="143">
        <v>179.87138725488637</v>
      </c>
    </row>
    <row r="396" spans="2:14" x14ac:dyDescent="0.2">
      <c r="B396" s="130">
        <v>1243.1479999999947</v>
      </c>
      <c r="C396">
        <v>24.212964443105079</v>
      </c>
      <c r="D396">
        <v>1243.1479999999947</v>
      </c>
      <c r="E396">
        <v>-2134.9245856573339</v>
      </c>
      <c r="F396">
        <v>1243.1479999999947</v>
      </c>
      <c r="G396">
        <v>104.92230434266594</v>
      </c>
      <c r="J396" t="str">
        <f>IF(H396="","",$P$6-'Script Table'!$E$15-'Script Table'!$E$19+H396)</f>
        <v/>
      </c>
      <c r="K396" s="132">
        <f t="shared" si="20"/>
        <v>1243.1479999999947</v>
      </c>
      <c r="L396" s="132">
        <f t="shared" si="21"/>
        <v>396</v>
      </c>
      <c r="M396" s="132">
        <v>1242.6479999999947</v>
      </c>
      <c r="N396" s="143">
        <v>179.87020412664174</v>
      </c>
    </row>
    <row r="397" spans="2:14" x14ac:dyDescent="0.2">
      <c r="B397" s="130">
        <v>1244.1479999999947</v>
      </c>
      <c r="C397">
        <v>24.210677319602585</v>
      </c>
      <c r="D397">
        <v>1244.1479999999947</v>
      </c>
      <c r="E397">
        <v>-2135.9249008069814</v>
      </c>
      <c r="F397">
        <v>1244.1479999999947</v>
      </c>
      <c r="G397">
        <v>103.92198919301836</v>
      </c>
      <c r="J397" t="str">
        <f>IF(H397="","",$P$6-'Script Table'!$E$15-'Script Table'!$E$19+H397)</f>
        <v/>
      </c>
      <c r="K397" s="132">
        <f t="shared" si="20"/>
        <v>1244.1479999999947</v>
      </c>
      <c r="L397" s="132">
        <f t="shared" si="21"/>
        <v>397</v>
      </c>
      <c r="M397" s="132">
        <v>1243.6479999999947</v>
      </c>
      <c r="N397" s="143">
        <v>179.86899898935116</v>
      </c>
    </row>
    <row r="398" spans="2:14" x14ac:dyDescent="0.2">
      <c r="B398" s="130">
        <v>1245.1479999999947</v>
      </c>
      <c r="C398">
        <v>24.208368767554258</v>
      </c>
      <c r="D398">
        <v>1245.1479999999947</v>
      </c>
      <c r="E398">
        <v>-2136.9252129622218</v>
      </c>
      <c r="F398">
        <v>1245.1479999999947</v>
      </c>
      <c r="G398">
        <v>102.92167703777795</v>
      </c>
      <c r="J398" t="str">
        <f>IF(H398="","",$P$6-'Script Table'!$E$15-'Script Table'!$E$19+H398)</f>
        <v/>
      </c>
      <c r="K398" s="132">
        <f t="shared" si="20"/>
        <v>1245.1479999999947</v>
      </c>
      <c r="L398" s="132">
        <f t="shared" si="21"/>
        <v>398</v>
      </c>
      <c r="M398" s="132">
        <v>1244.6479999999947</v>
      </c>
      <c r="N398" s="143">
        <v>179.86777122157767</v>
      </c>
    </row>
    <row r="399" spans="2:14" x14ac:dyDescent="0.2">
      <c r="B399" s="130">
        <v>1246.1479999999947</v>
      </c>
      <c r="C399">
        <v>24.206038380725673</v>
      </c>
      <c r="D399">
        <v>1246.1479999999947</v>
      </c>
      <c r="E399">
        <v>-2137.9255221216499</v>
      </c>
      <c r="F399">
        <v>1246.1479999999947</v>
      </c>
      <c r="G399">
        <v>101.92136787834988</v>
      </c>
      <c r="J399" t="str">
        <f>IF(H399="","",$P$6-'Script Table'!$E$15-'Script Table'!$E$19+H399)</f>
        <v/>
      </c>
      <c r="K399" s="132">
        <f t="shared" si="20"/>
        <v>1246.1479999999947</v>
      </c>
      <c r="L399" s="132">
        <f t="shared" si="21"/>
        <v>399</v>
      </c>
      <c r="M399" s="132">
        <v>1245.6479999999947</v>
      </c>
      <c r="N399" s="143">
        <v>179.86652017818923</v>
      </c>
    </row>
    <row r="400" spans="2:14" x14ac:dyDescent="0.2">
      <c r="B400" s="130">
        <v>1247.1479999999947</v>
      </c>
      <c r="C400">
        <v>24.203685741189293</v>
      </c>
      <c r="D400">
        <v>1247.1479999999947</v>
      </c>
      <c r="E400">
        <v>-2138.9258282838073</v>
      </c>
      <c r="F400">
        <v>1247.1479999999947</v>
      </c>
      <c r="G400">
        <v>100.92106171619253</v>
      </c>
      <c r="J400" t="str">
        <f>IF(H400="","",$P$6-'Script Table'!$E$15-'Script Table'!$E$19+H400)</f>
        <v/>
      </c>
      <c r="K400" s="132">
        <f t="shared" si="20"/>
        <v>1247.1479999999947</v>
      </c>
      <c r="L400" s="132">
        <f t="shared" si="21"/>
        <v>400</v>
      </c>
      <c r="M400" s="132">
        <v>1246.6479999999947</v>
      </c>
      <c r="N400" s="143">
        <v>179.86524518921567</v>
      </c>
    </row>
    <row r="401" spans="2:14" x14ac:dyDescent="0.2">
      <c r="B401" s="130">
        <v>1248.1479999999947</v>
      </c>
      <c r="C401">
        <v>24.201310418869788</v>
      </c>
      <c r="D401">
        <v>1248.1479999999947</v>
      </c>
      <c r="E401">
        <v>-2139.9261314471764</v>
      </c>
      <c r="F401">
        <v>1248.1479999999947</v>
      </c>
      <c r="G401">
        <v>99.920758552823372</v>
      </c>
      <c r="J401" t="str">
        <f>IF(H401="","",$P$6-'Script Table'!$E$15-'Script Table'!$E$19+H401)</f>
        <v/>
      </c>
      <c r="K401" s="132">
        <f t="shared" si="20"/>
        <v>1248.1479999999947</v>
      </c>
      <c r="L401" s="132">
        <f t="shared" si="21"/>
        <v>401</v>
      </c>
      <c r="M401" s="132">
        <v>1247.6479999999947</v>
      </c>
      <c r="N401" s="143">
        <v>179.86394555863416</v>
      </c>
    </row>
    <row r="402" spans="2:14" x14ac:dyDescent="0.2">
      <c r="B402" s="130">
        <v>1249.1479999999947</v>
      </c>
      <c r="C402">
        <v>24.198911971066959</v>
      </c>
      <c r="D402">
        <v>1249.1479999999947</v>
      </c>
      <c r="E402">
        <v>-2140.9264316101817</v>
      </c>
      <c r="F402">
        <v>1249.1479999999947</v>
      </c>
      <c r="G402">
        <v>98.920458389818123</v>
      </c>
      <c r="J402" t="str">
        <f>IF(H402="","",$P$6-'Script Table'!$E$15-'Script Table'!$E$19+H402)</f>
        <v/>
      </c>
      <c r="K402" s="132">
        <f t="shared" si="20"/>
        <v>1249.1479999999947</v>
      </c>
      <c r="L402" s="132">
        <f t="shared" si="21"/>
        <v>402</v>
      </c>
      <c r="M402" s="132">
        <v>1248.6479999999947</v>
      </c>
      <c r="N402" s="143">
        <v>179.86262056308811</v>
      </c>
    </row>
    <row r="403" spans="2:14" x14ac:dyDescent="0.2">
      <c r="B403" s="130">
        <v>1250.1479999999947</v>
      </c>
      <c r="C403">
        <v>24.196489941954876</v>
      </c>
      <c r="D403">
        <v>1250.1479999999947</v>
      </c>
      <c r="E403">
        <v>-2141.926728771185</v>
      </c>
      <c r="F403">
        <v>1250.1479999999947</v>
      </c>
      <c r="G403">
        <v>97.920161228814777</v>
      </c>
      <c r="J403" t="str">
        <f>IF(H403="","",$P$6-'Script Table'!$E$15-'Script Table'!$E$19+H403)</f>
        <v/>
      </c>
      <c r="K403" s="132">
        <f t="shared" si="20"/>
        <v>1250.1479999999947</v>
      </c>
      <c r="L403" s="132">
        <f t="shared" si="21"/>
        <v>403</v>
      </c>
      <c r="M403" s="132">
        <v>1249.6479999999947</v>
      </c>
      <c r="N403" s="143">
        <v>179.86126945052297</v>
      </c>
    </row>
    <row r="404" spans="2:14" x14ac:dyDescent="0.2">
      <c r="B404" s="130">
        <v>1251.1479999999947</v>
      </c>
      <c r="C404">
        <v>24.194043862055835</v>
      </c>
      <c r="D404">
        <v>1251.1479999999947</v>
      </c>
      <c r="E404">
        <v>-2142.9270229284816</v>
      </c>
      <c r="F404">
        <v>1251.1479999999947</v>
      </c>
      <c r="G404">
        <v>96.919867071518183</v>
      </c>
      <c r="J404" t="str">
        <f>IF(H404="","",$P$6-'Script Table'!$E$15-'Script Table'!$E$19+H404)</f>
        <v/>
      </c>
      <c r="K404" s="132">
        <f t="shared" si="20"/>
        <v>1251.1479999999947</v>
      </c>
      <c r="L404" s="132">
        <f t="shared" si="21"/>
        <v>404</v>
      </c>
      <c r="M404" s="132">
        <v>1250.6479999999947</v>
      </c>
      <c r="N404" s="143">
        <v>179.85989143874366</v>
      </c>
    </row>
    <row r="405" spans="2:14" x14ac:dyDescent="0.2">
      <c r="B405" s="130">
        <v>1252.1479999999947</v>
      </c>
      <c r="C405">
        <v>24.191573247687568</v>
      </c>
      <c r="D405">
        <v>1252.1479999999947</v>
      </c>
      <c r="E405">
        <v>-2143.9273140802993</v>
      </c>
      <c r="F405">
        <v>1252.1479999999947</v>
      </c>
      <c r="G405">
        <v>95.919575919700492</v>
      </c>
      <c r="J405" t="str">
        <f>IF(H405="","",$P$6-'Script Table'!$E$15-'Script Table'!$E$19+H405)</f>
        <v/>
      </c>
      <c r="K405" s="132">
        <f t="shared" si="20"/>
        <v>1252.1479999999947</v>
      </c>
      <c r="L405" s="132">
        <f t="shared" si="21"/>
        <v>405</v>
      </c>
      <c r="M405" s="132">
        <v>1251.6479999999947</v>
      </c>
      <c r="N405" s="143">
        <v>179.8584857138826</v>
      </c>
    </row>
    <row r="406" spans="2:14" x14ac:dyDescent="0.2">
      <c r="B406" s="130">
        <v>1253.1479999999947</v>
      </c>
      <c r="C406">
        <v>24.189077600382038</v>
      </c>
      <c r="D406">
        <v>1253.1479999999947</v>
      </c>
      <c r="E406">
        <v>-2144.9276022247918</v>
      </c>
      <c r="F406">
        <v>1253.1479999999947</v>
      </c>
      <c r="G406">
        <v>94.919287775207977</v>
      </c>
      <c r="J406" t="str">
        <f>IF(H406="","",$P$6-'Script Table'!$E$15-'Script Table'!$E$19+H406)</f>
        <v/>
      </c>
      <c r="K406" s="132">
        <f t="shared" si="20"/>
        <v>1253.1479999999947</v>
      </c>
      <c r="L406" s="132">
        <f t="shared" si="21"/>
        <v>406</v>
      </c>
      <c r="M406" s="132">
        <v>1252.6479999999947</v>
      </c>
      <c r="N406" s="143">
        <v>179.85705142877089</v>
      </c>
    </row>
    <row r="407" spans="2:14" x14ac:dyDescent="0.2">
      <c r="B407" s="130">
        <v>1254.1479999999947</v>
      </c>
      <c r="C407">
        <v>24.186556406274047</v>
      </c>
      <c r="D407">
        <v>1254.1479999999947</v>
      </c>
      <c r="E407">
        <v>-2145.9278873600388</v>
      </c>
      <c r="F407">
        <v>1254.1479999999947</v>
      </c>
      <c r="G407">
        <v>93.919002639961036</v>
      </c>
      <c r="J407" t="str">
        <f>IF(H407="","",$P$6-'Script Table'!$E$15-'Script Table'!$E$19+H407)</f>
        <v/>
      </c>
      <c r="K407" s="132">
        <f t="shared" si="20"/>
        <v>1254.1479999999947</v>
      </c>
      <c r="L407" s="132">
        <f t="shared" si="21"/>
        <v>407</v>
      </c>
      <c r="M407" s="132">
        <v>1253.6479999999947</v>
      </c>
      <c r="N407" s="143">
        <v>179.85558770120929</v>
      </c>
    </row>
    <row r="408" spans="2:14" x14ac:dyDescent="0.2">
      <c r="B408" s="130">
        <v>1255.1479999999947</v>
      </c>
      <c r="C408">
        <v>24.18400913545775</v>
      </c>
      <c r="D408">
        <v>1255.1479999999947</v>
      </c>
      <c r="E408">
        <v>-2146.9281694840374</v>
      </c>
      <c r="F408">
        <v>1255.1479999999947</v>
      </c>
      <c r="G408">
        <v>92.918720515962377</v>
      </c>
      <c r="J408" t="str">
        <f>IF(H408="","",$P$6-'Script Table'!$E$15-'Script Table'!$E$19+H408)</f>
        <v/>
      </c>
      <c r="K408" s="132">
        <f t="shared" si="20"/>
        <v>1255.1479999999947</v>
      </c>
      <c r="L408" s="132">
        <f t="shared" si="21"/>
        <v>408</v>
      </c>
      <c r="M408" s="132">
        <v>1254.6479999999947</v>
      </c>
      <c r="N408" s="143">
        <v>179.85409361212885</v>
      </c>
    </row>
    <row r="409" spans="2:14" x14ac:dyDescent="0.2">
      <c r="B409" s="130">
        <v>1256.1479999999947</v>
      </c>
      <c r="C409">
        <v>24.181435241309014</v>
      </c>
      <c r="D409">
        <v>1256.1479999999947</v>
      </c>
      <c r="E409">
        <v>-2147.9284485947014</v>
      </c>
      <c r="F409">
        <v>1256.1479999999947</v>
      </c>
      <c r="G409">
        <v>91.918441405298381</v>
      </c>
      <c r="J409" t="str">
        <f>IF(H409="","",$P$6-'Script Table'!$E$15-'Script Table'!$E$19+H409)</f>
        <v/>
      </c>
      <c r="K409" s="132">
        <f t="shared" si="20"/>
        <v>1256.1479999999947</v>
      </c>
      <c r="L409" s="132">
        <f t="shared" si="21"/>
        <v>409</v>
      </c>
      <c r="M409" s="132">
        <v>1255.6479999999947</v>
      </c>
      <c r="N409" s="143">
        <v>179.85256820363435</v>
      </c>
    </row>
    <row r="410" spans="2:14" x14ac:dyDescent="0.2">
      <c r="B410" s="130">
        <v>1257.1479999999947</v>
      </c>
      <c r="C410">
        <v>24.178834159771405</v>
      </c>
      <c r="D410">
        <v>1257.1479999999947</v>
      </c>
      <c r="E410">
        <v>-2148.9287246898552</v>
      </c>
      <c r="F410">
        <v>1257.1479999999947</v>
      </c>
      <c r="G410">
        <v>90.918165310144559</v>
      </c>
      <c r="J410" t="str">
        <f>IF(H410="","",$P$6-'Script Table'!$E$15-'Script Table'!$E$19+H410)</f>
        <v/>
      </c>
      <c r="K410" s="132">
        <f t="shared" si="20"/>
        <v>1257.1479999999947</v>
      </c>
      <c r="L410" s="132">
        <f t="shared" si="21"/>
        <v>410</v>
      </c>
      <c r="M410" s="132">
        <v>1256.6479999999947</v>
      </c>
      <c r="N410" s="143">
        <v>179.85101047691998</v>
      </c>
    </row>
    <row r="411" spans="2:14" x14ac:dyDescent="0.2">
      <c r="B411" s="130">
        <v>1258.1479999999947</v>
      </c>
      <c r="C411">
        <v>24.176205308603411</v>
      </c>
      <c r="D411">
        <v>1258.1479999999947</v>
      </c>
      <c r="E411">
        <v>-2149.9289977672292</v>
      </c>
      <c r="F411">
        <v>1258.1479999999947</v>
      </c>
      <c r="G411">
        <v>89.917892232770555</v>
      </c>
      <c r="J411" t="str">
        <f>IF(H411="","",$P$6-'Script Table'!$E$15-'Script Table'!$E$19+H411)</f>
        <v/>
      </c>
      <c r="K411" s="132">
        <f t="shared" si="20"/>
        <v>1258.1479999999947</v>
      </c>
      <c r="L411" s="132">
        <f t="shared" si="21"/>
        <v>411</v>
      </c>
      <c r="M411" s="132">
        <v>1257.6479999999947</v>
      </c>
      <c r="N411" s="143">
        <v>179.84941939004852</v>
      </c>
    </row>
    <row r="412" spans="2:14" x14ac:dyDescent="0.2">
      <c r="B412" s="130">
        <v>1259.1479999999947</v>
      </c>
      <c r="C412">
        <v>24.173548086584351</v>
      </c>
      <c r="D412">
        <v>1259.1479999999947</v>
      </c>
      <c r="E412">
        <v>-2150.929267824456</v>
      </c>
      <c r="F412">
        <v>1259.1479999999947</v>
      </c>
      <c r="G412">
        <v>88.917622175543784</v>
      </c>
      <c r="J412" t="str">
        <f>IF(H412="","",$P$6-'Script Table'!$E$15-'Script Table'!$E$19+H412)</f>
        <v/>
      </c>
      <c r="K412" s="132">
        <f t="shared" si="20"/>
        <v>1259.1479999999947</v>
      </c>
      <c r="L412" s="132">
        <f t="shared" si="21"/>
        <v>412</v>
      </c>
      <c r="M412" s="132">
        <v>1258.6479999999947</v>
      </c>
      <c r="N412" s="143">
        <v>179.84779385558431</v>
      </c>
    </row>
    <row r="413" spans="2:14" x14ac:dyDescent="0.2">
      <c r="B413" s="130">
        <v>1260.1479999999947</v>
      </c>
      <c r="C413">
        <v>24.170861872676166</v>
      </c>
      <c r="D413">
        <v>1260.1479999999947</v>
      </c>
      <c r="E413">
        <v>-2151.9295348590631</v>
      </c>
      <c r="F413">
        <v>1260.1479999999947</v>
      </c>
      <c r="G413">
        <v>87.917355140936706</v>
      </c>
      <c r="J413" t="str">
        <f>IF(H413="","",$P$6-'Script Table'!$E$15-'Script Table'!$E$19+H413)</f>
        <v/>
      </c>
      <c r="K413" s="132">
        <f t="shared" si="20"/>
        <v>1260.1479999999947</v>
      </c>
      <c r="L413" s="132">
        <f t="shared" si="21"/>
        <v>413</v>
      </c>
      <c r="M413" s="132">
        <v>1259.6479999999947</v>
      </c>
      <c r="N413" s="143">
        <v>179.84613273806502</v>
      </c>
    </row>
    <row r="414" spans="2:14" x14ac:dyDescent="0.2">
      <c r="B414" s="130">
        <v>1261.1479999999947</v>
      </c>
      <c r="C414">
        <v>24.168146025138178</v>
      </c>
      <c r="D414">
        <v>1261.1479999999947</v>
      </c>
      <c r="E414">
        <v>-2152.9297988684675</v>
      </c>
      <c r="F414">
        <v>1261.1479999999947</v>
      </c>
      <c r="G414">
        <v>86.917091131532288</v>
      </c>
      <c r="J414" t="str">
        <f>IF(H414="","",$P$6-'Script Table'!$E$15-'Script Table'!$E$19+H414)</f>
        <v/>
      </c>
      <c r="K414" s="132">
        <f t="shared" si="20"/>
        <v>1261.1479999999947</v>
      </c>
      <c r="L414" s="132">
        <f t="shared" si="21"/>
        <v>414</v>
      </c>
      <c r="M414" s="132">
        <v>1260.6479999999947</v>
      </c>
      <c r="N414" s="143">
        <v>179.84443485130674</v>
      </c>
    </row>
    <row r="415" spans="2:14" x14ac:dyDescent="0.2">
      <c r="B415" s="130">
        <v>1262.1479999999947</v>
      </c>
      <c r="C415">
        <v>24.165399880591405</v>
      </c>
      <c r="D415">
        <v>1262.1479999999947</v>
      </c>
      <c r="E415">
        <v>-2153.9300598499699</v>
      </c>
      <c r="F415">
        <v>1262.1479999999947</v>
      </c>
      <c r="G415">
        <v>85.916830150029909</v>
      </c>
      <c r="J415" t="str">
        <f>IF(H415="","",$P$6-'Script Table'!$E$15-'Script Table'!$E$19+H415)</f>
        <v/>
      </c>
      <c r="K415" s="132">
        <f t="shared" si="20"/>
        <v>1262.1479999999947</v>
      </c>
      <c r="L415" s="132">
        <f t="shared" si="21"/>
        <v>415</v>
      </c>
      <c r="M415" s="132">
        <v>1261.6479999999947</v>
      </c>
      <c r="N415" s="143">
        <v>179.84269895551463</v>
      </c>
    </row>
    <row r="416" spans="2:14" x14ac:dyDescent="0.2">
      <c r="B416" s="130">
        <v>1263.1479999999947</v>
      </c>
      <c r="C416">
        <v>24.162622753029172</v>
      </c>
      <c r="D416">
        <v>1263.1479999999947</v>
      </c>
      <c r="E416">
        <v>-2154.9303178007476</v>
      </c>
      <c r="F416">
        <v>1263.1479999999947</v>
      </c>
      <c r="G416">
        <v>84.916572199252187</v>
      </c>
      <c r="J416" t="str">
        <f>IF(H416="","",$P$6-'Script Table'!$E$15-'Script Table'!$E$19+H416)</f>
        <v/>
      </c>
      <c r="K416" s="132">
        <f t="shared" si="20"/>
        <v>1263.1479999999947</v>
      </c>
      <c r="L416" s="132">
        <f t="shared" si="21"/>
        <v>416</v>
      </c>
      <c r="M416" s="132">
        <v>1262.6479999999947</v>
      </c>
      <c r="N416" s="143">
        <v>179.84092375420482</v>
      </c>
    </row>
    <row r="417" spans="2:14" x14ac:dyDescent="0.2">
      <c r="B417" s="130">
        <v>1264.1479999999947</v>
      </c>
      <c r="C417">
        <v>24.159813932770014</v>
      </c>
      <c r="D417">
        <v>1264.1479999999947</v>
      </c>
      <c r="E417">
        <v>-2155.9305727178489</v>
      </c>
      <c r="F417">
        <v>1264.1479999999947</v>
      </c>
      <c r="G417">
        <v>83.916317282150885</v>
      </c>
      <c r="J417" t="str">
        <f>IF(H417="","",$P$6-'Script Table'!$E$15-'Script Table'!$E$19+H417)</f>
        <v/>
      </c>
      <c r="K417" s="132">
        <f t="shared" si="20"/>
        <v>1264.1479999999947</v>
      </c>
      <c r="L417" s="132">
        <f t="shared" si="21"/>
        <v>417</v>
      </c>
      <c r="M417" s="132">
        <v>1263.6479999999947</v>
      </c>
      <c r="N417" s="143">
        <v>179.83910789089865</v>
      </c>
    </row>
    <row r="418" spans="2:14" x14ac:dyDescent="0.2">
      <c r="B418" s="130">
        <v>1265.1479999999947</v>
      </c>
      <c r="C418">
        <v>24.156972685348901</v>
      </c>
      <c r="D418">
        <v>1265.1479999999947</v>
      </c>
      <c r="E418">
        <v>-2156.9308245981833</v>
      </c>
      <c r="F418">
        <v>1265.1479999999947</v>
      </c>
      <c r="G418">
        <v>82.916065401816468</v>
      </c>
      <c r="J418" t="str">
        <f>IF(H418="","",$P$6-'Script Table'!$E$15-'Script Table'!$E$19+H418)</f>
        <v/>
      </c>
      <c r="K418" s="132">
        <f t="shared" si="20"/>
        <v>1265.1479999999947</v>
      </c>
      <c r="L418" s="132">
        <f t="shared" si="21"/>
        <v>418</v>
      </c>
      <c r="M418" s="132">
        <v>1264.6479999999947</v>
      </c>
      <c r="N418" s="143">
        <v>179.8372499455881</v>
      </c>
    </row>
    <row r="419" spans="2:14" x14ac:dyDescent="0.2">
      <c r="B419" s="130">
        <v>1266.1479999999947</v>
      </c>
      <c r="C419">
        <v>24.154098250342233</v>
      </c>
      <c r="D419">
        <v>1266.1479999999947</v>
      </c>
      <c r="E419">
        <v>-2157.931073438514</v>
      </c>
      <c r="F419">
        <v>1266.1479999999947</v>
      </c>
      <c r="G419">
        <v>81.915816561485826</v>
      </c>
      <c r="J419" t="str">
        <f>IF(H419="","",$P$6-'Script Table'!$E$15-'Script Table'!$E$19+H419)</f>
        <v/>
      </c>
      <c r="K419" s="132">
        <f t="shared" si="20"/>
        <v>1266.1479999999947</v>
      </c>
      <c r="L419" s="132">
        <f t="shared" si="21"/>
        <v>419</v>
      </c>
      <c r="M419" s="132">
        <v>1265.6479999999947</v>
      </c>
      <c r="N419" s="143">
        <v>179.83534843094148</v>
      </c>
    </row>
    <row r="420" spans="2:14" x14ac:dyDescent="0.2">
      <c r="B420" s="130">
        <v>1267.1479999999947</v>
      </c>
      <c r="C420">
        <v>24.151189840121894</v>
      </c>
      <c r="D420">
        <v>1267.1479999999947</v>
      </c>
      <c r="E420">
        <v>-2158.9313192354493</v>
      </c>
      <c r="F420">
        <v>1267.1479999999947</v>
      </c>
      <c r="G420">
        <v>80.915570764550466</v>
      </c>
      <c r="J420" t="str">
        <f>IF(H420="","",$P$6-'Script Table'!$E$15-'Script Table'!$E$19+H420)</f>
        <v/>
      </c>
      <c r="K420" s="132">
        <f t="shared" si="20"/>
        <v>1267.1479999999947</v>
      </c>
      <c r="L420" s="132">
        <f t="shared" si="21"/>
        <v>420</v>
      </c>
      <c r="M420" s="132">
        <v>1266.6479999999947</v>
      </c>
      <c r="N420" s="143">
        <v>179.83340178823832</v>
      </c>
    </row>
    <row r="421" spans="2:14" x14ac:dyDescent="0.2">
      <c r="B421" s="130">
        <v>1268.1479999999947</v>
      </c>
      <c r="C421">
        <v>24.148246638532964</v>
      </c>
      <c r="D421">
        <v>1268.1479999999947</v>
      </c>
      <c r="E421">
        <v>-2159.9315619854342</v>
      </c>
      <c r="F421">
        <v>1268.1479999999947</v>
      </c>
      <c r="G421">
        <v>79.915328014565603</v>
      </c>
      <c r="J421" t="str">
        <f>IF(H421="","",$P$6-'Script Table'!$E$15-'Script Table'!$E$19+H421)</f>
        <v/>
      </c>
      <c r="K421" s="132">
        <f t="shared" si="20"/>
        <v>1268.1479999999947</v>
      </c>
      <c r="L421" s="132">
        <f t="shared" si="21"/>
        <v>421</v>
      </c>
      <c r="M421" s="132">
        <v>1267.6479999999947</v>
      </c>
      <c r="N421" s="143">
        <v>179.83140838299596</v>
      </c>
    </row>
    <row r="422" spans="2:14" x14ac:dyDescent="0.2">
      <c r="B422" s="130">
        <v>1269.1479999999947</v>
      </c>
      <c r="C422">
        <v>24.145267799489496</v>
      </c>
      <c r="D422">
        <v>1269.1479999999947</v>
      </c>
      <c r="E422">
        <v>-2160.9318016847387</v>
      </c>
      <c r="F422">
        <v>1269.1479999999947</v>
      </c>
      <c r="G422">
        <v>78.915088315261073</v>
      </c>
      <c r="J422" t="str">
        <f>IF(H422="","",$P$6-'Script Table'!$E$15-'Script Table'!$E$19+H422)</f>
        <v/>
      </c>
      <c r="K422" s="132">
        <f t="shared" si="20"/>
        <v>1269.1479999999947</v>
      </c>
      <c r="L422" s="132">
        <f t="shared" si="21"/>
        <v>422</v>
      </c>
      <c r="M422" s="132">
        <v>1268.6479999999947</v>
      </c>
      <c r="N422" s="143">
        <v>179.82936650027398</v>
      </c>
    </row>
    <row r="423" spans="2:14" x14ac:dyDescent="0.2">
      <c r="B423" s="130">
        <v>1270.1479999999947</v>
      </c>
      <c r="C423">
        <v>24.142252445482164</v>
      </c>
      <c r="D423">
        <v>1270.1479999999947</v>
      </c>
      <c r="E423">
        <v>-2161.932038329448</v>
      </c>
      <c r="F423">
        <v>1270.1479999999947</v>
      </c>
      <c r="G423">
        <v>77.914851670551798</v>
      </c>
      <c r="J423" t="str">
        <f>IF(H423="","",$P$6-'Script Table'!$E$15-'Script Table'!$E$19+H423)</f>
        <v/>
      </c>
      <c r="K423" s="132">
        <f t="shared" si="20"/>
        <v>1270.1479999999947</v>
      </c>
      <c r="L423" s="132">
        <f t="shared" si="21"/>
        <v>423</v>
      </c>
      <c r="M423" s="132">
        <v>1269.6479999999947</v>
      </c>
      <c r="N423" s="143">
        <v>179.82727433962523</v>
      </c>
    </row>
    <row r="424" spans="2:14" x14ac:dyDescent="0.2">
      <c r="B424" s="130">
        <v>1271.1479999999947</v>
      </c>
      <c r="C424">
        <v>24.139199665990922</v>
      </c>
      <c r="D424">
        <v>1271.1479999999947</v>
      </c>
      <c r="E424">
        <v>-2162.9322719154502</v>
      </c>
      <c r="F424">
        <v>1271.1479999999947</v>
      </c>
      <c r="G424">
        <v>76.914618084549602</v>
      </c>
      <c r="J424" t="str">
        <f>IF(H424="","",$P$6-'Script Table'!$E$15-'Script Table'!$E$19+H424)</f>
        <v/>
      </c>
      <c r="K424" s="132">
        <f t="shared" si="20"/>
        <v>1271.1479999999947</v>
      </c>
      <c r="L424" s="132">
        <f t="shared" si="21"/>
        <v>424</v>
      </c>
      <c r="M424" s="132">
        <v>1270.6479999999947</v>
      </c>
      <c r="N424" s="143">
        <v>179.82513000965295</v>
      </c>
    </row>
    <row r="425" spans="2:14" x14ac:dyDescent="0.2">
      <c r="B425" s="130">
        <v>1272.1479999999947</v>
      </c>
      <c r="C425">
        <v>24.13610851579552</v>
      </c>
      <c r="D425">
        <v>1272.1479999999947</v>
      </c>
      <c r="E425">
        <v>-2163.9325024384234</v>
      </c>
      <c r="F425">
        <v>1272.1479999999947</v>
      </c>
      <c r="G425">
        <v>75.914387561576405</v>
      </c>
      <c r="J425" t="str">
        <f>IF(H425="","",$P$6-'Script Table'!$E$15-'Script Table'!$E$19+H425)</f>
        <v/>
      </c>
      <c r="K425" s="132">
        <f t="shared" si="20"/>
        <v>1272.1479999999947</v>
      </c>
      <c r="L425" s="132">
        <f t="shared" si="21"/>
        <v>425</v>
      </c>
      <c r="M425" s="132">
        <v>1271.6479999999947</v>
      </c>
      <c r="N425" s="143">
        <v>179.82293152215846</v>
      </c>
    </row>
    <row r="426" spans="2:14" x14ac:dyDescent="0.2">
      <c r="B426" s="130">
        <v>1273.1479999999947</v>
      </c>
      <c r="C426">
        <v>24.132978013175794</v>
      </c>
      <c r="D426">
        <v>1273.1479999999947</v>
      </c>
      <c r="E426">
        <v>-2164.9327298938229</v>
      </c>
      <c r="F426">
        <v>1273.1479999999947</v>
      </c>
      <c r="G426">
        <v>74.914160106176951</v>
      </c>
      <c r="J426" t="str">
        <f>IF(H426="","",$P$6-'Script Table'!$E$15-'Script Table'!$E$19+H426)</f>
        <v/>
      </c>
      <c r="K426" s="132">
        <f t="shared" si="20"/>
        <v>1273.1479999999947</v>
      </c>
      <c r="L426" s="132">
        <f t="shared" si="21"/>
        <v>426</v>
      </c>
      <c r="M426" s="132">
        <v>1272.6479999999947</v>
      </c>
      <c r="N426" s="143">
        <v>179.82067678582558</v>
      </c>
    </row>
    <row r="427" spans="2:14" x14ac:dyDescent="0.2">
      <c r="B427" s="130">
        <v>1274.1479999999947</v>
      </c>
      <c r="C427">
        <v>24.129807137993232</v>
      </c>
      <c r="D427">
        <v>1274.1479999999947</v>
      </c>
      <c r="E427">
        <v>-2165.9329542768678</v>
      </c>
      <c r="F427">
        <v>1274.1479999999947</v>
      </c>
      <c r="G427">
        <v>73.913935723131999</v>
      </c>
      <c r="J427" t="str">
        <f>IF(H427="","",$P$6-'Script Table'!$E$15-'Script Table'!$E$19+H427)</f>
        <v/>
      </c>
      <c r="K427" s="132">
        <f t="shared" si="20"/>
        <v>1274.1479999999947</v>
      </c>
      <c r="L427" s="132">
        <f t="shared" si="21"/>
        <v>427</v>
      </c>
      <c r="M427" s="132">
        <v>1273.6479999999947</v>
      </c>
      <c r="N427" s="143">
        <v>179.81836359941823</v>
      </c>
    </row>
    <row r="428" spans="2:14" x14ac:dyDescent="0.2">
      <c r="B428" s="130">
        <v>1275.1479999999947</v>
      </c>
      <c r="C428">
        <v>24.12659482964445</v>
      </c>
      <c r="D428">
        <v>1275.1479999999947</v>
      </c>
      <c r="E428">
        <v>-2166.933175582521</v>
      </c>
      <c r="F428">
        <v>1275.1479999999947</v>
      </c>
      <c r="G428">
        <v>72.913714417478786</v>
      </c>
      <c r="J428" t="str">
        <f>IF(H428="","",$P$6-'Script Table'!$E$15-'Script Table'!$E$19+H428)</f>
        <v/>
      </c>
      <c r="K428" s="132">
        <f t="shared" si="20"/>
        <v>1275.1479999999947</v>
      </c>
      <c r="L428" s="132">
        <f t="shared" si="21"/>
        <v>428</v>
      </c>
      <c r="M428" s="132">
        <v>1274.6479999999947</v>
      </c>
      <c r="N428" s="143">
        <v>179.81598964443995</v>
      </c>
    </row>
    <row r="429" spans="2:14" x14ac:dyDescent="0.2">
      <c r="B429" s="130">
        <v>1276.1479999999947</v>
      </c>
      <c r="C429">
        <v>24.123339984876662</v>
      </c>
      <c r="D429">
        <v>1276.1479999999947</v>
      </c>
      <c r="E429">
        <v>-2167.9333938054783</v>
      </c>
      <c r="F429">
        <v>1276.1479999999947</v>
      </c>
      <c r="G429">
        <v>71.913496194521485</v>
      </c>
      <c r="J429" t="str">
        <f>IF(H429="","",$P$6-'Script Table'!$E$15-'Script Table'!$E$19+H429)</f>
        <v/>
      </c>
      <c r="K429" s="132">
        <f t="shared" si="20"/>
        <v>1276.1479999999947</v>
      </c>
      <c r="L429" s="132">
        <f t="shared" si="21"/>
        <v>429</v>
      </c>
      <c r="M429" s="132">
        <v>1275.6479999999947</v>
      </c>
      <c r="N429" s="143">
        <v>179.81355247722902</v>
      </c>
    </row>
    <row r="430" spans="2:14" x14ac:dyDescent="0.2">
      <c r="B430" s="130">
        <v>1277.1479999999947</v>
      </c>
      <c r="C430">
        <v>24.120041455454469</v>
      </c>
      <c r="D430">
        <v>1277.1479999999947</v>
      </c>
      <c r="E430">
        <v>-2168.9336089401422</v>
      </c>
      <c r="F430">
        <v>1277.1479999999947</v>
      </c>
      <c r="G430">
        <v>70.913281059857582</v>
      </c>
      <c r="J430" t="str">
        <f>IF(H430="","",$P$6-'Script Table'!$E$15-'Script Table'!$E$19+H430)</f>
        <v/>
      </c>
      <c r="K430" s="132">
        <f t="shared" si="20"/>
        <v>1277.1479999999947</v>
      </c>
      <c r="L430" s="132">
        <f t="shared" si="21"/>
        <v>430</v>
      </c>
      <c r="M430" s="132">
        <v>1276.6479999999947</v>
      </c>
      <c r="N430" s="143">
        <v>179.81104952043626</v>
      </c>
    </row>
    <row r="431" spans="2:14" x14ac:dyDescent="0.2">
      <c r="B431" s="130">
        <v>1278.1479999999947</v>
      </c>
      <c r="C431">
        <v>24.116698045666823</v>
      </c>
      <c r="D431">
        <v>1278.1479999999947</v>
      </c>
      <c r="E431">
        <v>-2169.9338209806092</v>
      </c>
      <c r="F431">
        <v>1278.1479999999947</v>
      </c>
      <c r="G431">
        <v>69.913069019390605</v>
      </c>
      <c r="J431" t="str">
        <f>IF(H431="","",$P$6-'Script Table'!$E$15-'Script Table'!$E$19+H431)</f>
        <v/>
      </c>
      <c r="K431" s="132">
        <f t="shared" si="20"/>
        <v>1278.1479999999947</v>
      </c>
      <c r="L431" s="132">
        <f t="shared" si="21"/>
        <v>431</v>
      </c>
      <c r="M431" s="132">
        <v>1277.6479999999947</v>
      </c>
      <c r="N431" s="143">
        <v>179.8084780538702</v>
      </c>
    </row>
    <row r="432" spans="2:14" x14ac:dyDescent="0.2">
      <c r="B432" s="130">
        <v>1279.1479999999947</v>
      </c>
      <c r="C432">
        <v>24.113308509662509</v>
      </c>
      <c r="D432">
        <v>1279.1479999999947</v>
      </c>
      <c r="E432">
        <v>-2170.9340299206428</v>
      </c>
      <c r="F432">
        <v>1279.1479999999947</v>
      </c>
      <c r="G432">
        <v>68.91286007935696</v>
      </c>
      <c r="J432" t="str">
        <f>IF(H432="","",$P$6-'Script Table'!$E$15-'Script Table'!$E$19+H432)</f>
        <v/>
      </c>
      <c r="K432" s="132">
        <f t="shared" si="20"/>
        <v>1279.1479999999947</v>
      </c>
      <c r="L432" s="132">
        <f t="shared" si="21"/>
        <v>432</v>
      </c>
      <c r="M432" s="132">
        <v>1278.6479999999947</v>
      </c>
      <c r="N432" s="143">
        <v>179.80583520466996</v>
      </c>
    </row>
    <row r="433" spans="2:14" x14ac:dyDescent="0.2">
      <c r="B433" s="130">
        <v>1280.1479999999947</v>
      </c>
      <c r="C433">
        <v>24.109871548602516</v>
      </c>
      <c r="D433">
        <v>1280.1479999999947</v>
      </c>
      <c r="E433">
        <v>-2171.9342357536552</v>
      </c>
      <c r="F433">
        <v>1280.1479999999947</v>
      </c>
      <c r="G433">
        <v>67.912654246344573</v>
      </c>
      <c r="J433" t="str">
        <f>IF(H433="","",$P$6-'Script Table'!$E$15-'Script Table'!$E$19+H433)</f>
        <v/>
      </c>
      <c r="K433" s="132">
        <f t="shared" si="20"/>
        <v>1280.1479999999947</v>
      </c>
      <c r="L433" s="132">
        <f t="shared" si="21"/>
        <v>433</v>
      </c>
      <c r="M433" s="132">
        <v>1279.6479999999947</v>
      </c>
      <c r="N433" s="143">
        <v>179.80311793681409</v>
      </c>
    </row>
    <row r="434" spans="2:14" x14ac:dyDescent="0.2">
      <c r="B434" s="130">
        <v>1281.1479999999947</v>
      </c>
      <c r="C434">
        <v>24.106385807617972</v>
      </c>
      <c r="D434">
        <v>1281.1479999999947</v>
      </c>
      <c r="E434">
        <v>-2172.9344384726742</v>
      </c>
      <c r="F434">
        <v>1281.1479999999947</v>
      </c>
      <c r="G434">
        <v>66.912451527325629</v>
      </c>
      <c r="J434" t="str">
        <f>IF(H434="","",$P$6-'Script Table'!$E$15-'Script Table'!$E$19+H434)</f>
        <v/>
      </c>
      <c r="K434" s="132">
        <f t="shared" si="20"/>
        <v>1281.1479999999947</v>
      </c>
      <c r="L434" s="132">
        <f t="shared" si="21"/>
        <v>434</v>
      </c>
      <c r="M434" s="132">
        <v>1280.6479999999947</v>
      </c>
      <c r="N434" s="143">
        <v>179.80032303997842</v>
      </c>
    </row>
    <row r="435" spans="2:14" x14ac:dyDescent="0.2">
      <c r="B435" s="130">
        <v>1282.1479999999947</v>
      </c>
      <c r="C435">
        <v>24.102849872563699</v>
      </c>
      <c r="D435">
        <v>1282.1479999999947</v>
      </c>
      <c r="E435">
        <v>-2173.9346380703228</v>
      </c>
      <c r="F435">
        <v>1282.1479999999947</v>
      </c>
      <c r="G435">
        <v>65.912251929677041</v>
      </c>
      <c r="J435" t="str">
        <f>IF(H435="","",$P$6-'Script Table'!$E$15-'Script Table'!$E$19+H435)</f>
        <v/>
      </c>
      <c r="K435" s="132">
        <f t="shared" si="20"/>
        <v>1282.1479999999947</v>
      </c>
      <c r="L435" s="132">
        <f t="shared" si="21"/>
        <v>435</v>
      </c>
      <c r="M435" s="132">
        <v>1281.6479999999947</v>
      </c>
      <c r="N435" s="143">
        <v>179.79744711782737</v>
      </c>
    </row>
    <row r="436" spans="2:14" x14ac:dyDescent="0.2">
      <c r="B436" s="130">
        <v>1283.1479999999947</v>
      </c>
      <c r="C436">
        <v>24.099262266559766</v>
      </c>
      <c r="D436">
        <v>1283.1479999999947</v>
      </c>
      <c r="E436">
        <v>-2174.9348345387853</v>
      </c>
      <c r="F436">
        <v>1283.1479999999947</v>
      </c>
      <c r="G436">
        <v>64.91205546121455</v>
      </c>
      <c r="J436" t="str">
        <f>IF(H436="","",$P$6-'Script Table'!$E$15-'Script Table'!$E$19+H436)</f>
        <v/>
      </c>
      <c r="K436" s="132">
        <f t="shared" si="20"/>
        <v>1283.1479999999947</v>
      </c>
      <c r="L436" s="132">
        <f t="shared" si="21"/>
        <v>436</v>
      </c>
      <c r="M436" s="132">
        <v>1282.6479999999947</v>
      </c>
      <c r="N436" s="143">
        <v>179.79448657586451</v>
      </c>
    </row>
    <row r="437" spans="2:14" x14ac:dyDescent="0.2">
      <c r="B437" s="130">
        <v>1284.1479999999947</v>
      </c>
      <c r="C437">
        <v>24.095621446317949</v>
      </c>
      <c r="D437">
        <v>1284.1479999999947</v>
      </c>
      <c r="E437">
        <v>-2175.9350278697748</v>
      </c>
      <c r="F437">
        <v>1284.1479999999947</v>
      </c>
      <c r="G437">
        <v>63.911862130225018</v>
      </c>
      <c r="J437" t="str">
        <f>IF(H437="","",$P$6-'Script Table'!$E$15-'Script Table'!$E$19+H437)</f>
        <v/>
      </c>
      <c r="K437" s="132">
        <f t="shared" si="20"/>
        <v>1284.1479999999947</v>
      </c>
      <c r="L437" s="132">
        <f t="shared" si="21"/>
        <v>437</v>
      </c>
      <c r="M437" s="132">
        <v>1283.6479999999947</v>
      </c>
      <c r="N437" s="143">
        <v>179.79143760910807</v>
      </c>
    </row>
    <row r="438" spans="2:14" x14ac:dyDescent="0.2">
      <c r="B438" s="130">
        <v>1285.1479999999947</v>
      </c>
      <c r="C438">
        <v>24.091925798257225</v>
      </c>
      <c r="D438">
        <v>1285.1479999999947</v>
      </c>
      <c r="E438">
        <v>-2176.9352180544993</v>
      </c>
      <c r="F438">
        <v>1285.1479999999947</v>
      </c>
      <c r="G438">
        <v>62.91167194550053</v>
      </c>
      <c r="J438" t="str">
        <f>IF(H438="","",$P$6-'Script Table'!$E$15-'Script Table'!$E$19+H438)</f>
        <v/>
      </c>
      <c r="K438" s="132">
        <f t="shared" si="20"/>
        <v>1285.1479999999947</v>
      </c>
      <c r="L438" s="132">
        <f t="shared" si="21"/>
        <v>438</v>
      </c>
      <c r="M438" s="132">
        <v>1284.6479999999947</v>
      </c>
      <c r="N438" s="143">
        <v>179.7882961900026</v>
      </c>
    </row>
    <row r="439" spans="2:14" x14ac:dyDescent="0.2">
      <c r="B439" s="130">
        <v>1286.1479999999947</v>
      </c>
      <c r="C439">
        <v>24.088173634423875</v>
      </c>
      <c r="D439">
        <v>1286.1479999999947</v>
      </c>
      <c r="E439">
        <v>-2177.9354050836214</v>
      </c>
      <c r="F439">
        <v>1286.1479999999947</v>
      </c>
      <c r="G439">
        <v>61.911484916378413</v>
      </c>
      <c r="J439" t="str">
        <f>IF(H439="","",$P$6-'Script Table'!$E$15-'Script Table'!$E$19+H439)</f>
        <v/>
      </c>
      <c r="K439" s="132">
        <f t="shared" si="20"/>
        <v>1286.1479999999947</v>
      </c>
      <c r="L439" s="132">
        <f t="shared" si="21"/>
        <v>439</v>
      </c>
      <c r="M439" s="132">
        <v>1285.6479999999947</v>
      </c>
      <c r="N439" s="143">
        <v>179.78505805722128</v>
      </c>
    </row>
    <row r="440" spans="2:14" x14ac:dyDescent="0.2">
      <c r="B440" s="130">
        <v>1287.1479999999947</v>
      </c>
      <c r="C440">
        <v>24.084363188249583</v>
      </c>
      <c r="D440">
        <v>1287.1479999999947</v>
      </c>
      <c r="E440">
        <v>-2178.9355889472172</v>
      </c>
      <c r="F440">
        <v>1287.1479999999947</v>
      </c>
      <c r="G440">
        <v>60.911301052782619</v>
      </c>
      <c r="J440" t="str">
        <f>IF(H440="","",$P$6-'Script Table'!$E$15-'Script Table'!$E$19+H440)</f>
        <v/>
      </c>
      <c r="K440" s="132">
        <f t="shared" si="20"/>
        <v>1287.1479999999947</v>
      </c>
      <c r="L440" s="132">
        <f t="shared" si="21"/>
        <v>440</v>
      </c>
      <c r="M440" s="132">
        <v>1286.6479999999947</v>
      </c>
      <c r="N440" s="143">
        <v>179.78171870638164</v>
      </c>
    </row>
    <row r="441" spans="2:14" x14ac:dyDescent="0.2">
      <c r="B441" s="130">
        <v>1288.1479999999947</v>
      </c>
      <c r="C441">
        <v>24.080492610207479</v>
      </c>
      <c r="D441">
        <v>1288.1479999999947</v>
      </c>
      <c r="E441">
        <v>-2179.9357696347365</v>
      </c>
      <c r="F441">
        <v>1288.1479999999947</v>
      </c>
      <c r="G441">
        <v>59.911120365263287</v>
      </c>
      <c r="J441" t="str">
        <f>IF(H441="","",$P$6-'Script Table'!$E$15-'Script Table'!$E$19+H441)</f>
        <v/>
      </c>
      <c r="K441" s="132">
        <f t="shared" si="20"/>
        <v>1288.1479999999947</v>
      </c>
      <c r="L441" s="132">
        <f t="shared" si="21"/>
        <v>441</v>
      </c>
      <c r="M441" s="132">
        <v>1287.6479999999947</v>
      </c>
      <c r="N441" s="143">
        <v>179.77827338419564</v>
      </c>
    </row>
    <row r="442" spans="2:14" x14ac:dyDescent="0.2">
      <c r="B442" s="130">
        <v>1288.6479999999947</v>
      </c>
      <c r="C442">
        <v>24.078534045406261</v>
      </c>
      <c r="D442">
        <v>1288.6479999999947</v>
      </c>
      <c r="E442">
        <v>-2180.4358587834363</v>
      </c>
      <c r="F442">
        <v>1288.6479999999947</v>
      </c>
      <c r="G442">
        <v>59.411031216563515</v>
      </c>
      <c r="J442" t="str">
        <f>IF(H442="","",$P$6-'Script Table'!$E$15-'Script Table'!$E$19+H442)</f>
        <v/>
      </c>
      <c r="K442" s="132">
        <f t="shared" si="20"/>
        <v>1288.6479999999947</v>
      </c>
      <c r="L442" s="132">
        <f t="shared" si="21"/>
        <v>442</v>
      </c>
      <c r="M442" s="132">
        <v>1288.3979999999947</v>
      </c>
      <c r="N442" s="143">
        <v>179.7756061622957</v>
      </c>
    </row>
    <row r="443" spans="2:14" x14ac:dyDescent="0.2">
      <c r="B443" s="130">
        <v>1289.1479999999947</v>
      </c>
      <c r="C443">
        <v>24.076559708817239</v>
      </c>
      <c r="D443">
        <v>1289.1479999999947</v>
      </c>
      <c r="E443">
        <v>-2180.9359471338225</v>
      </c>
      <c r="F443">
        <v>1289.1479999999947</v>
      </c>
      <c r="G443">
        <v>58.910942866177265</v>
      </c>
      <c r="J443" t="str">
        <f>IF(H443="","",$P$6-'Script Table'!$E$15-'Script Table'!$E$19+H443)</f>
        <v/>
      </c>
      <c r="K443" s="132">
        <f t="shared" si="20"/>
        <v>1289.1479999999947</v>
      </c>
      <c r="L443" s="132">
        <f t="shared" si="21"/>
        <v>443</v>
      </c>
      <c r="M443" s="132">
        <v>1288.8979999999947</v>
      </c>
      <c r="N443" s="143">
        <v>179.77379883757345</v>
      </c>
    </row>
    <row r="444" spans="2:14" x14ac:dyDescent="0.2">
      <c r="B444" s="130">
        <v>1289.6479999999947</v>
      </c>
      <c r="C444">
        <v>24.074569339816744</v>
      </c>
      <c r="D444">
        <v>1289.6479999999947</v>
      </c>
      <c r="E444">
        <v>-2181.43603468436</v>
      </c>
      <c r="F444">
        <v>1289.6479999999947</v>
      </c>
      <c r="G444">
        <v>58.410855315639765</v>
      </c>
      <c r="J444" t="str">
        <f>IF(H444="","",$P$6-'Script Table'!$E$15-'Script Table'!$E$19+H444)</f>
        <v/>
      </c>
      <c r="K444" s="132">
        <f t="shared" si="20"/>
        <v>1289.6479999999947</v>
      </c>
      <c r="L444" s="132">
        <f t="shared" si="21"/>
        <v>444</v>
      </c>
      <c r="M444" s="132">
        <v>1289.3979999999947</v>
      </c>
      <c r="N444" s="143">
        <v>179.77196164726013</v>
      </c>
    </row>
    <row r="445" spans="2:14" x14ac:dyDescent="0.2">
      <c r="B445" s="130">
        <v>1290.1479999999947</v>
      </c>
      <c r="C445">
        <v>24.072562671483706</v>
      </c>
      <c r="D445">
        <v>1290.1479999999947</v>
      </c>
      <c r="E445">
        <v>-2181.9361214334645</v>
      </c>
      <c r="F445">
        <v>1290.1479999999947</v>
      </c>
      <c r="G445">
        <v>57.910768566535353</v>
      </c>
      <c r="J445" t="str">
        <f>IF(H445="","",$P$6-'Script Table'!$E$15-'Script Table'!$E$19+H445)</f>
        <v/>
      </c>
      <c r="K445" s="132">
        <f t="shared" si="20"/>
        <v>1290.1479999999947</v>
      </c>
      <c r="L445" s="132">
        <f t="shared" si="21"/>
        <v>445</v>
      </c>
      <c r="M445" s="132">
        <v>1289.8979999999947</v>
      </c>
      <c r="N445" s="143">
        <v>179.77009386970724</v>
      </c>
    </row>
    <row r="446" spans="2:14" x14ac:dyDescent="0.2">
      <c r="B446" s="130">
        <v>1290.6479999999947</v>
      </c>
      <c r="C446">
        <v>24.070539430314867</v>
      </c>
      <c r="D446">
        <v>1290.6479999999947</v>
      </c>
      <c r="E446">
        <v>-2182.4362073794978</v>
      </c>
      <c r="F446">
        <v>1290.6479999999947</v>
      </c>
      <c r="G446">
        <v>57.41068262050203</v>
      </c>
      <c r="J446" t="str">
        <f>IF(H446="","",$P$6-'Script Table'!$E$15-'Script Table'!$E$19+H446)</f>
        <v/>
      </c>
      <c r="K446" s="132">
        <f t="shared" si="20"/>
        <v>1290.6479999999947</v>
      </c>
      <c r="L446" s="132">
        <f t="shared" si="21"/>
        <v>446</v>
      </c>
      <c r="M446" s="132">
        <v>1290.3979999999947</v>
      </c>
      <c r="N446" s="143">
        <v>179.76819475063178</v>
      </c>
    </row>
    <row r="447" spans="2:14" x14ac:dyDescent="0.2">
      <c r="B447" s="130">
        <v>1291.1479999999947</v>
      </c>
      <c r="C447">
        <v>24.068499335938583</v>
      </c>
      <c r="D447">
        <v>1291.1479999999947</v>
      </c>
      <c r="E447">
        <v>-2182.936292520767</v>
      </c>
      <c r="F447">
        <v>1291.1479999999947</v>
      </c>
      <c r="G447">
        <v>56.91059747923282</v>
      </c>
      <c r="J447" t="str">
        <f>IF(H447="","",$P$6-'Script Table'!$E$15-'Script Table'!$E$19+H447)</f>
        <v/>
      </c>
      <c r="K447" s="132">
        <f t="shared" si="20"/>
        <v>1291.1479999999947</v>
      </c>
      <c r="L447" s="132">
        <f t="shared" si="21"/>
        <v>447</v>
      </c>
      <c r="M447" s="132">
        <v>1290.8979999999947</v>
      </c>
      <c r="N447" s="143">
        <v>179.76626350295567</v>
      </c>
    </row>
    <row r="448" spans="2:14" x14ac:dyDescent="0.2">
      <c r="B448" s="130">
        <v>1291.6479999999947</v>
      </c>
      <c r="C448">
        <v>24.066442100824375</v>
      </c>
      <c r="D448">
        <v>1291.6479999999947</v>
      </c>
      <c r="E448">
        <v>-2183.4363768555213</v>
      </c>
      <c r="F448">
        <v>1291.6479999999947</v>
      </c>
      <c r="G448">
        <v>56.4105131444785</v>
      </c>
      <c r="J448" t="str">
        <f>IF(H448="","",$P$6-'Script Table'!$E$15-'Script Table'!$E$19+H448)</f>
        <v/>
      </c>
      <c r="K448" s="132">
        <f t="shared" si="20"/>
        <v>1291.6479999999947</v>
      </c>
      <c r="L448" s="132">
        <f t="shared" si="21"/>
        <v>448</v>
      </c>
      <c r="M448" s="132">
        <v>1291.3979999999947</v>
      </c>
      <c r="N448" s="143">
        <v>179.76429930631787</v>
      </c>
    </row>
    <row r="449" spans="2:14" x14ac:dyDescent="0.2">
      <c r="B449" s="130">
        <v>1292.1479999999947</v>
      </c>
      <c r="C449">
        <v>24.064367429985754</v>
      </c>
      <c r="D449">
        <v>1292.1479999999947</v>
      </c>
      <c r="E449">
        <v>-2183.936460381949</v>
      </c>
      <c r="F449">
        <v>1292.1479999999947</v>
      </c>
      <c r="G449">
        <v>55.910429618050784</v>
      </c>
      <c r="J449" t="str">
        <f>IF(H449="","",$P$6-'Script Table'!$E$15-'Script Table'!$E$19+H449)</f>
        <v/>
      </c>
      <c r="K449" s="132">
        <f t="shared" si="20"/>
        <v>1292.1479999999947</v>
      </c>
      <c r="L449" s="132">
        <f t="shared" si="21"/>
        <v>449</v>
      </c>
      <c r="M449" s="132">
        <v>1291.8979999999947</v>
      </c>
      <c r="N449" s="143">
        <v>179.76230130630344</v>
      </c>
    </row>
    <row r="450" spans="2:14" x14ac:dyDescent="0.2">
      <c r="B450" s="130">
        <v>1292.6479999999947</v>
      </c>
      <c r="C450">
        <v>24.062275020673955</v>
      </c>
      <c r="D450">
        <v>1292.6479999999947</v>
      </c>
      <c r="E450">
        <v>-2184.4365430981757</v>
      </c>
      <c r="F450">
        <v>1292.6479999999947</v>
      </c>
      <c r="G450">
        <v>55.410346901824141</v>
      </c>
      <c r="J450" t="str">
        <f>IF(H450="","",$P$6-'Script Table'!$E$15-'Script Table'!$E$19+H450)</f>
        <v/>
      </c>
      <c r="K450" s="132">
        <f t="shared" si="20"/>
        <v>1292.6479999999947</v>
      </c>
      <c r="L450" s="132">
        <f t="shared" si="21"/>
        <v>450</v>
      </c>
      <c r="M450" s="132">
        <v>1292.3979999999947</v>
      </c>
      <c r="N450" s="143">
        <v>179.76026861340191</v>
      </c>
    </row>
    <row r="451" spans="2:14" x14ac:dyDescent="0.2">
      <c r="B451" s="130">
        <v>1293.1479999999947</v>
      </c>
      <c r="C451">
        <v>24.060164562060468</v>
      </c>
      <c r="D451">
        <v>1293.1479999999947</v>
      </c>
      <c r="E451">
        <v>-2184.9366250022604</v>
      </c>
      <c r="F451">
        <v>1293.1479999999947</v>
      </c>
      <c r="G451">
        <v>54.910264997739432</v>
      </c>
      <c r="J451" t="str">
        <f>IF(H451="","",$P$6-'Script Table'!$E$15-'Script Table'!$E$19+H451)</f>
        <v/>
      </c>
      <c r="K451" s="132">
        <f t="shared" si="20"/>
        <v>1293.1479999999947</v>
      </c>
      <c r="L451" s="132">
        <f t="shared" si="21"/>
        <v>451</v>
      </c>
      <c r="M451" s="132">
        <v>1292.8979999999947</v>
      </c>
      <c r="N451" s="143">
        <v>179.75820030172358</v>
      </c>
    </row>
    <row r="452" spans="2:14" x14ac:dyDescent="0.2">
      <c r="B452" s="130">
        <v>1293.6479999999947</v>
      </c>
      <c r="C452">
        <v>24.058035734906259</v>
      </c>
      <c r="D452">
        <v>1293.6479999999947</v>
      </c>
      <c r="E452">
        <v>-2185.4367060921923</v>
      </c>
      <c r="F452">
        <v>1293.6479999999947</v>
      </c>
      <c r="G452">
        <v>54.41018390780755</v>
      </c>
      <c r="J452" t="str">
        <f>IF(H452="","",$P$6-'Script Table'!$E$15-'Script Table'!$E$19+H452)</f>
        <v/>
      </c>
      <c r="K452" s="132">
        <f t="shared" ref="K452:K515" si="22">F452</f>
        <v>1293.6479999999947</v>
      </c>
      <c r="L452" s="132">
        <f t="shared" si="21"/>
        <v>452</v>
      </c>
      <c r="M452" s="132">
        <v>1293.3979999999947</v>
      </c>
      <c r="N452" s="143">
        <v>179.75609540747271</v>
      </c>
    </row>
    <row r="453" spans="2:14" x14ac:dyDescent="0.2">
      <c r="B453" s="130">
        <v>1294.1479999999947</v>
      </c>
      <c r="C453">
        <v>24.055888211215585</v>
      </c>
      <c r="D453">
        <v>1294.1479999999947</v>
      </c>
      <c r="E453">
        <v>-2185.9367863658886</v>
      </c>
      <c r="F453">
        <v>1294.1479999999947</v>
      </c>
      <c r="G453">
        <v>53.910103634111238</v>
      </c>
      <c r="J453" t="str">
        <f>IF(H453="","",$P$6-'Script Table'!$E$15-'Script Table'!$E$19+H453)</f>
        <v/>
      </c>
      <c r="K453" s="132">
        <f t="shared" si="22"/>
        <v>1294.1479999999947</v>
      </c>
      <c r="L453" s="132">
        <f t="shared" si="21"/>
        <v>453</v>
      </c>
      <c r="M453" s="132">
        <v>1293.8979999999947</v>
      </c>
      <c r="N453" s="143">
        <v>179.75395292718466</v>
      </c>
    </row>
    <row r="454" spans="2:14" x14ac:dyDescent="0.2">
      <c r="B454" s="130">
        <v>1294.6479999999947</v>
      </c>
      <c r="C454">
        <v>24.053721653872341</v>
      </c>
      <c r="D454">
        <v>1294.6479999999947</v>
      </c>
      <c r="E454">
        <v>-2186.4368658211897</v>
      </c>
      <c r="F454">
        <v>1294.6479999999947</v>
      </c>
      <c r="G454">
        <v>53.41002417881009</v>
      </c>
      <c r="J454" t="str">
        <f>IF(H454="","",$P$6-'Script Table'!$E$15-'Script Table'!$E$19+H454)</f>
        <v/>
      </c>
      <c r="K454" s="132">
        <f t="shared" si="22"/>
        <v>1294.6479999999947</v>
      </c>
      <c r="L454" s="132">
        <f t="shared" ref="L454:L517" si="23">L453+1</f>
        <v>454</v>
      </c>
      <c r="M454" s="132">
        <v>1294.3979999999947</v>
      </c>
      <c r="N454" s="143">
        <v>179.75177181572147</v>
      </c>
    </row>
    <row r="455" spans="2:14" x14ac:dyDescent="0.2">
      <c r="B455" s="130">
        <v>1295.1479999999947</v>
      </c>
      <c r="C455">
        <v>24.051535716256652</v>
      </c>
      <c r="D455">
        <v>1295.1479999999947</v>
      </c>
      <c r="E455">
        <v>-2186.9369444558561</v>
      </c>
      <c r="F455">
        <v>1295.1479999999947</v>
      </c>
      <c r="G455">
        <v>52.909945544143739</v>
      </c>
      <c r="J455" t="str">
        <f>IF(H455="","",$P$6-'Script Table'!$E$15-'Script Table'!$E$19+H455)</f>
        <v/>
      </c>
      <c r="K455" s="132">
        <f t="shared" si="22"/>
        <v>1295.1479999999947</v>
      </c>
      <c r="L455" s="132">
        <f t="shared" si="23"/>
        <v>455</v>
      </c>
      <c r="M455" s="132">
        <v>1294.8979999999947</v>
      </c>
      <c r="N455" s="143">
        <v>179.74955098401</v>
      </c>
    </row>
    <row r="456" spans="2:14" x14ac:dyDescent="0.2">
      <c r="B456" s="130">
        <v>1295.6479999999947</v>
      </c>
      <c r="C456">
        <v>24.049330041839447</v>
      </c>
      <c r="D456">
        <v>1295.6479999999947</v>
      </c>
      <c r="E456">
        <v>-2187.4370222675634</v>
      </c>
      <c r="F456">
        <v>1295.6479999999947</v>
      </c>
      <c r="G456">
        <v>52.409867732436396</v>
      </c>
      <c r="J456" t="str">
        <f>IF(H456="","",$P$6-'Script Table'!$E$15-'Script Table'!$E$19+H456)</f>
        <v/>
      </c>
      <c r="K456" s="132">
        <f t="shared" si="22"/>
        <v>1295.6479999999947</v>
      </c>
      <c r="L456" s="132">
        <f t="shared" si="23"/>
        <v>456</v>
      </c>
      <c r="M456" s="132">
        <v>1295.3979999999947</v>
      </c>
      <c r="N456" s="143">
        <v>179.74728929651738</v>
      </c>
    </row>
    <row r="457" spans="2:14" x14ac:dyDescent="0.2">
      <c r="B457" s="130">
        <v>1296.1479999999947</v>
      </c>
      <c r="C457">
        <v>24.047104263752406</v>
      </c>
      <c r="D457">
        <v>1296.1479999999947</v>
      </c>
      <c r="E457">
        <v>-2187.9370992539011</v>
      </c>
      <c r="F457">
        <v>1296.1479999999947</v>
      </c>
      <c r="G457">
        <v>51.909790746098679</v>
      </c>
      <c r="J457" t="str">
        <f>IF(H457="","",$P$6-'Script Table'!$E$15-'Script Table'!$E$19+H457)</f>
        <v/>
      </c>
      <c r="K457" s="132">
        <f t="shared" si="22"/>
        <v>1296.1479999999947</v>
      </c>
      <c r="L457" s="132">
        <f t="shared" si="23"/>
        <v>457</v>
      </c>
      <c r="M457" s="132">
        <v>1295.8979999999947</v>
      </c>
      <c r="N457" s="143">
        <v>179.74498556843105</v>
      </c>
    </row>
    <row r="458" spans="2:14" x14ac:dyDescent="0.2">
      <c r="B458" s="130">
        <v>1296.6479999999947</v>
      </c>
      <c r="C458">
        <v>24.044858004330557</v>
      </c>
      <c r="D458">
        <v>1296.6479999999947</v>
      </c>
      <c r="E458">
        <v>-2188.4371754123631</v>
      </c>
      <c r="F458">
        <v>1296.6479999999947</v>
      </c>
      <c r="G458">
        <v>51.409714587636699</v>
      </c>
      <c r="J458" t="str">
        <f>IF(H458="","",$P$6-'Script Table'!$E$15-'Script Table'!$E$19+H458)</f>
        <v/>
      </c>
      <c r="K458" s="132">
        <f t="shared" si="22"/>
        <v>1296.6479999999947</v>
      </c>
      <c r="L458" s="132">
        <f t="shared" si="23"/>
        <v>458</v>
      </c>
      <c r="M458" s="132">
        <v>1296.3979999999947</v>
      </c>
      <c r="N458" s="143">
        <v>179.74263856252105</v>
      </c>
    </row>
    <row r="459" spans="2:14" x14ac:dyDescent="0.2">
      <c r="B459" s="130">
        <v>1297.1479999999947</v>
      </c>
      <c r="C459">
        <v>24.042590874624413</v>
      </c>
      <c r="D459">
        <v>1297.1479999999947</v>
      </c>
      <c r="E459">
        <v>-2188.9372507403482</v>
      </c>
      <c r="F459">
        <v>1297.1479999999947</v>
      </c>
      <c r="G459">
        <v>50.909639259651613</v>
      </c>
      <c r="J459" t="str">
        <f>IF(H459="","",$P$6-'Script Table'!$E$15-'Script Table'!$E$19+H459)</f>
        <v/>
      </c>
      <c r="K459" s="132">
        <f t="shared" si="22"/>
        <v>1297.1479999999947</v>
      </c>
      <c r="L459" s="132">
        <f t="shared" si="23"/>
        <v>459</v>
      </c>
      <c r="M459" s="132">
        <v>1296.8979999999947</v>
      </c>
      <c r="N459" s="143">
        <v>179.7402469856543</v>
      </c>
    </row>
    <row r="460" spans="2:14" x14ac:dyDescent="0.2">
      <c r="B460" s="130">
        <v>1297.6479999999947</v>
      </c>
      <c r="C460">
        <v>24.040302473878256</v>
      </c>
      <c r="D460">
        <v>1297.6479999999947</v>
      </c>
      <c r="E460">
        <v>-2189.4373252351515</v>
      </c>
      <c r="F460">
        <v>1297.6479999999947</v>
      </c>
      <c r="G460">
        <v>50.409564764848255</v>
      </c>
      <c r="J460" t="str">
        <f>IF(H460="","",$P$6-'Script Table'!$E$15-'Script Table'!$E$19+H460)</f>
        <v/>
      </c>
      <c r="K460" s="132">
        <f t="shared" si="22"/>
        <v>1297.6479999999947</v>
      </c>
      <c r="L460" s="132">
        <f t="shared" si="23"/>
        <v>460</v>
      </c>
      <c r="M460" s="132">
        <v>1297.3979999999947</v>
      </c>
      <c r="N460" s="143">
        <v>179.73780948491145</v>
      </c>
    </row>
    <row r="461" spans="2:14" x14ac:dyDescent="0.2">
      <c r="B461" s="130">
        <v>1298.1479999999947</v>
      </c>
      <c r="C461">
        <v>24.037992388970718</v>
      </c>
      <c r="D461">
        <v>1298.1479999999947</v>
      </c>
      <c r="E461">
        <v>-2189.9373988939592</v>
      </c>
      <c r="F461">
        <v>1298.1479999999947</v>
      </c>
      <c r="G461">
        <v>49.909491106040605</v>
      </c>
      <c r="J461" t="str">
        <f>IF(H461="","",$P$6-'Script Table'!$E$15-'Script Table'!$E$19+H461)</f>
        <v/>
      </c>
      <c r="K461" s="132">
        <f t="shared" si="22"/>
        <v>1298.1479999999947</v>
      </c>
      <c r="L461" s="132">
        <f t="shared" si="23"/>
        <v>461</v>
      </c>
      <c r="M461" s="132">
        <v>1297.8979999999947</v>
      </c>
      <c r="N461" s="143">
        <v>179.73532464326729</v>
      </c>
    </row>
    <row r="462" spans="2:14" x14ac:dyDescent="0.2">
      <c r="B462" s="130">
        <v>1298.6479999999947</v>
      </c>
      <c r="C462">
        <v>24.035660193813364</v>
      </c>
      <c r="D462">
        <v>1298.6479999999947</v>
      </c>
      <c r="E462">
        <v>-2190.4374717138448</v>
      </c>
      <c r="F462">
        <v>1298.6479999999947</v>
      </c>
      <c r="G462">
        <v>49.40941828615496</v>
      </c>
      <c r="J462" t="str">
        <f>IF(H462="","",$P$6-'Script Table'!$E$15-'Script Table'!$E$19+H462)</f>
        <v/>
      </c>
      <c r="K462" s="132">
        <f t="shared" si="22"/>
        <v>1298.6479999999947</v>
      </c>
      <c r="L462" s="132">
        <f t="shared" si="23"/>
        <v>462</v>
      </c>
      <c r="M462" s="132">
        <v>1298.3979999999947</v>
      </c>
      <c r="N462" s="143">
        <v>179.73279097478107</v>
      </c>
    </row>
    <row r="463" spans="2:14" x14ac:dyDescent="0.2">
      <c r="B463" s="130">
        <v>1299.1479999999947</v>
      </c>
      <c r="C463">
        <v>24.033305448702304</v>
      </c>
      <c r="D463">
        <v>1299.1479999999947</v>
      </c>
      <c r="E463">
        <v>-2190.9375436917589</v>
      </c>
      <c r="F463">
        <v>1299.1479999999947</v>
      </c>
      <c r="G463">
        <v>48.909346308240856</v>
      </c>
      <c r="J463" t="str">
        <f>IF(H463="","",$P$6-'Script Table'!$E$15-'Script Table'!$E$19+H463)</f>
        <v/>
      </c>
      <c r="K463" s="132">
        <f t="shared" si="22"/>
        <v>1299.1479999999947</v>
      </c>
      <c r="L463" s="132">
        <f t="shared" si="23"/>
        <v>463</v>
      </c>
      <c r="M463" s="132">
        <v>1298.8979999999947</v>
      </c>
      <c r="N463" s="143">
        <v>179.73020691920902</v>
      </c>
    </row>
    <row r="464" spans="2:14" x14ac:dyDescent="0.2">
      <c r="B464" s="130">
        <v>1299.6479999999947</v>
      </c>
      <c r="C464">
        <v>24.030927699617472</v>
      </c>
      <c r="D464">
        <v>1299.6479999999947</v>
      </c>
      <c r="E464">
        <v>-2191.4376148245274</v>
      </c>
      <c r="F464">
        <v>1299.6479999999947</v>
      </c>
      <c r="G464">
        <v>48.40927517547243</v>
      </c>
      <c r="J464" t="str">
        <f>IF(H464="","",$P$6-'Script Table'!$E$15-'Script Table'!$E$19+H464)</f>
        <v/>
      </c>
      <c r="K464" s="132">
        <f t="shared" si="22"/>
        <v>1299.6479999999947</v>
      </c>
      <c r="L464" s="132">
        <f t="shared" si="23"/>
        <v>464</v>
      </c>
      <c r="M464" s="132">
        <v>1299.3979999999947</v>
      </c>
      <c r="N464" s="143">
        <v>179.72757083601309</v>
      </c>
    </row>
    <row r="465" spans="2:14" x14ac:dyDescent="0.2">
      <c r="B465" s="130">
        <v>1300.1479999999947</v>
      </c>
      <c r="C465">
        <v>24.028526477463039</v>
      </c>
      <c r="D465">
        <v>1300.1479999999947</v>
      </c>
      <c r="E465">
        <v>-2191.9376851088382</v>
      </c>
      <c r="F465">
        <v>1300.1479999999947</v>
      </c>
      <c r="G465">
        <v>47.909204891161608</v>
      </c>
      <c r="J465" t="str">
        <f>IF(H465="","",$P$6-'Script Table'!$E$15-'Script Table'!$E$19+H465)</f>
        <v/>
      </c>
      <c r="K465" s="132">
        <f t="shared" si="22"/>
        <v>1300.1479999999947</v>
      </c>
      <c r="L465" s="132">
        <f t="shared" si="23"/>
        <v>465</v>
      </c>
      <c r="M465" s="132">
        <v>1299.8979999999947</v>
      </c>
      <c r="N465" s="143">
        <v>179.72488099761051</v>
      </c>
    </row>
    <row r="466" spans="2:14" x14ac:dyDescent="0.2">
      <c r="B466" s="130">
        <v>1300.6479999999947</v>
      </c>
      <c r="C466">
        <v>24.026101297242096</v>
      </c>
      <c r="D466">
        <v>1300.6479999999947</v>
      </c>
      <c r="E466">
        <v>-2192.4377545412385</v>
      </c>
      <c r="F466">
        <v>1300.6479999999947</v>
      </c>
      <c r="G466">
        <v>47.409135458761284</v>
      </c>
      <c r="J466" t="str">
        <f>IF(H466="","",$P$6-'Script Table'!$E$15-'Script Table'!$E$19+H466)</f>
        <v/>
      </c>
      <c r="K466" s="132">
        <f t="shared" si="22"/>
        <v>1300.6479999999947</v>
      </c>
      <c r="L466" s="132">
        <f t="shared" si="23"/>
        <v>466</v>
      </c>
      <c r="M466" s="132">
        <v>1300.3979999999947</v>
      </c>
      <c r="N466" s="143">
        <v>179.72213558184603</v>
      </c>
    </row>
    <row r="467" spans="2:14" x14ac:dyDescent="0.2">
      <c r="B467" s="130">
        <v>1301.1479999999947</v>
      </c>
      <c r="C467">
        <v>24.023651657157163</v>
      </c>
      <c r="D467">
        <v>1301.1479999999947</v>
      </c>
      <c r="E467">
        <v>-2192.9378231181217</v>
      </c>
      <c r="F467">
        <v>1301.1479999999947</v>
      </c>
      <c r="G467">
        <v>46.909066881878061</v>
      </c>
      <c r="J467" t="str">
        <f>IF(H467="","",$P$6-'Script Table'!$E$15-'Script Table'!$E$19+H467)</f>
        <v/>
      </c>
      <c r="K467" s="132">
        <f t="shared" si="22"/>
        <v>1301.1479999999947</v>
      </c>
      <c r="L467" s="132">
        <f t="shared" si="23"/>
        <v>467</v>
      </c>
      <c r="M467" s="132">
        <v>1300.8979999999947</v>
      </c>
      <c r="N467" s="143">
        <v>179.71933266348887</v>
      </c>
    </row>
    <row r="468" spans="2:14" x14ac:dyDescent="0.2">
      <c r="B468" s="130">
        <v>1301.6479999999947</v>
      </c>
      <c r="C468">
        <v>24.021177037627474</v>
      </c>
      <c r="D468">
        <v>1301.6479999999947</v>
      </c>
      <c r="E468">
        <v>-2193.4378908357207</v>
      </c>
      <c r="F468">
        <v>1301.6479999999947</v>
      </c>
      <c r="G468">
        <v>46.408999164279066</v>
      </c>
      <c r="J468" t="str">
        <f>IF(H468="","",$P$6-'Script Table'!$E$15-'Script Table'!$E$19+H468)</f>
        <v/>
      </c>
      <c r="K468" s="132">
        <f t="shared" si="22"/>
        <v>1301.6479999999947</v>
      </c>
      <c r="L468" s="132">
        <f t="shared" si="23"/>
        <v>468</v>
      </c>
      <c r="M468" s="132">
        <v>1301.3979999999947</v>
      </c>
      <c r="N468" s="143">
        <v>179.71647020469936</v>
      </c>
    </row>
    <row r="469" spans="2:14" x14ac:dyDescent="0.2">
      <c r="B469" s="130">
        <v>1302.1479999999947</v>
      </c>
      <c r="C469">
        <v>24.018676900212348</v>
      </c>
      <c r="D469">
        <v>1302.1479999999947</v>
      </c>
      <c r="E469">
        <v>-2193.937957690096</v>
      </c>
      <c r="F469">
        <v>1302.1479999999947</v>
      </c>
      <c r="G469">
        <v>45.908932309903776</v>
      </c>
      <c r="J469" t="str">
        <f>IF(H469="","",$P$6-'Script Table'!$E$15-'Script Table'!$E$19+H469)</f>
        <v/>
      </c>
      <c r="K469" s="132">
        <f t="shared" si="22"/>
        <v>1302.1479999999947</v>
      </c>
      <c r="L469" s="132">
        <f t="shared" si="23"/>
        <v>469</v>
      </c>
      <c r="M469" s="132">
        <v>1301.8979999999947</v>
      </c>
      <c r="N469" s="143">
        <v>179.71354604426523</v>
      </c>
    </row>
    <row r="470" spans="2:14" x14ac:dyDescent="0.2">
      <c r="B470" s="130">
        <v>1302.6479999999947</v>
      </c>
      <c r="C470">
        <v>24.016150686428485</v>
      </c>
      <c r="D470">
        <v>1302.6479999999947</v>
      </c>
      <c r="E470">
        <v>-2194.4380236771244</v>
      </c>
      <c r="F470">
        <v>1302.6479999999947</v>
      </c>
      <c r="G470">
        <v>45.408866322875383</v>
      </c>
      <c r="J470" t="str">
        <f>IF(H470="","",$P$6-'Script Table'!$E$15-'Script Table'!$E$19+H470)</f>
        <v/>
      </c>
      <c r="K470" s="132">
        <f t="shared" si="22"/>
        <v>1302.6479999999947</v>
      </c>
      <c r="L470" s="132">
        <f t="shared" si="23"/>
        <v>470</v>
      </c>
      <c r="M470" s="132">
        <v>1302.3979999999947</v>
      </c>
      <c r="N470" s="143">
        <v>179.71055788544737</v>
      </c>
    </row>
    <row r="471" spans="2:14" x14ac:dyDescent="0.2">
      <c r="B471" s="130">
        <v>1303.1479999999947</v>
      </c>
      <c r="C471">
        <v>24.013597816447653</v>
      </c>
      <c r="D471">
        <v>1303.1479999999947</v>
      </c>
      <c r="E471">
        <v>-2194.9380887924854</v>
      </c>
      <c r="F471">
        <v>1303.1479999999947</v>
      </c>
      <c r="G471">
        <v>44.908801207514443</v>
      </c>
      <c r="J471" t="str">
        <f>IF(H471="","",$P$6-'Script Table'!$E$15-'Script Table'!$E$19+H471)</f>
        <v/>
      </c>
      <c r="K471" s="132">
        <f t="shared" si="22"/>
        <v>1303.1479999999947</v>
      </c>
      <c r="L471" s="132">
        <f t="shared" si="23"/>
        <v>471</v>
      </c>
      <c r="M471" s="132">
        <v>1302.8979999999947</v>
      </c>
      <c r="N471" s="143">
        <v>179.70750328227354</v>
      </c>
    </row>
    <row r="472" spans="2:14" x14ac:dyDescent="0.2">
      <c r="B472" s="130">
        <v>1303.6479999999947</v>
      </c>
      <c r="C472">
        <v>24.011017687658764</v>
      </c>
      <c r="D472">
        <v>1303.6479999999947</v>
      </c>
      <c r="E472">
        <v>-2195.4381530316491</v>
      </c>
      <c r="F472">
        <v>1303.6479999999947</v>
      </c>
      <c r="G472">
        <v>44.408736968350695</v>
      </c>
      <c r="J472" t="str">
        <f>IF(H472="","",$P$6-'Script Table'!$E$15-'Script Table'!$E$19+H472)</f>
        <v/>
      </c>
      <c r="K472" s="132">
        <f t="shared" si="22"/>
        <v>1303.6479999999947</v>
      </c>
      <c r="L472" s="132">
        <f t="shared" si="23"/>
        <v>472</v>
      </c>
      <c r="M472" s="132">
        <v>1303.3979999999947</v>
      </c>
      <c r="N472" s="143">
        <v>179.70437962400061</v>
      </c>
    </row>
    <row r="473" spans="2:14" x14ac:dyDescent="0.2">
      <c r="B473" s="130">
        <v>1304.1479999999947</v>
      </c>
      <c r="C473">
        <v>24.008409673076603</v>
      </c>
      <c r="D473">
        <v>1304.1479999999947</v>
      </c>
      <c r="E473">
        <v>-2195.9382163898599</v>
      </c>
      <c r="F473">
        <v>1304.1479999999947</v>
      </c>
      <c r="G473">
        <v>43.908673610139886</v>
      </c>
      <c r="J473" t="str">
        <f>IF(H473="","",$P$6-'Script Table'!$E$15-'Script Table'!$E$19+H473)</f>
        <v/>
      </c>
      <c r="K473" s="132">
        <f t="shared" si="22"/>
        <v>1304.1479999999947</v>
      </c>
      <c r="L473" s="132">
        <f t="shared" si="23"/>
        <v>473</v>
      </c>
      <c r="M473" s="132">
        <v>1303.8979999999947</v>
      </c>
      <c r="N473" s="143">
        <v>179.70118411754075</v>
      </c>
    </row>
    <row r="474" spans="2:14" x14ac:dyDescent="0.2">
      <c r="B474" s="130">
        <v>1304.6479999999947</v>
      </c>
      <c r="C474">
        <v>24.005773119576741</v>
      </c>
      <c r="D474">
        <v>1304.6479999999947</v>
      </c>
      <c r="E474">
        <v>-2196.4382788621192</v>
      </c>
      <c r="F474">
        <v>1304.6479999999947</v>
      </c>
      <c r="G474">
        <v>43.408611137880598</v>
      </c>
      <c r="J474" t="str">
        <f>IF(H474="","",$P$6-'Script Table'!$E$15-'Script Table'!$E$19+H474)</f>
        <v/>
      </c>
      <c r="K474" s="132">
        <f t="shared" si="22"/>
        <v>1304.6479999999947</v>
      </c>
      <c r="L474" s="132">
        <f t="shared" si="23"/>
        <v>474</v>
      </c>
      <c r="M474" s="132">
        <v>1304.3979999999947</v>
      </c>
      <c r="N474" s="143">
        <v>179.69791376754537</v>
      </c>
    </row>
    <row r="475" spans="2:14" x14ac:dyDescent="0.2">
      <c r="B475" s="130">
        <v>1305.1479999999947</v>
      </c>
      <c r="C475">
        <v>24.003107345933312</v>
      </c>
      <c r="D475">
        <v>1305.1479999999947</v>
      </c>
      <c r="E475">
        <v>-2196.9383404431674</v>
      </c>
      <c r="F475">
        <v>1305.1479999999947</v>
      </c>
      <c r="G475">
        <v>42.90854955683244</v>
      </c>
      <c r="J475" t="str">
        <f>IF(H475="","",$P$6-'Script Table'!$E$15-'Script Table'!$E$19+H475)</f>
        <v/>
      </c>
      <c r="K475" s="132">
        <f t="shared" si="22"/>
        <v>1305.1479999999947</v>
      </c>
      <c r="L475" s="132">
        <f t="shared" si="23"/>
        <v>475</v>
      </c>
      <c r="M475" s="132">
        <v>1304.8979999999947</v>
      </c>
      <c r="N475" s="143">
        <v>179.69456535381525</v>
      </c>
    </row>
    <row r="476" spans="2:14" x14ac:dyDescent="0.2">
      <c r="B476" s="130">
        <v>1305.6479999999947</v>
      </c>
      <c r="C476">
        <v>24.000411640633196</v>
      </c>
      <c r="D476">
        <v>1305.6479999999947</v>
      </c>
      <c r="E476">
        <v>-2197.4384011274615</v>
      </c>
      <c r="F476">
        <v>1305.6479999999947</v>
      </c>
      <c r="G476">
        <v>42.408488872538328</v>
      </c>
      <c r="J476" t="str">
        <f>IF(H476="","",$P$6-'Script Table'!$E$15-'Script Table'!$E$19+H476)</f>
        <v/>
      </c>
      <c r="K476" s="132">
        <f t="shared" si="22"/>
        <v>1305.6479999999947</v>
      </c>
      <c r="L476" s="132">
        <f t="shared" si="23"/>
        <v>476</v>
      </c>
      <c r="M476" s="132">
        <v>1305.3979999999947</v>
      </c>
      <c r="N476" s="143">
        <v>179.69113540567881</v>
      </c>
    </row>
    <row r="477" spans="2:14" x14ac:dyDescent="0.2">
      <c r="B477" s="130">
        <v>1306.1479999999947</v>
      </c>
      <c r="C477">
        <v>23.997685259436398</v>
      </c>
      <c r="D477">
        <v>1306.1479999999947</v>
      </c>
      <c r="E477">
        <v>-2197.9384609091526</v>
      </c>
      <c r="F477">
        <v>1306.1479999999947</v>
      </c>
      <c r="G477">
        <v>41.908429090847221</v>
      </c>
      <c r="J477" t="str">
        <f>IF(H477="","",$P$6-'Script Table'!$E$15-'Script Table'!$E$19+H477)</f>
        <v/>
      </c>
      <c r="K477" s="132">
        <f t="shared" si="22"/>
        <v>1306.1479999999947</v>
      </c>
      <c r="L477" s="132">
        <f t="shared" si="23"/>
        <v>477</v>
      </c>
      <c r="M477" s="132">
        <v>1305.8979999999947</v>
      </c>
      <c r="N477" s="143">
        <v>179.68762017291002</v>
      </c>
    </row>
    <row r="478" spans="2:14" x14ac:dyDescent="0.2">
      <c r="B478" s="130">
        <v>1306.6479999999947</v>
      </c>
      <c r="C478">
        <v>23.994927422648367</v>
      </c>
      <c r="D478">
        <v>1306.6479999999947</v>
      </c>
      <c r="E478">
        <v>-2198.4385197820588</v>
      </c>
      <c r="F478">
        <v>1306.6479999999947</v>
      </c>
      <c r="G478">
        <v>41.408370217940956</v>
      </c>
      <c r="J478" t="str">
        <f>IF(H478="","",$P$6-'Script Table'!$E$15-'Script Table'!$E$19+H478)</f>
        <v/>
      </c>
      <c r="K478" s="132">
        <f t="shared" si="22"/>
        <v>1306.6479999999947</v>
      </c>
      <c r="L478" s="132">
        <f t="shared" si="23"/>
        <v>478</v>
      </c>
      <c r="M478" s="132">
        <v>1306.3979999999947</v>
      </c>
      <c r="N478" s="143">
        <v>179.68401559271882</v>
      </c>
    </row>
    <row r="479" spans="2:14" x14ac:dyDescent="0.2">
      <c r="B479" s="130">
        <v>1307.1479999999947</v>
      </c>
      <c r="C479">
        <v>23.992137312065299</v>
      </c>
      <c r="D479">
        <v>1307.1479999999947</v>
      </c>
      <c r="E479">
        <v>-2198.9385777396369</v>
      </c>
      <c r="F479">
        <v>1307.1479999999947</v>
      </c>
      <c r="G479">
        <v>40.908312260362891</v>
      </c>
      <c r="J479" t="str">
        <f>IF(H479="","",$P$6-'Script Table'!$E$15-'Script Table'!$E$19+H479)</f>
        <v/>
      </c>
      <c r="K479" s="132">
        <f t="shared" si="22"/>
        <v>1307.1479999999947</v>
      </c>
      <c r="L479" s="132">
        <f t="shared" si="23"/>
        <v>479</v>
      </c>
      <c r="M479" s="132">
        <v>1306.8979999999947</v>
      </c>
      <c r="N479" s="143">
        <v>179.68031725228073</v>
      </c>
    </row>
    <row r="480" spans="2:14" x14ac:dyDescent="0.2">
      <c r="B480" s="130">
        <v>1307.6479999999947</v>
      </c>
      <c r="C480">
        <v>23.989314067548161</v>
      </c>
      <c r="D480">
        <v>1307.6479999999947</v>
      </c>
      <c r="E480">
        <v>-2199.4386347749473</v>
      </c>
      <c r="F480">
        <v>1307.6479999999947</v>
      </c>
      <c r="G480">
        <v>40.408255225052471</v>
      </c>
      <c r="J480" t="str">
        <f>IF(H480="","",$P$6-'Script Table'!$E$15-'Script Table'!$E$19+H480)</f>
        <v/>
      </c>
      <c r="K480" s="132">
        <f t="shared" si="22"/>
        <v>1307.6479999999947</v>
      </c>
      <c r="L480" s="132">
        <f t="shared" si="23"/>
        <v>480</v>
      </c>
      <c r="M480" s="132">
        <v>1307.3979999999947</v>
      </c>
      <c r="N480" s="143">
        <v>179.67652034618916</v>
      </c>
    </row>
    <row r="481" spans="2:14" x14ac:dyDescent="0.2">
      <c r="B481" s="130">
        <v>1308.1479999999947</v>
      </c>
      <c r="C481">
        <v>23.986456783175353</v>
      </c>
      <c r="D481">
        <v>1308.1479999999947</v>
      </c>
      <c r="E481">
        <v>-2199.93869088062</v>
      </c>
      <c r="F481">
        <v>1308.1479999999947</v>
      </c>
      <c r="G481">
        <v>39.908199119379788</v>
      </c>
      <c r="J481" t="str">
        <f>IF(H481="","",$P$6-'Script Table'!$E$15-'Script Table'!$E$19+H481)</f>
        <v/>
      </c>
      <c r="K481" s="132">
        <f t="shared" si="22"/>
        <v>1308.1479999999947</v>
      </c>
      <c r="L481" s="132">
        <f t="shared" si="23"/>
        <v>481</v>
      </c>
      <c r="M481" s="132">
        <v>1307.8979999999947</v>
      </c>
      <c r="N481" s="143">
        <v>179.67261962817665</v>
      </c>
    </row>
    <row r="482" spans="2:14" x14ac:dyDescent="0.2">
      <c r="B482" s="130">
        <v>1308.3479999999947</v>
      </c>
      <c r="C482">
        <v>23.985304070573424</v>
      </c>
      <c r="D482">
        <v>1308.3479999999947</v>
      </c>
      <c r="E482">
        <v>-2200.1387130604962</v>
      </c>
      <c r="F482">
        <v>1308.3479999999947</v>
      </c>
      <c r="G482">
        <v>39.708176939503574</v>
      </c>
      <c r="J482" t="str">
        <f>IF(H482="","",$P$6-'Script Table'!$E$15-'Script Table'!$E$19+H482)</f>
        <v/>
      </c>
      <c r="K482" s="132">
        <f t="shared" si="22"/>
        <v>1308.3479999999947</v>
      </c>
      <c r="L482" s="132">
        <f t="shared" si="23"/>
        <v>482</v>
      </c>
      <c r="M482" s="132">
        <v>1308.2479999999946</v>
      </c>
      <c r="N482" s="143">
        <v>179.66981243787745</v>
      </c>
    </row>
    <row r="483" spans="2:14" x14ac:dyDescent="0.2">
      <c r="B483" s="130">
        <v>1308.5479999999948</v>
      </c>
      <c r="C483">
        <v>23.984145694822161</v>
      </c>
      <c r="D483">
        <v>1308.5479999999948</v>
      </c>
      <c r="E483">
        <v>-2200.3387350898483</v>
      </c>
      <c r="F483">
        <v>1308.5479999999948</v>
      </c>
      <c r="G483">
        <v>39.508154910151461</v>
      </c>
      <c r="J483" t="str">
        <f>IF(H483="","",$P$6-'Script Table'!$E$15-'Script Table'!$E$19+H483)</f>
        <v/>
      </c>
      <c r="K483" s="132">
        <f t="shared" si="22"/>
        <v>1308.5479999999948</v>
      </c>
      <c r="L483" s="132">
        <f t="shared" si="23"/>
        <v>483</v>
      </c>
      <c r="M483" s="132">
        <v>1308.4479999999949</v>
      </c>
      <c r="N483" s="143">
        <v>179.66819004944429</v>
      </c>
    </row>
    <row r="484" spans="2:14" x14ac:dyDescent="0.2">
      <c r="B484" s="130">
        <v>1308.7479999999948</v>
      </c>
      <c r="C484">
        <v>23.982981590651391</v>
      </c>
      <c r="D484">
        <v>1308.7479999999948</v>
      </c>
      <c r="E484">
        <v>-2200.5387569681366</v>
      </c>
      <c r="F484">
        <v>1308.7479999999948</v>
      </c>
      <c r="G484">
        <v>39.308133031863235</v>
      </c>
      <c r="J484" t="str">
        <f>IF(H484="","",$P$6-'Script Table'!$E$15-'Script Table'!$E$19+H484)</f>
        <v/>
      </c>
      <c r="K484" s="132">
        <f t="shared" si="22"/>
        <v>1308.7479999999948</v>
      </c>
      <c r="L484" s="132">
        <f t="shared" si="23"/>
        <v>484</v>
      </c>
      <c r="M484" s="132">
        <v>1308.6479999999947</v>
      </c>
      <c r="N484" s="143">
        <v>179.66654896235335</v>
      </c>
    </row>
    <row r="485" spans="2:14" x14ac:dyDescent="0.2">
      <c r="B485" s="130">
        <v>1308.9479999999949</v>
      </c>
      <c r="C485">
        <v>23.981811691270693</v>
      </c>
      <c r="D485">
        <v>1308.9479999999949</v>
      </c>
      <c r="E485">
        <v>-2200.7387786948061</v>
      </c>
      <c r="F485">
        <v>1308.9479999999949</v>
      </c>
      <c r="G485">
        <v>39.108111305193688</v>
      </c>
      <c r="J485" t="str">
        <f>IF(H485="","",$P$6-'Script Table'!$E$15-'Script Table'!$E$19+H485)</f>
        <v/>
      </c>
      <c r="K485" s="132">
        <f t="shared" si="22"/>
        <v>1308.9479999999949</v>
      </c>
      <c r="L485" s="132">
        <f t="shared" si="23"/>
        <v>485</v>
      </c>
      <c r="M485" s="132">
        <v>1308.847999999995</v>
      </c>
      <c r="N485" s="143">
        <v>179.66488874108705</v>
      </c>
    </row>
    <row r="486" spans="2:14" x14ac:dyDescent="0.2">
      <c r="B486" s="130">
        <v>1309.1479999999949</v>
      </c>
      <c r="C486">
        <v>23.980635928308853</v>
      </c>
      <c r="D486">
        <v>1309.1479999999949</v>
      </c>
      <c r="E486">
        <v>-2200.9388002692872</v>
      </c>
      <c r="F486">
        <v>1309.1479999999949</v>
      </c>
      <c r="G486">
        <v>38.908089730712618</v>
      </c>
      <c r="J486" t="str">
        <f>IF(H486="","",$P$6-'Script Table'!$E$15-'Script Table'!$E$19+H486)</f>
        <v/>
      </c>
      <c r="K486" s="132">
        <f t="shared" si="22"/>
        <v>1309.1479999999949</v>
      </c>
      <c r="L486" s="132">
        <f t="shared" si="23"/>
        <v>486</v>
      </c>
      <c r="M486" s="132">
        <v>1309.0479999999948</v>
      </c>
      <c r="N486" s="143">
        <v>179.66320893278743</v>
      </c>
    </row>
    <row r="487" spans="2:14" x14ac:dyDescent="0.2">
      <c r="B487" s="130">
        <v>1309.347999999995</v>
      </c>
      <c r="C487">
        <v>23.97945423175041</v>
      </c>
      <c r="D487">
        <v>1309.347999999995</v>
      </c>
      <c r="E487">
        <v>-2201.1388216909941</v>
      </c>
      <c r="F487">
        <v>1309.347999999995</v>
      </c>
      <c r="G487">
        <v>38.708068309005739</v>
      </c>
      <c r="J487" t="str">
        <f>IF(H487="","",$P$6-'Script Table'!$E$15-'Script Table'!$E$19+H487)</f>
        <v/>
      </c>
      <c r="K487" s="132">
        <f t="shared" si="22"/>
        <v>1309.347999999995</v>
      </c>
      <c r="L487" s="132">
        <f t="shared" si="23"/>
        <v>487</v>
      </c>
      <c r="M487" s="132">
        <v>1309.247999999995</v>
      </c>
      <c r="N487" s="143">
        <v>179.66150906641474</v>
      </c>
    </row>
    <row r="488" spans="2:14" x14ac:dyDescent="0.2">
      <c r="B488" s="130">
        <v>1309.547999999995</v>
      </c>
      <c r="C488">
        <v>23.978266529869103</v>
      </c>
      <c r="D488">
        <v>1309.547999999995</v>
      </c>
      <c r="E488">
        <v>-2201.3388429593242</v>
      </c>
      <c r="F488">
        <v>1309.547999999995</v>
      </c>
      <c r="G488">
        <v>38.508047040675592</v>
      </c>
      <c r="J488" t="str">
        <f>IF(H488="","",$P$6-'Script Table'!$E$15-'Script Table'!$E$19+H488)</f>
        <v/>
      </c>
      <c r="K488" s="132">
        <f t="shared" si="22"/>
        <v>1309.547999999995</v>
      </c>
      <c r="L488" s="132">
        <f t="shared" si="23"/>
        <v>488</v>
      </c>
      <c r="M488" s="132">
        <v>1309.4479999999949</v>
      </c>
      <c r="N488" s="143">
        <v>179.65978865186619</v>
      </c>
    </row>
    <row r="489" spans="2:14" x14ac:dyDescent="0.2">
      <c r="B489" s="130">
        <v>1309.747999999995</v>
      </c>
      <c r="C489">
        <v>23.977072749158076</v>
      </c>
      <c r="D489">
        <v>1309.747999999995</v>
      </c>
      <c r="E489">
        <v>-2201.5388640736601</v>
      </c>
      <c r="F489">
        <v>1309.747999999995</v>
      </c>
      <c r="G489">
        <v>38.308025926339724</v>
      </c>
      <c r="J489" t="str">
        <f>IF(H489="","",$P$6-'Script Table'!$E$15-'Script Table'!$E$19+H489)</f>
        <v/>
      </c>
      <c r="K489" s="132">
        <f t="shared" si="22"/>
        <v>1309.747999999995</v>
      </c>
      <c r="L489" s="132">
        <f t="shared" si="23"/>
        <v>489</v>
      </c>
      <c r="M489" s="132">
        <v>1309.6479999999951</v>
      </c>
      <c r="N489" s="143">
        <v>179.65804717904641</v>
      </c>
    </row>
    <row r="490" spans="2:14" x14ac:dyDescent="0.2">
      <c r="B490" s="130">
        <v>1309.9479999999951</v>
      </c>
      <c r="C490">
        <v>23.9758728142567</v>
      </c>
      <c r="D490">
        <v>1309.9479999999951</v>
      </c>
      <c r="E490">
        <v>-2201.7388850333632</v>
      </c>
      <c r="F490">
        <v>1309.9479999999951</v>
      </c>
      <c r="G490">
        <v>38.108004966636599</v>
      </c>
      <c r="J490" t="str">
        <f>IF(H490="","",$P$6-'Script Table'!$E$15-'Script Table'!$E$19+H490)</f>
        <v/>
      </c>
      <c r="K490" s="132">
        <f t="shared" si="22"/>
        <v>1309.9479999999951</v>
      </c>
      <c r="L490" s="132">
        <f t="shared" si="23"/>
        <v>490</v>
      </c>
      <c r="M490" s="132">
        <v>1309.847999999995</v>
      </c>
      <c r="N490" s="143">
        <v>179.6562841168894</v>
      </c>
    </row>
    <row r="491" spans="2:14" x14ac:dyDescent="0.2">
      <c r="B491" s="130">
        <v>1310.1479999999951</v>
      </c>
      <c r="C491">
        <v>23.974666647873754</v>
      </c>
      <c r="D491">
        <v>1310.1479999999951</v>
      </c>
      <c r="E491">
        <v>-2201.9389058377797</v>
      </c>
      <c r="F491">
        <v>1310.1479999999951</v>
      </c>
      <c r="G491">
        <v>37.907984162220146</v>
      </c>
      <c r="J491" t="str">
        <f>IF(H491="","",$P$6-'Script Table'!$E$15-'Script Table'!$E$19+H491)</f>
        <v/>
      </c>
      <c r="K491" s="132">
        <f t="shared" si="22"/>
        <v>1310.1479999999951</v>
      </c>
      <c r="L491" s="132">
        <f t="shared" si="23"/>
        <v>491</v>
      </c>
      <c r="M491" s="132">
        <v>1310.0479999999952</v>
      </c>
      <c r="N491" s="143">
        <v>179.65449891233172</v>
      </c>
    </row>
    <row r="492" spans="2:14" x14ac:dyDescent="0.2">
      <c r="B492" s="130">
        <v>1310.3479999999952</v>
      </c>
      <c r="C492">
        <v>23.973454170706891</v>
      </c>
      <c r="D492">
        <v>1310.3479999999952</v>
      </c>
      <c r="E492">
        <v>-2202.1389264862337</v>
      </c>
      <c r="F492">
        <v>1310.3479999999952</v>
      </c>
      <c r="G492">
        <v>37.707963513766117</v>
      </c>
      <c r="J492" t="str">
        <f>IF(H492="","",$P$6-'Script Table'!$E$15-'Script Table'!$E$19+H492)</f>
        <v/>
      </c>
      <c r="K492" s="132">
        <f t="shared" si="22"/>
        <v>1310.3479999999952</v>
      </c>
      <c r="L492" s="132">
        <f t="shared" si="23"/>
        <v>492</v>
      </c>
      <c r="M492" s="132">
        <v>1310.247999999995</v>
      </c>
      <c r="N492" s="143">
        <v>179.65269098923096</v>
      </c>
    </row>
    <row r="493" spans="2:14" x14ac:dyDescent="0.2">
      <c r="B493" s="130">
        <v>1310.5479999999952</v>
      </c>
      <c r="C493">
        <v>23.972235301358111</v>
      </c>
      <c r="D493">
        <v>1310.5479999999952</v>
      </c>
      <c r="E493">
        <v>-2202.3389469780304</v>
      </c>
      <c r="F493">
        <v>1310.5479999999952</v>
      </c>
      <c r="G493">
        <v>37.507943021969368</v>
      </c>
      <c r="J493" t="str">
        <f>IF(H493="","",$P$6-'Script Table'!$E$15-'Script Table'!$E$19+H493)</f>
        <v/>
      </c>
      <c r="K493" s="132">
        <f t="shared" si="22"/>
        <v>1310.5479999999952</v>
      </c>
      <c r="L493" s="132">
        <f t="shared" si="23"/>
        <v>493</v>
      </c>
      <c r="M493" s="132">
        <v>1310.4479999999953</v>
      </c>
      <c r="N493" s="143">
        <v>179.65085974723522</v>
      </c>
    </row>
    <row r="494" spans="2:14" x14ac:dyDescent="0.2">
      <c r="B494" s="130">
        <v>1310.7479999999953</v>
      </c>
      <c r="C494">
        <v>23.971009956245076</v>
      </c>
      <c r="D494">
        <v>1310.7479999999953</v>
      </c>
      <c r="E494">
        <v>-2202.5389673124532</v>
      </c>
      <c r="F494">
        <v>1310.7479999999953</v>
      </c>
      <c r="G494">
        <v>37.307922687546579</v>
      </c>
      <c r="J494" t="str">
        <f>IF(H494="","",$P$6-'Script Table'!$E$15-'Script Table'!$E$19+H494)</f>
        <v/>
      </c>
      <c r="K494" s="132">
        <f t="shared" si="22"/>
        <v>1310.7479999999953</v>
      </c>
      <c r="L494" s="132">
        <f t="shared" si="23"/>
        <v>494</v>
      </c>
      <c r="M494" s="132">
        <v>1310.6479999999951</v>
      </c>
      <c r="N494" s="143">
        <v>179.64900456058308</v>
      </c>
    </row>
    <row r="495" spans="2:14" x14ac:dyDescent="0.2">
      <c r="B495" s="130">
        <v>1310.9479999999953</v>
      </c>
      <c r="C495">
        <v>23.969778049508058</v>
      </c>
      <c r="D495">
        <v>1310.9479999999953</v>
      </c>
      <c r="E495">
        <v>-2202.738987488764</v>
      </c>
      <c r="F495">
        <v>1310.9479999999953</v>
      </c>
      <c r="G495">
        <v>37.107902511235807</v>
      </c>
      <c r="J495" t="str">
        <f>IF(H495="","",$P$6-'Script Table'!$E$15-'Script Table'!$E$19+H495)</f>
        <v/>
      </c>
      <c r="K495" s="132">
        <f t="shared" si="22"/>
        <v>1310.9479999999953</v>
      </c>
      <c r="L495" s="132">
        <f t="shared" si="23"/>
        <v>495</v>
      </c>
      <c r="M495" s="132">
        <v>1310.8479999999954</v>
      </c>
      <c r="N495" s="143">
        <v>179.64712477685936</v>
      </c>
    </row>
    <row r="496" spans="2:14" x14ac:dyDescent="0.2">
      <c r="B496" s="130">
        <v>1311.1479999999954</v>
      </c>
      <c r="C496">
        <v>23.968539492912267</v>
      </c>
      <c r="D496">
        <v>1311.1479999999954</v>
      </c>
      <c r="E496">
        <v>-2202.9390075062006</v>
      </c>
      <c r="F496">
        <v>1311.1479999999954</v>
      </c>
      <c r="G496">
        <v>36.907882493799207</v>
      </c>
      <c r="J496" t="str">
        <f>IF(H496="","",$P$6-'Script Table'!$E$15-'Script Table'!$E$19+H496)</f>
        <v/>
      </c>
      <c r="K496" s="132">
        <f t="shared" si="22"/>
        <v>1311.1479999999954</v>
      </c>
      <c r="L496" s="132">
        <f t="shared" si="23"/>
        <v>496</v>
      </c>
      <c r="M496" s="132">
        <v>1311.0479999999952</v>
      </c>
      <c r="N496" s="143">
        <v>179.64521971566552</v>
      </c>
    </row>
    <row r="497" spans="2:14" x14ac:dyDescent="0.2">
      <c r="B497" s="130">
        <v>1311.3479999999954</v>
      </c>
      <c r="C497">
        <v>23.967294195745385</v>
      </c>
      <c r="D497">
        <v>1311.3479999999954</v>
      </c>
      <c r="E497">
        <v>-2203.1390273639777</v>
      </c>
      <c r="F497">
        <v>1311.3479999999954</v>
      </c>
      <c r="G497">
        <v>36.707862636022128</v>
      </c>
      <c r="J497" t="str">
        <f>IF(H497="","",$P$6-'Script Table'!$E$15-'Script Table'!$E$19+H497)</f>
        <v/>
      </c>
      <c r="K497" s="132">
        <f t="shared" si="22"/>
        <v>1311.3479999999954</v>
      </c>
      <c r="L497" s="132">
        <f t="shared" si="23"/>
        <v>497</v>
      </c>
      <c r="M497" s="132">
        <v>1311.2479999999955</v>
      </c>
      <c r="N497" s="143">
        <v>179.64328866725111</v>
      </c>
    </row>
    <row r="498" spans="2:14" x14ac:dyDescent="0.2">
      <c r="B498" s="130">
        <v>1311.5479999999955</v>
      </c>
      <c r="C498">
        <v>23.966042064710017</v>
      </c>
      <c r="D498">
        <v>1311.5479999999955</v>
      </c>
      <c r="E498">
        <v>-2203.339047061284</v>
      </c>
      <c r="F498">
        <v>1311.5479999999955</v>
      </c>
      <c r="G498">
        <v>36.507842938715839</v>
      </c>
      <c r="J498" t="str">
        <f>IF(H498="","",$P$6-'Script Table'!$E$15-'Script Table'!$E$19+H498)</f>
        <v/>
      </c>
      <c r="K498" s="132">
        <f t="shared" si="22"/>
        <v>1311.5479999999955</v>
      </c>
      <c r="L498" s="132">
        <f t="shared" si="23"/>
        <v>498</v>
      </c>
      <c r="M498" s="132">
        <v>1311.4479999999953</v>
      </c>
      <c r="N498" s="143">
        <v>179.6413308910542</v>
      </c>
    </row>
    <row r="499" spans="2:14" x14ac:dyDescent="0.2">
      <c r="B499" s="130">
        <v>1311.7479999999955</v>
      </c>
      <c r="C499">
        <v>23.964783003810819</v>
      </c>
      <c r="D499">
        <v>1311.7479999999955</v>
      </c>
      <c r="E499">
        <v>-2203.5390665972809</v>
      </c>
      <c r="F499">
        <v>1311.7479999999955</v>
      </c>
      <c r="G499">
        <v>36.307823402718896</v>
      </c>
      <c r="J499" t="str">
        <f>IF(H499="","",$P$6-'Script Table'!$E$15-'Script Table'!$E$19+H499)</f>
        <v/>
      </c>
      <c r="K499" s="132">
        <f t="shared" si="22"/>
        <v>1311.7479999999955</v>
      </c>
      <c r="L499" s="132">
        <f t="shared" si="23"/>
        <v>499</v>
      </c>
      <c r="M499" s="132">
        <v>1311.6479999999956</v>
      </c>
      <c r="N499" s="143">
        <v>179.63934561417699</v>
      </c>
    </row>
    <row r="500" spans="2:14" x14ac:dyDescent="0.2">
      <c r="B500" s="130">
        <v>1311.9479999999955</v>
      </c>
      <c r="C500">
        <v>23.963516914236052</v>
      </c>
      <c r="D500">
        <v>1311.9479999999955</v>
      </c>
      <c r="E500">
        <v>-2203.7390859711049</v>
      </c>
      <c r="F500">
        <v>1311.9479999999955</v>
      </c>
      <c r="G500">
        <v>36.107804028894861</v>
      </c>
      <c r="J500" t="str">
        <f>IF(H500="","",$P$6-'Script Table'!$E$15-'Script Table'!$E$19+H500)</f>
        <v/>
      </c>
      <c r="K500" s="132">
        <f t="shared" si="22"/>
        <v>1311.9479999999955</v>
      </c>
      <c r="L500" s="132">
        <f t="shared" si="23"/>
        <v>500</v>
      </c>
      <c r="M500" s="132">
        <v>1311.8479999999954</v>
      </c>
      <c r="N500" s="143">
        <v>179.63733202979572</v>
      </c>
    </row>
    <row r="501" spans="2:14" x14ac:dyDescent="0.2">
      <c r="B501" s="130">
        <v>1312.1479999999956</v>
      </c>
      <c r="C501">
        <v>23.96224369423328</v>
      </c>
      <c r="D501">
        <v>1312.1479999999956</v>
      </c>
      <c r="E501">
        <v>-2203.9391051818588</v>
      </c>
      <c r="F501">
        <v>1312.1479999999956</v>
      </c>
      <c r="G501">
        <v>35.907784818140954</v>
      </c>
      <c r="J501" t="str">
        <f>IF(H501="","",$P$6-'Script Table'!$E$15-'Script Table'!$E$19+H501)</f>
        <v/>
      </c>
      <c r="K501" s="132">
        <f t="shared" si="22"/>
        <v>1312.1479999999956</v>
      </c>
      <c r="L501" s="132">
        <f t="shared" si="23"/>
        <v>501</v>
      </c>
      <c r="M501" s="132">
        <v>1312.0479999999957</v>
      </c>
      <c r="N501" s="143">
        <v>179.63528929546374</v>
      </c>
    </row>
    <row r="502" spans="2:14" x14ac:dyDescent="0.2">
      <c r="B502" s="130">
        <v>1312.3479999999956</v>
      </c>
      <c r="C502">
        <v>23.96096323897892</v>
      </c>
      <c r="D502">
        <v>1312.3479999999956</v>
      </c>
      <c r="E502">
        <v>-2204.1391242286186</v>
      </c>
      <c r="F502">
        <v>1312.3479999999956</v>
      </c>
      <c r="G502">
        <v>35.707765771381219</v>
      </c>
      <c r="J502" t="str">
        <f>IF(H502="","",$P$6-'Script Table'!$E$15-'Script Table'!$E$19+H502)</f>
        <v/>
      </c>
      <c r="K502" s="132">
        <f t="shared" si="22"/>
        <v>1312.3479999999956</v>
      </c>
      <c r="L502" s="132">
        <f t="shared" si="23"/>
        <v>502</v>
      </c>
      <c r="M502" s="132">
        <v>1312.2479999999955</v>
      </c>
      <c r="N502" s="143">
        <v>179.63321653137999</v>
      </c>
    </row>
    <row r="503" spans="2:14" x14ac:dyDescent="0.2">
      <c r="B503" s="130">
        <v>1312.5479999999957</v>
      </c>
      <c r="C503">
        <v>23.959675440441341</v>
      </c>
      <c r="D503">
        <v>1312.5479999999957</v>
      </c>
      <c r="E503">
        <v>-2204.3391431104278</v>
      </c>
      <c r="F503">
        <v>1312.5479999999957</v>
      </c>
      <c r="G503">
        <v>35.50774688957199</v>
      </c>
      <c r="J503" t="str">
        <f>IF(H503="","",$P$6-'Script Table'!$E$15-'Script Table'!$E$19+H503)</f>
        <v/>
      </c>
      <c r="K503" s="132">
        <f t="shared" si="22"/>
        <v>1312.5479999999957</v>
      </c>
      <c r="L503" s="132">
        <f t="shared" si="23"/>
        <v>503</v>
      </c>
      <c r="M503" s="132">
        <v>1312.4479999999958</v>
      </c>
      <c r="N503" s="143">
        <v>179.63111281851536</v>
      </c>
    </row>
    <row r="504" spans="2:14" x14ac:dyDescent="0.2">
      <c r="B504" s="130">
        <v>1312.7479999999957</v>
      </c>
      <c r="C504">
        <v>23.958380187237236</v>
      </c>
      <c r="D504">
        <v>1312.7479999999957</v>
      </c>
      <c r="E504">
        <v>-2204.5391618262934</v>
      </c>
      <c r="F504">
        <v>1312.7479999999957</v>
      </c>
      <c r="G504">
        <v>35.307728173706437</v>
      </c>
      <c r="J504" t="str">
        <f>IF(H504="","",$P$6-'Script Table'!$E$15-'Script Table'!$E$19+H504)</f>
        <v/>
      </c>
      <c r="K504" s="132">
        <f t="shared" si="22"/>
        <v>1312.7479999999957</v>
      </c>
      <c r="L504" s="132">
        <f t="shared" si="23"/>
        <v>504</v>
      </c>
      <c r="M504" s="132">
        <v>1312.6479999999956</v>
      </c>
      <c r="N504" s="143">
        <v>179.62897719668973</v>
      </c>
    </row>
    <row r="505" spans="2:14" x14ac:dyDescent="0.2">
      <c r="B505" s="130">
        <v>1312.9479999999958</v>
      </c>
      <c r="C505">
        <v>23.957077364480867</v>
      </c>
      <c r="D505">
        <v>1312.9479999999958</v>
      </c>
      <c r="E505">
        <v>-2204.7391803751916</v>
      </c>
      <c r="F505">
        <v>1312.9479999999958</v>
      </c>
      <c r="G505">
        <v>35.107709624808194</v>
      </c>
      <c r="J505" t="str">
        <f>IF(H505="","",$P$6-'Script Table'!$E$15-'Script Table'!$E$19+H505)</f>
        <v/>
      </c>
      <c r="K505" s="132">
        <f t="shared" si="22"/>
        <v>1312.9479999999958</v>
      </c>
      <c r="L505" s="132">
        <f t="shared" si="23"/>
        <v>505</v>
      </c>
      <c r="M505" s="132">
        <v>1312.8479999999959</v>
      </c>
      <c r="N505" s="143">
        <v>179.6268086625509</v>
      </c>
    </row>
    <row r="506" spans="2:14" x14ac:dyDescent="0.2">
      <c r="B506" s="130">
        <v>1313.1479999999958</v>
      </c>
      <c r="C506">
        <v>23.955766853625956</v>
      </c>
      <c r="D506">
        <v>1313.1479999999958</v>
      </c>
      <c r="E506">
        <v>-2204.939198756058</v>
      </c>
      <c r="F506">
        <v>1313.1479999999958</v>
      </c>
      <c r="G506">
        <v>34.907691243941827</v>
      </c>
      <c r="J506" t="str">
        <f>IF(H506="","",$P$6-'Script Table'!$E$15-'Script Table'!$E$19+H506)</f>
        <v/>
      </c>
      <c r="K506" s="132">
        <f t="shared" si="22"/>
        <v>1313.1479999999958</v>
      </c>
      <c r="L506" s="132">
        <f t="shared" si="23"/>
        <v>506</v>
      </c>
      <c r="M506" s="132">
        <v>1313.0479999999957</v>
      </c>
      <c r="N506" s="143">
        <v>179.62460616743434</v>
      </c>
    </row>
    <row r="507" spans="2:14" x14ac:dyDescent="0.2">
      <c r="B507" s="130">
        <v>1313.3479999999959</v>
      </c>
      <c r="C507">
        <v>23.954448532299686</v>
      </c>
      <c r="D507">
        <v>1313.3479999999959</v>
      </c>
      <c r="E507">
        <v>-2205.1392169677902</v>
      </c>
      <c r="F507">
        <v>1313.3479999999959</v>
      </c>
      <c r="G507">
        <v>34.707673032209641</v>
      </c>
      <c r="J507" t="str">
        <f>IF(H507="","",$P$6-'Script Table'!$E$15-'Script Table'!$E$19+H507)</f>
        <v/>
      </c>
      <c r="K507" s="132">
        <f t="shared" si="22"/>
        <v>1313.3479999999959</v>
      </c>
      <c r="L507" s="132">
        <f t="shared" si="23"/>
        <v>507</v>
      </c>
      <c r="M507" s="132">
        <v>1313.247999999996</v>
      </c>
      <c r="N507" s="143">
        <v>179.62236861513043</v>
      </c>
    </row>
    <row r="508" spans="2:14" x14ac:dyDescent="0.2">
      <c r="B508" s="130">
        <v>1313.5479999999959</v>
      </c>
      <c r="C508">
        <v>23.953122274128692</v>
      </c>
      <c r="D508">
        <v>1313.5479999999959</v>
      </c>
      <c r="E508">
        <v>-2205.3392350092454</v>
      </c>
      <c r="F508">
        <v>1313.5479999999959</v>
      </c>
      <c r="G508">
        <v>34.507654990754418</v>
      </c>
      <c r="J508" t="str">
        <f>IF(H508="","",$P$6-'Script Table'!$E$15-'Script Table'!$E$19+H508)</f>
        <v/>
      </c>
      <c r="K508" s="132">
        <f t="shared" si="22"/>
        <v>1313.5479999999959</v>
      </c>
      <c r="L508" s="132">
        <f t="shared" si="23"/>
        <v>508</v>
      </c>
      <c r="M508" s="132">
        <v>1313.4479999999958</v>
      </c>
      <c r="N508" s="143">
        <v>179.62009485957859</v>
      </c>
    </row>
    <row r="509" spans="2:14" x14ac:dyDescent="0.2">
      <c r="B509" s="130">
        <v>1313.747999999996</v>
      </c>
      <c r="C509">
        <v>23.951787948556401</v>
      </c>
      <c r="D509">
        <v>1313.747999999996</v>
      </c>
      <c r="E509">
        <v>-2205.5392528792386</v>
      </c>
      <c r="F509">
        <v>1313.747999999996</v>
      </c>
      <c r="G509">
        <v>34.307637120761228</v>
      </c>
      <c r="J509" t="str">
        <f>IF(H509="","",$P$6-'Script Table'!$E$15-'Script Table'!$E$19+H509)</f>
        <v/>
      </c>
      <c r="K509" s="132">
        <f t="shared" si="22"/>
        <v>1313.747999999996</v>
      </c>
      <c r="L509" s="132">
        <f t="shared" si="23"/>
        <v>509</v>
      </c>
      <c r="M509" s="132">
        <v>1313.647999999996</v>
      </c>
      <c r="N509" s="143">
        <v>179.6177837023906</v>
      </c>
    </row>
    <row r="510" spans="2:14" x14ac:dyDescent="0.2">
      <c r="B510" s="130">
        <v>1313.947999999996</v>
      </c>
      <c r="C510">
        <v>23.950445420651505</v>
      </c>
      <c r="D510">
        <v>1313.947999999996</v>
      </c>
      <c r="E510">
        <v>-2205.7392705765374</v>
      </c>
      <c r="F510">
        <v>1313.947999999996</v>
      </c>
      <c r="G510">
        <v>34.107619423462438</v>
      </c>
      <c r="J510" t="str">
        <f>IF(H510="","",$P$6-'Script Table'!$E$15-'Script Table'!$E$19+H510)</f>
        <v/>
      </c>
      <c r="K510" s="132">
        <f t="shared" si="22"/>
        <v>1313.947999999996</v>
      </c>
      <c r="L510" s="132">
        <f t="shared" si="23"/>
        <v>510</v>
      </c>
      <c r="M510" s="132">
        <v>1313.8479999999959</v>
      </c>
      <c r="N510" s="143">
        <v>179.61543389030354</v>
      </c>
    </row>
    <row r="511" spans="2:14" x14ac:dyDescent="0.2">
      <c r="B511" s="130">
        <v>1314.147999999996</v>
      </c>
      <c r="C511">
        <v>23.949094550907059</v>
      </c>
      <c r="D511">
        <v>1314.147999999996</v>
      </c>
      <c r="E511">
        <v>-2205.9392880998648</v>
      </c>
      <c r="F511">
        <v>1314.147999999996</v>
      </c>
      <c r="G511">
        <v>33.907601900134978</v>
      </c>
      <c r="J511" t="str">
        <f>IF(H511="","",$P$6-'Script Table'!$E$15-'Script Table'!$E$19+H511)</f>
        <v/>
      </c>
      <c r="K511" s="132">
        <f t="shared" si="22"/>
        <v>1314.147999999996</v>
      </c>
      <c r="L511" s="132">
        <f t="shared" si="23"/>
        <v>511</v>
      </c>
      <c r="M511" s="132">
        <v>1314.0479999999961</v>
      </c>
      <c r="N511" s="143">
        <v>179.61304411251066</v>
      </c>
    </row>
    <row r="512" spans="2:14" x14ac:dyDescent="0.2">
      <c r="B512" s="130">
        <v>1314.3479999999961</v>
      </c>
      <c r="C512">
        <v>23.947735195029765</v>
      </c>
      <c r="D512">
        <v>1314.3479999999961</v>
      </c>
      <c r="E512">
        <v>-2206.1393054478908</v>
      </c>
      <c r="F512">
        <v>1314.3479999999961</v>
      </c>
      <c r="G512">
        <v>33.707584552108983</v>
      </c>
      <c r="J512" t="str">
        <f>IF(H512="","",$P$6-'Script Table'!$E$15-'Script Table'!$E$19+H512)</f>
        <v/>
      </c>
      <c r="K512" s="132">
        <f t="shared" si="22"/>
        <v>1314.3479999999961</v>
      </c>
      <c r="L512" s="132">
        <f t="shared" si="23"/>
        <v>512</v>
      </c>
      <c r="M512" s="132">
        <v>1314.247999999996</v>
      </c>
      <c r="N512" s="143">
        <v>179.61061299782676</v>
      </c>
    </row>
    <row r="513" spans="2:14" x14ac:dyDescent="0.2">
      <c r="B513" s="130">
        <v>1314.5479999999961</v>
      </c>
      <c r="C513">
        <v>23.946367203719074</v>
      </c>
      <c r="D513">
        <v>1314.5479999999961</v>
      </c>
      <c r="E513">
        <v>-2206.3393226192352</v>
      </c>
      <c r="F513">
        <v>1314.5479999999961</v>
      </c>
      <c r="G513">
        <v>33.507567380764613</v>
      </c>
      <c r="J513" t="str">
        <f>IF(H513="","",$P$6-'Script Table'!$E$15-'Script Table'!$E$19+H513)</f>
        <v/>
      </c>
      <c r="K513" s="132">
        <f t="shared" si="22"/>
        <v>1314.5479999999961</v>
      </c>
      <c r="L513" s="132">
        <f t="shared" si="23"/>
        <v>513</v>
      </c>
      <c r="M513" s="132">
        <v>1314.4479999999962</v>
      </c>
      <c r="N513" s="143">
        <v>179.60813911179602</v>
      </c>
    </row>
    <row r="514" spans="2:14" x14ac:dyDescent="0.2">
      <c r="B514" s="130">
        <v>1314.7479999999962</v>
      </c>
      <c r="C514">
        <v>23.944990422435495</v>
      </c>
      <c r="D514">
        <v>1314.7479999999962</v>
      </c>
      <c r="E514">
        <v>-2206.5393396124609</v>
      </c>
      <c r="F514">
        <v>1314.7479999999962</v>
      </c>
      <c r="G514">
        <v>33.307550387538868</v>
      </c>
      <c r="J514" t="str">
        <f>IF(H514="","",$P$6-'Script Table'!$E$15-'Script Table'!$E$19+H514)</f>
        <v/>
      </c>
      <c r="K514" s="132">
        <f t="shared" si="22"/>
        <v>1314.7479999999962</v>
      </c>
      <c r="L514" s="132">
        <f t="shared" si="23"/>
        <v>514</v>
      </c>
      <c r="M514" s="132">
        <v>1314.647999999996</v>
      </c>
      <c r="N514" s="143">
        <v>179.60562095357798</v>
      </c>
    </row>
    <row r="515" spans="2:14" x14ac:dyDescent="0.2">
      <c r="B515" s="130">
        <v>1314.9479999999962</v>
      </c>
      <c r="C515">
        <v>23.943604691157759</v>
      </c>
      <c r="D515">
        <v>1314.9479999999962</v>
      </c>
      <c r="E515">
        <v>-2206.7393564260728</v>
      </c>
      <c r="F515">
        <v>1314.9479999999962</v>
      </c>
      <c r="G515">
        <v>33.107533573926958</v>
      </c>
      <c r="J515" t="str">
        <f>IF(H515="","",$P$6-'Script Table'!$E$15-'Script Table'!$E$19+H515)</f>
        <v/>
      </c>
      <c r="K515" s="132">
        <f t="shared" si="22"/>
        <v>1314.9479999999962</v>
      </c>
      <c r="L515" s="132">
        <f t="shared" si="23"/>
        <v>515</v>
      </c>
      <c r="M515" s="132">
        <v>1314.8479999999963</v>
      </c>
      <c r="N515" s="143">
        <v>179.60305695276836</v>
      </c>
    </row>
    <row r="516" spans="2:14" x14ac:dyDescent="0.2">
      <c r="B516" s="130">
        <v>1315.1479999999963</v>
      </c>
      <c r="C516">
        <v>23.94220984412825</v>
      </c>
      <c r="D516">
        <v>1315.1479999999963</v>
      </c>
      <c r="E516">
        <v>-2206.9393730585152</v>
      </c>
      <c r="F516">
        <v>1315.1479999999963</v>
      </c>
      <c r="G516">
        <v>32.907516941484573</v>
      </c>
      <c r="J516" t="str">
        <f>IF(H516="","",$P$6-'Script Table'!$E$15-'Script Table'!$E$19+H516)</f>
        <v/>
      </c>
      <c r="K516" s="132">
        <f t="shared" ref="K516:K579" si="24">F516</f>
        <v>1315.1479999999963</v>
      </c>
      <c r="L516" s="132">
        <f t="shared" si="23"/>
        <v>516</v>
      </c>
      <c r="M516" s="132">
        <v>1315.0479999999961</v>
      </c>
      <c r="N516" s="143">
        <v>179.60044546603496</v>
      </c>
    </row>
    <row r="517" spans="2:14" x14ac:dyDescent="0.2">
      <c r="B517" s="130">
        <v>1315.3479999999963</v>
      </c>
      <c r="C517">
        <v>23.940805709586165</v>
      </c>
      <c r="D517">
        <v>1315.3479999999963</v>
      </c>
      <c r="E517">
        <v>-2207.1393895081665</v>
      </c>
      <c r="F517">
        <v>1315.3479999999963</v>
      </c>
      <c r="G517">
        <v>32.707500491833343</v>
      </c>
      <c r="J517" t="str">
        <f>IF(H517="","",$P$6-'Script Table'!$E$15-'Script Table'!$E$19+H517)</f>
        <v/>
      </c>
      <c r="K517" s="132">
        <f t="shared" si="24"/>
        <v>1315.3479999999963</v>
      </c>
      <c r="L517" s="132">
        <f t="shared" si="23"/>
        <v>517</v>
      </c>
      <c r="M517" s="132">
        <v>1315.2479999999964</v>
      </c>
      <c r="N517" s="143">
        <v>179.59778477359606</v>
      </c>
    </row>
    <row r="518" spans="2:14" x14ac:dyDescent="0.2">
      <c r="B518" s="130">
        <v>1315.5479999999964</v>
      </c>
      <c r="C518">
        <v>23.939392109487908</v>
      </c>
      <c r="D518">
        <v>1315.5479999999964</v>
      </c>
      <c r="E518">
        <v>-2207.3394057733376</v>
      </c>
      <c r="F518">
        <v>1315.5479999999964</v>
      </c>
      <c r="G518">
        <v>32.5074842266622</v>
      </c>
      <c r="J518" t="str">
        <f>IF(H518="","",$P$6-'Script Table'!$E$15-'Script Table'!$E$19+H518)</f>
        <v/>
      </c>
      <c r="K518" s="132">
        <f t="shared" si="24"/>
        <v>1315.5479999999964</v>
      </c>
      <c r="L518" s="132">
        <f t="shared" ref="L518:L581" si="25">L517+1</f>
        <v>518</v>
      </c>
      <c r="M518" s="132">
        <v>1315.4479999999962</v>
      </c>
      <c r="N518" s="143">
        <v>179.59507307557186</v>
      </c>
    </row>
    <row r="519" spans="2:14" x14ac:dyDescent="0.2">
      <c r="B519" s="130">
        <v>1315.7479999999964</v>
      </c>
      <c r="C519">
        <v>23.937968859214102</v>
      </c>
      <c r="D519">
        <v>1315.7479999999964</v>
      </c>
      <c r="E519">
        <v>-2207.5394218522656</v>
      </c>
      <c r="F519">
        <v>1315.7479999999964</v>
      </c>
      <c r="G519">
        <v>32.307468147734198</v>
      </c>
      <c r="J519" t="str">
        <f>IF(H519="","",$P$6-'Script Table'!$E$15-'Script Table'!$E$19+H519)</f>
        <v/>
      </c>
      <c r="K519" s="132">
        <f t="shared" si="24"/>
        <v>1315.7479999999964</v>
      </c>
      <c r="L519" s="132">
        <f t="shared" si="25"/>
        <v>519</v>
      </c>
      <c r="M519" s="132">
        <v>1315.6479999999965</v>
      </c>
      <c r="N519" s="143">
        <v>179.59230848813974</v>
      </c>
    </row>
    <row r="520" spans="2:14" x14ac:dyDescent="0.2">
      <c r="B520" s="130">
        <v>1315.9479999999965</v>
      </c>
      <c r="C520">
        <v>23.936535767262658</v>
      </c>
      <c r="D520">
        <v>1315.9479999999965</v>
      </c>
      <c r="E520">
        <v>-2207.7394377431142</v>
      </c>
      <c r="F520">
        <v>1315.9479999999965</v>
      </c>
      <c r="G520">
        <v>32.107452256885608</v>
      </c>
      <c r="J520" t="str">
        <f>IF(H520="","",$P$6-'Script Table'!$E$15-'Script Table'!$E$19+H520)</f>
        <v/>
      </c>
      <c r="K520" s="132">
        <f t="shared" si="24"/>
        <v>1315.9479999999965</v>
      </c>
      <c r="L520" s="132">
        <f t="shared" si="25"/>
        <v>520</v>
      </c>
      <c r="M520" s="132">
        <v>1315.8479999999963</v>
      </c>
      <c r="N520" s="143">
        <v>179.58948903955636</v>
      </c>
    </row>
    <row r="521" spans="2:14" x14ac:dyDescent="0.2">
      <c r="B521" s="130">
        <v>1316.1479999999965</v>
      </c>
      <c r="C521">
        <v>23.935092634927223</v>
      </c>
      <c r="D521">
        <v>1316.1479999999965</v>
      </c>
      <c r="E521">
        <v>-2207.9394534439643</v>
      </c>
      <c r="F521">
        <v>1316.1479999999965</v>
      </c>
      <c r="G521">
        <v>31.907436556035464</v>
      </c>
      <c r="J521" t="str">
        <f>IF(H521="","",$P$6-'Script Table'!$E$15-'Script Table'!$E$19+H521)</f>
        <v/>
      </c>
      <c r="K521" s="132">
        <f t="shared" si="24"/>
        <v>1316.1479999999965</v>
      </c>
      <c r="L521" s="132">
        <f t="shared" si="25"/>
        <v>521</v>
      </c>
      <c r="M521" s="132">
        <v>1316.0479999999966</v>
      </c>
      <c r="N521" s="143">
        <v>179.58661266594746</v>
      </c>
    </row>
    <row r="522" spans="2:14" x14ac:dyDescent="0.2">
      <c r="B522" s="130">
        <v>1316.3479999999965</v>
      </c>
      <c r="C522">
        <v>23.933639255960475</v>
      </c>
      <c r="D522">
        <v>1316.3479999999965</v>
      </c>
      <c r="E522">
        <v>-2208.1394689528142</v>
      </c>
      <c r="F522">
        <v>1316.3479999999965</v>
      </c>
      <c r="G522">
        <v>31.707421047185562</v>
      </c>
      <c r="J522" t="str">
        <f>IF(H522="","",$P$6-'Script Table'!$E$15-'Script Table'!$E$19+H522)</f>
        <v/>
      </c>
      <c r="K522" s="132">
        <f t="shared" si="24"/>
        <v>1316.3479999999965</v>
      </c>
      <c r="L522" s="132">
        <f t="shared" si="25"/>
        <v>522</v>
      </c>
      <c r="M522" s="132">
        <v>1316.2479999999964</v>
      </c>
      <c r="N522" s="143">
        <v>179.58367720698669</v>
      </c>
    </row>
    <row r="523" spans="2:14" x14ac:dyDescent="0.2">
      <c r="B523" s="130">
        <v>1316.5479999999966</v>
      </c>
      <c r="C523">
        <v>23.932175416221476</v>
      </c>
      <c r="D523">
        <v>1316.5479999999966</v>
      </c>
      <c r="E523">
        <v>-2208.3394842675721</v>
      </c>
      <c r="F523">
        <v>1316.5479999999966</v>
      </c>
      <c r="G523">
        <v>31.507405732427742</v>
      </c>
      <c r="J523" t="str">
        <f>IF(H523="","",$P$6-'Script Table'!$E$15-'Script Table'!$E$19+H523)</f>
        <v/>
      </c>
      <c r="K523" s="132">
        <f t="shared" si="24"/>
        <v>1316.5479999999966</v>
      </c>
      <c r="L523" s="132">
        <f t="shared" si="25"/>
        <v>523</v>
      </c>
      <c r="M523" s="132">
        <v>1316.4479999999967</v>
      </c>
      <c r="N523" s="143">
        <v>179.58068040131315</v>
      </c>
    </row>
    <row r="524" spans="2:14" x14ac:dyDescent="0.2">
      <c r="B524" s="130">
        <v>1316.7479999999966</v>
      </c>
      <c r="C524">
        <v>23.930700893306526</v>
      </c>
      <c r="D524">
        <v>1316.7479999999966</v>
      </c>
      <c r="E524">
        <v>-2208.53949938605</v>
      </c>
      <c r="F524">
        <v>1316.7479999999966</v>
      </c>
      <c r="G524">
        <v>31.307390613949792</v>
      </c>
      <c r="J524" t="str">
        <f>IF(H524="","",$P$6-'Script Table'!$E$15-'Script Table'!$E$19+H524)</f>
        <v/>
      </c>
      <c r="K524" s="132">
        <f t="shared" si="24"/>
        <v>1316.7479999999966</v>
      </c>
      <c r="L524" s="132">
        <f t="shared" si="25"/>
        <v>524</v>
      </c>
      <c r="M524" s="132">
        <v>1316.6479999999965</v>
      </c>
      <c r="N524" s="143">
        <v>179.57761988180974</v>
      </c>
    </row>
    <row r="525" spans="2:14" x14ac:dyDescent="0.2">
      <c r="B525" s="130">
        <v>1316.9479999999967</v>
      </c>
      <c r="C525">
        <v>23.929215456162691</v>
      </c>
      <c r="D525">
        <v>1316.9479999999967</v>
      </c>
      <c r="E525">
        <v>-2208.7395143059625</v>
      </c>
      <c r="F525">
        <v>1316.9479999999967</v>
      </c>
      <c r="G525">
        <v>31.107375694037273</v>
      </c>
      <c r="J525" t="str">
        <f>IF(H525="","",$P$6-'Script Table'!$E$15-'Script Table'!$E$19+H525)</f>
        <v/>
      </c>
      <c r="K525" s="132">
        <f t="shared" si="24"/>
        <v>1316.9479999999967</v>
      </c>
      <c r="L525" s="132">
        <f t="shared" si="25"/>
        <v>525</v>
      </c>
      <c r="M525" s="132">
        <v>1316.8479999999968</v>
      </c>
      <c r="N525" s="143">
        <v>179.57449317064638</v>
      </c>
    </row>
    <row r="526" spans="2:14" x14ac:dyDescent="0.2">
      <c r="B526" s="130">
        <v>1317.1479999999967</v>
      </c>
      <c r="C526">
        <v>23.927718864683381</v>
      </c>
      <c r="D526">
        <v>1317.1479999999967</v>
      </c>
      <c r="E526">
        <v>-2208.9395290249167</v>
      </c>
      <c r="F526">
        <v>1317.1479999999967</v>
      </c>
      <c r="G526">
        <v>30.907360975083066</v>
      </c>
      <c r="J526" t="str">
        <f>IF(H526="","",$P$6-'Script Table'!$E$15-'Script Table'!$E$19+H526)</f>
        <v/>
      </c>
      <c r="K526" s="132">
        <f t="shared" si="24"/>
        <v>1317.1479999999967</v>
      </c>
      <c r="L526" s="132">
        <f t="shared" si="25"/>
        <v>526</v>
      </c>
      <c r="M526" s="132">
        <v>1317.0479999999966</v>
      </c>
      <c r="N526" s="143">
        <v>179.57129767412195</v>
      </c>
    </row>
    <row r="527" spans="2:14" x14ac:dyDescent="0.2">
      <c r="B527" s="130">
        <v>1317.3479999999968</v>
      </c>
      <c r="C527">
        <v>23.926210869285097</v>
      </c>
      <c r="D527">
        <v>1317.3479999999968</v>
      </c>
      <c r="E527">
        <v>-2209.1395435404097</v>
      </c>
      <c r="F527">
        <v>1317.3479999999968</v>
      </c>
      <c r="G527">
        <v>30.707346459590099</v>
      </c>
      <c r="J527" t="str">
        <f>IF(H527="","",$P$6-'Script Table'!$E$15-'Script Table'!$E$19+H527)</f>
        <v/>
      </c>
      <c r="K527" s="132">
        <f t="shared" si="24"/>
        <v>1317.3479999999968</v>
      </c>
      <c r="L527" s="132">
        <f t="shared" si="25"/>
        <v>527</v>
      </c>
      <c r="M527" s="132">
        <v>1317.2479999999969</v>
      </c>
      <c r="N527" s="143">
        <v>179.56803067728492</v>
      </c>
    </row>
    <row r="528" spans="2:14" x14ac:dyDescent="0.2">
      <c r="B528" s="130">
        <v>1317.5479999999968</v>
      </c>
      <c r="C528">
        <v>23.924691210464697</v>
      </c>
      <c r="D528">
        <v>1317.5479999999968</v>
      </c>
      <c r="E528">
        <v>-2209.3395578498194</v>
      </c>
      <c r="F528">
        <v>1317.5479999999968</v>
      </c>
      <c r="G528">
        <v>30.507332150180446</v>
      </c>
      <c r="J528" t="str">
        <f>IF(H528="","",$P$6-'Script Table'!$E$15-'Script Table'!$E$19+H528)</f>
        <v/>
      </c>
      <c r="K528" s="132">
        <f t="shared" si="24"/>
        <v>1317.5479999999968</v>
      </c>
      <c r="L528" s="132">
        <f t="shared" si="25"/>
        <v>528</v>
      </c>
      <c r="M528" s="132">
        <v>1317.4479999999967</v>
      </c>
      <c r="N528" s="143">
        <v>179.56468933834034</v>
      </c>
    </row>
    <row r="529" spans="2:14" x14ac:dyDescent="0.2">
      <c r="B529" s="130">
        <v>1317.7479999999969</v>
      </c>
      <c r="C529">
        <v>23.923159618336243</v>
      </c>
      <c r="D529">
        <v>1317.7479999999969</v>
      </c>
      <c r="E529">
        <v>-2209.5395719503986</v>
      </c>
      <c r="F529">
        <v>1317.7479999999969</v>
      </c>
      <c r="G529">
        <v>30.307318049601236</v>
      </c>
      <c r="J529" t="str">
        <f>IF(H529="","",$P$6-'Script Table'!$E$15-'Script Table'!$E$19+H529)</f>
        <v/>
      </c>
      <c r="K529" s="132">
        <f t="shared" si="24"/>
        <v>1317.7479999999969</v>
      </c>
      <c r="L529" s="132">
        <f t="shared" si="25"/>
        <v>529</v>
      </c>
      <c r="M529" s="132">
        <v>1317.647999999997</v>
      </c>
      <c r="N529" s="143">
        <v>179.5612706828027</v>
      </c>
    </row>
    <row r="530" spans="2:14" x14ac:dyDescent="0.2">
      <c r="B530" s="130">
        <v>1317.9479999999969</v>
      </c>
      <c r="C530">
        <v>23.921615812146676</v>
      </c>
      <c r="D530">
        <v>1317.9479999999969</v>
      </c>
      <c r="E530">
        <v>-2209.7395858392692</v>
      </c>
      <c r="F530">
        <v>1317.9479999999969</v>
      </c>
      <c r="G530">
        <v>30.107304160730564</v>
      </c>
      <c r="J530" t="str">
        <f>IF(H530="","",$P$6-'Script Table'!$E$15-'Script Table'!$E$19+H530)</f>
        <v/>
      </c>
      <c r="K530" s="132">
        <f t="shared" si="24"/>
        <v>1317.9479999999969</v>
      </c>
      <c r="L530" s="132">
        <f t="shared" si="25"/>
        <v>530</v>
      </c>
      <c r="M530" s="132">
        <v>1317.8479999999968</v>
      </c>
      <c r="N530" s="143">
        <v>179.55777159743732</v>
      </c>
    </row>
    <row r="531" spans="2:14" x14ac:dyDescent="0.2">
      <c r="B531" s="130">
        <v>1318.147999999997</v>
      </c>
      <c r="C531">
        <v>23.92005949976943</v>
      </c>
      <c r="D531">
        <v>1318.147999999997</v>
      </c>
      <c r="E531">
        <v>-2209.9395995134114</v>
      </c>
      <c r="F531">
        <v>1318.147999999997</v>
      </c>
      <c r="G531">
        <v>29.907290486588408</v>
      </c>
      <c r="J531" t="str">
        <f>IF(H531="","",$P$6-'Script Table'!$E$15-'Script Table'!$E$19+H531)</f>
        <v/>
      </c>
      <c r="K531" s="132">
        <f t="shared" si="24"/>
        <v>1318.147999999997</v>
      </c>
      <c r="L531" s="132">
        <f t="shared" si="25"/>
        <v>531</v>
      </c>
      <c r="M531" s="132">
        <v>1318.047999999997</v>
      </c>
      <c r="N531" s="143">
        <v>179.55418882392311</v>
      </c>
    </row>
    <row r="532" spans="2:14" x14ac:dyDescent="0.2">
      <c r="B532" s="130">
        <v>1318.347999999997</v>
      </c>
      <c r="C532">
        <v>23.918490377175054</v>
      </c>
      <c r="D532">
        <v>1318.347999999997</v>
      </c>
      <c r="E532">
        <v>-2210.1396129696591</v>
      </c>
      <c r="F532">
        <v>1318.347999999997</v>
      </c>
      <c r="G532">
        <v>29.70727703034072</v>
      </c>
      <c r="J532" t="str">
        <f>IF(H532="","",$P$6-'Script Table'!$E$15-'Script Table'!$E$19+H532)</f>
        <v/>
      </c>
      <c r="K532" s="132">
        <f t="shared" si="24"/>
        <v>1318.347999999997</v>
      </c>
      <c r="L532" s="132">
        <f t="shared" si="25"/>
        <v>532</v>
      </c>
      <c r="M532" s="132">
        <v>1318.2479999999969</v>
      </c>
      <c r="N532" s="143">
        <v>179.55051895228672</v>
      </c>
    </row>
    <row r="533" spans="2:14" x14ac:dyDescent="0.2">
      <c r="B533" s="130">
        <v>1318.547999999997</v>
      </c>
      <c r="C533">
        <v>23.916908127877992</v>
      </c>
      <c r="D533">
        <v>1318.547999999997</v>
      </c>
      <c r="E533">
        <v>-2210.3396262046881</v>
      </c>
      <c r="F533">
        <v>1318.547999999997</v>
      </c>
      <c r="G533">
        <v>29.507263795311701</v>
      </c>
      <c r="J533" t="str">
        <f>IF(H533="","",$P$6-'Script Table'!$E$15-'Script Table'!$E$19+H533)</f>
        <v/>
      </c>
      <c r="K533" s="132">
        <f t="shared" si="24"/>
        <v>1318.547999999997</v>
      </c>
      <c r="L533" s="132">
        <f t="shared" si="25"/>
        <v>533</v>
      </c>
      <c r="M533" s="132">
        <v>1318.4479999999971</v>
      </c>
      <c r="N533" s="143">
        <v>179.54675841404932</v>
      </c>
    </row>
    <row r="534" spans="2:14" x14ac:dyDescent="0.2">
      <c r="B534" s="130">
        <v>1318.7479999999971</v>
      </c>
      <c r="C534">
        <v>23.915312422358493</v>
      </c>
      <c r="D534">
        <v>1318.7479999999971</v>
      </c>
      <c r="E534">
        <v>-2210.5396392150083</v>
      </c>
      <c r="F534">
        <v>1318.7479999999971</v>
      </c>
      <c r="G534">
        <v>29.307250784991538</v>
      </c>
      <c r="J534" t="str">
        <f>IF(H534="","",$P$6-'Script Table'!$E$15-'Script Table'!$E$19+H534)</f>
        <v/>
      </c>
      <c r="K534" s="132">
        <f t="shared" si="24"/>
        <v>1318.7479999999971</v>
      </c>
      <c r="L534" s="132">
        <f t="shared" si="25"/>
        <v>534</v>
      </c>
      <c r="M534" s="132">
        <v>1318.647999999997</v>
      </c>
      <c r="N534" s="143">
        <v>179.54290347511642</v>
      </c>
    </row>
    <row r="535" spans="2:14" x14ac:dyDescent="0.2">
      <c r="B535" s="130">
        <v>1318.9479999999971</v>
      </c>
      <c r="C535">
        <v>23.913702917458764</v>
      </c>
      <c r="D535">
        <v>1318.9479999999971</v>
      </c>
      <c r="E535">
        <v>-2210.7396519969525</v>
      </c>
      <c r="F535">
        <v>1318.9479999999971</v>
      </c>
      <c r="G535">
        <v>29.107238003047314</v>
      </c>
      <c r="J535" t="str">
        <f>IF(H535="","",$P$6-'Script Table'!$E$15-'Script Table'!$E$19+H535)</f>
        <v/>
      </c>
      <c r="K535" s="132">
        <f t="shared" si="24"/>
        <v>1318.9479999999971</v>
      </c>
      <c r="L535" s="132">
        <f t="shared" si="25"/>
        <v>535</v>
      </c>
      <c r="M535" s="132">
        <v>1318.8479999999972</v>
      </c>
      <c r="N535" s="143">
        <v>179.53895022838893</v>
      </c>
    </row>
    <row r="536" spans="2:14" x14ac:dyDescent="0.2">
      <c r="B536" s="130">
        <v>1319.1479999999972</v>
      </c>
      <c r="C536">
        <v>23.91207925575225</v>
      </c>
      <c r="D536">
        <v>1319.1479999999972</v>
      </c>
      <c r="E536">
        <v>-2210.9396645466677</v>
      </c>
      <c r="F536">
        <v>1319.1479999999972</v>
      </c>
      <c r="G536">
        <v>28.907225453332103</v>
      </c>
      <c r="J536" t="str">
        <f>IF(H536="","",$P$6-'Script Table'!$E$15-'Script Table'!$E$19+H536)</f>
        <v/>
      </c>
      <c r="K536" s="132">
        <f t="shared" si="24"/>
        <v>1319.1479999999972</v>
      </c>
      <c r="L536" s="132">
        <f t="shared" si="25"/>
        <v>536</v>
      </c>
      <c r="M536" s="132">
        <v>1319.047999999997</v>
      </c>
      <c r="N536" s="143">
        <v>179.534894586071</v>
      </c>
    </row>
    <row r="537" spans="2:14" x14ac:dyDescent="0.2">
      <c r="B537" s="130">
        <v>1319.3479999999972</v>
      </c>
      <c r="C537">
        <v>23.910441064885109</v>
      </c>
      <c r="D537">
        <v>1319.3479999999972</v>
      </c>
      <c r="E537">
        <v>-2211.1396768601021</v>
      </c>
      <c r="F537">
        <v>1319.3479999999972</v>
      </c>
      <c r="G537">
        <v>28.707213139897704</v>
      </c>
      <c r="J537" t="str">
        <f>IF(H537="","",$P$6-'Script Table'!$E$15-'Script Table'!$E$19+H537)</f>
        <v/>
      </c>
      <c r="K537" s="132">
        <f t="shared" si="24"/>
        <v>1319.3479999999972</v>
      </c>
      <c r="L537" s="132">
        <f t="shared" si="25"/>
        <v>537</v>
      </c>
      <c r="M537" s="132">
        <v>1319.2479999999973</v>
      </c>
      <c r="N537" s="143">
        <v>179.53073227169469</v>
      </c>
    </row>
    <row r="538" spans="2:14" x14ac:dyDescent="0.2">
      <c r="B538" s="130">
        <v>1319.5479999999973</v>
      </c>
      <c r="C538">
        <v>23.908787956888759</v>
      </c>
      <c r="D538">
        <v>1319.5479999999973</v>
      </c>
      <c r="E538">
        <v>-2211.3396889329947</v>
      </c>
      <c r="F538">
        <v>1319.5479999999973</v>
      </c>
      <c r="G538">
        <v>28.507201067005099</v>
      </c>
      <c r="J538" t="str">
        <f>IF(H538="","",$P$6-'Script Table'!$E$15-'Script Table'!$E$19+H538)</f>
        <v/>
      </c>
      <c r="K538" s="132">
        <f t="shared" si="24"/>
        <v>1319.5479999999973</v>
      </c>
      <c r="L538" s="132">
        <f t="shared" si="25"/>
        <v>538</v>
      </c>
      <c r="M538" s="132">
        <v>1319.4479999999971</v>
      </c>
      <c r="N538" s="143">
        <v>179.52645881183844</v>
      </c>
    </row>
    <row r="539" spans="2:14" x14ac:dyDescent="0.2">
      <c r="B539" s="130">
        <v>1319.7479999999973</v>
      </c>
      <c r="C539">
        <v>23.907119527462399</v>
      </c>
      <c r="D539">
        <v>1319.7479999999973</v>
      </c>
      <c r="E539">
        <v>-2211.5397007608594</v>
      </c>
      <c r="F539">
        <v>1319.7479999999973</v>
      </c>
      <c r="G539">
        <v>28.307189239140371</v>
      </c>
      <c r="J539" t="str">
        <f>IF(H539="","",$P$6-'Script Table'!$E$15-'Script Table'!$E$19+H539)</f>
        <v/>
      </c>
      <c r="K539" s="132">
        <f t="shared" si="24"/>
        <v>1319.7479999999973</v>
      </c>
      <c r="L539" s="132">
        <f t="shared" si="25"/>
        <v>539</v>
      </c>
      <c r="M539" s="132">
        <v>1319.6479999999974</v>
      </c>
      <c r="N539" s="143">
        <v>179.52206952751422</v>
      </c>
    </row>
    <row r="540" spans="2:14" x14ac:dyDescent="0.2">
      <c r="B540" s="130">
        <v>1319.9479999999974</v>
      </c>
      <c r="C540">
        <v>23.905435355224444</v>
      </c>
      <c r="D540">
        <v>1319.9479999999974</v>
      </c>
      <c r="E540">
        <v>-2211.7397123389751</v>
      </c>
      <c r="F540">
        <v>1319.9479999999974</v>
      </c>
      <c r="G540">
        <v>28.107177661024707</v>
      </c>
      <c r="J540" t="str">
        <f>IF(H540="","",$P$6-'Script Table'!$E$15-'Script Table'!$E$19+H540)</f>
        <v/>
      </c>
      <c r="K540" s="132">
        <f t="shared" si="24"/>
        <v>1319.9479999999974</v>
      </c>
      <c r="L540" s="132">
        <f t="shared" si="25"/>
        <v>540</v>
      </c>
      <c r="M540" s="132">
        <v>1319.8479999999972</v>
      </c>
      <c r="N540" s="143">
        <v>179.51755952527282</v>
      </c>
    </row>
    <row r="541" spans="2:14" x14ac:dyDescent="0.2">
      <c r="B541" s="130">
        <v>1320.1479999999974</v>
      </c>
      <c r="C541">
        <v>23.90373500093164</v>
      </c>
      <c r="D541">
        <v>1320.1479999999974</v>
      </c>
      <c r="E541">
        <v>-2211.939723662369</v>
      </c>
      <c r="F541">
        <v>1320.1479999999974</v>
      </c>
      <c r="G541">
        <v>27.90716633763077</v>
      </c>
      <c r="J541" t="str">
        <f>IF(H541="","",$P$6-'Script Table'!$E$15-'Script Table'!$E$19+H541)</f>
        <v/>
      </c>
      <c r="K541" s="132">
        <f t="shared" si="24"/>
        <v>1320.1479999999974</v>
      </c>
      <c r="L541" s="132">
        <f t="shared" si="25"/>
        <v>541</v>
      </c>
      <c r="M541" s="132">
        <v>1320.0479999999975</v>
      </c>
      <c r="N541" s="143">
        <v>179.51292368793216</v>
      </c>
    </row>
    <row r="542" spans="2:14" x14ac:dyDescent="0.2">
      <c r="B542" s="130">
        <v>1320.3479999999975</v>
      </c>
      <c r="C542">
        <v>23.902018006664733</v>
      </c>
      <c r="D542">
        <v>1320.3479999999975</v>
      </c>
      <c r="E542">
        <v>-2212.1397347258016</v>
      </c>
      <c r="F542">
        <v>1320.3479999999975</v>
      </c>
      <c r="G542">
        <v>27.707155274198158</v>
      </c>
      <c r="J542" t="str">
        <f>IF(H542="","",$P$6-'Script Table'!$E$15-'Script Table'!$E$19+H542)</f>
        <v/>
      </c>
      <c r="K542" s="132">
        <f t="shared" si="24"/>
        <v>1320.3479999999975</v>
      </c>
      <c r="L542" s="132">
        <f t="shared" si="25"/>
        <v>542</v>
      </c>
      <c r="M542" s="132">
        <v>1320.2479999999973</v>
      </c>
      <c r="N542" s="143">
        <v>179.50815666499784</v>
      </c>
    </row>
    <row r="543" spans="2:14" x14ac:dyDescent="0.2">
      <c r="B543" s="130">
        <v>1320.5479999999975</v>
      </c>
      <c r="C543">
        <v>23.900283894979456</v>
      </c>
      <c r="D543">
        <v>1320.5479999999975</v>
      </c>
      <c r="E543">
        <v>-2212.3397455237478</v>
      </c>
      <c r="F543">
        <v>1320.5479999999975</v>
      </c>
      <c r="G543">
        <v>27.507144476252051</v>
      </c>
      <c r="J543" t="str">
        <f>IF(H543="","",$P$6-'Script Table'!$E$15-'Script Table'!$E$19+H543)</f>
        <v/>
      </c>
      <c r="K543" s="132">
        <f t="shared" si="24"/>
        <v>1320.5479999999975</v>
      </c>
      <c r="L543" s="132">
        <f t="shared" si="25"/>
        <v>543</v>
      </c>
      <c r="M543" s="132">
        <v>1320.4479999999976</v>
      </c>
      <c r="N543" s="143">
        <v>179.5032528627178</v>
      </c>
    </row>
    <row r="544" spans="2:14" x14ac:dyDescent="0.2">
      <c r="B544" s="130">
        <v>1320.7479999999975</v>
      </c>
      <c r="C544">
        <v>23.898532168021649</v>
      </c>
      <c r="D544">
        <v>1320.7479999999975</v>
      </c>
      <c r="E544">
        <v>-2212.5397560503843</v>
      </c>
      <c r="F544">
        <v>1320.7479999999975</v>
      </c>
      <c r="G544">
        <v>27.307133949615491</v>
      </c>
      <c r="J544" t="str">
        <f>IF(H544="","",$P$6-'Script Table'!$E$15-'Script Table'!$E$19+H544)</f>
        <v/>
      </c>
      <c r="K544" s="132">
        <f t="shared" si="24"/>
        <v>1320.7479999999975</v>
      </c>
      <c r="L544" s="132">
        <f t="shared" si="25"/>
        <v>544</v>
      </c>
      <c r="M544" s="132">
        <v>1320.6479999999974</v>
      </c>
      <c r="N544" s="143">
        <v>179.49820643382429</v>
      </c>
    </row>
    <row r="545" spans="2:14" x14ac:dyDescent="0.2">
      <c r="B545" s="130">
        <v>1320.9479999999976</v>
      </c>
      <c r="C545">
        <v>23.896762306605133</v>
      </c>
      <c r="D545">
        <v>1320.9479999999976</v>
      </c>
      <c r="E545">
        <v>-2212.7397662995645</v>
      </c>
      <c r="F545">
        <v>1320.9479999999976</v>
      </c>
      <c r="G545">
        <v>27.107123700435295</v>
      </c>
      <c r="J545" t="str">
        <f>IF(H545="","",$P$6-'Script Table'!$E$15-'Script Table'!$E$19+H545)</f>
        <v/>
      </c>
      <c r="K545" s="132">
        <f t="shared" si="24"/>
        <v>1320.9479999999976</v>
      </c>
      <c r="L545" s="132">
        <f t="shared" si="25"/>
        <v>545</v>
      </c>
      <c r="M545" s="132">
        <v>1320.8479999999977</v>
      </c>
      <c r="N545" s="143">
        <v>179.49301126682857</v>
      </c>
    </row>
    <row r="546" spans="2:14" x14ac:dyDescent="0.2">
      <c r="B546" s="130">
        <v>1321.1479999999976</v>
      </c>
      <c r="C546">
        <v>23.894973769251202</v>
      </c>
      <c r="D546">
        <v>1321.1479999999976</v>
      </c>
      <c r="E546">
        <v>-2212.9397762648041</v>
      </c>
      <c r="F546">
        <v>1321.1479999999976</v>
      </c>
      <c r="G546">
        <v>26.907113735195708</v>
      </c>
      <c r="J546" t="str">
        <f>IF(H546="","",$P$6-'Script Table'!$E$15-'Script Table'!$E$19+H546)</f>
        <v/>
      </c>
      <c r="K546" s="132">
        <f t="shared" si="24"/>
        <v>1321.1479999999976</v>
      </c>
      <c r="L546" s="132">
        <f t="shared" si="25"/>
        <v>546</v>
      </c>
      <c r="M546" s="132">
        <v>1321.0479999999975</v>
      </c>
      <c r="N546" s="143">
        <v>179.487660975057</v>
      </c>
    </row>
    <row r="547" spans="2:14" x14ac:dyDescent="0.2">
      <c r="B547" s="130">
        <v>1321.3479999999977</v>
      </c>
      <c r="C547">
        <v>23.893165991188251</v>
      </c>
      <c r="D547">
        <v>1321.3479999999977</v>
      </c>
      <c r="E547">
        <v>-2213.1397859392541</v>
      </c>
      <c r="F547">
        <v>1321.3479999999977</v>
      </c>
      <c r="G547">
        <v>26.707104060745678</v>
      </c>
      <c r="J547" t="str">
        <f>IF(H547="","",$P$6-'Script Table'!$E$15-'Script Table'!$E$19+H547)</f>
        <v/>
      </c>
      <c r="K547" s="132">
        <f t="shared" si="24"/>
        <v>1321.3479999999977</v>
      </c>
      <c r="L547" s="132">
        <f t="shared" si="25"/>
        <v>547</v>
      </c>
      <c r="M547" s="132">
        <v>1321.2479999999978</v>
      </c>
      <c r="N547" s="143">
        <v>179.48214888519485</v>
      </c>
    </row>
    <row r="548" spans="2:14" x14ac:dyDescent="0.2">
      <c r="B548" s="130">
        <v>1321.5479999999977</v>
      </c>
      <c r="C548">
        <v>23.891338383310341</v>
      </c>
      <c r="D548">
        <v>1321.5479999999977</v>
      </c>
      <c r="E548">
        <v>-2213.3397953156809</v>
      </c>
      <c r="F548">
        <v>1321.5479999999977</v>
      </c>
      <c r="G548">
        <v>26.507094684318872</v>
      </c>
      <c r="J548" t="str">
        <f>IF(H548="","",$P$6-'Script Table'!$E$15-'Script Table'!$E$19+H548)</f>
        <v/>
      </c>
      <c r="K548" s="132">
        <f t="shared" si="24"/>
        <v>1321.5479999999977</v>
      </c>
      <c r="L548" s="132">
        <f t="shared" si="25"/>
        <v>548</v>
      </c>
      <c r="M548" s="132">
        <v>1321.4479999999976</v>
      </c>
      <c r="N548" s="143">
        <v>179.47646802553982</v>
      </c>
    </row>
    <row r="549" spans="2:14" x14ac:dyDescent="0.2">
      <c r="B549" s="130">
        <v>1321.7479999999978</v>
      </c>
      <c r="C549">
        <v>23.889490331093192</v>
      </c>
      <c r="D549">
        <v>1321.7479999999978</v>
      </c>
      <c r="E549">
        <v>-2213.5398043864416</v>
      </c>
      <c r="F549">
        <v>1321.7479999999978</v>
      </c>
      <c r="G549">
        <v>26.307085613558229</v>
      </c>
      <c r="J549" t="str">
        <f>IF(H549="","",$P$6-'Script Table'!$E$15-'Script Table'!$E$19+H549)</f>
        <v/>
      </c>
      <c r="K549" s="132">
        <f t="shared" si="24"/>
        <v>1321.7479999999978</v>
      </c>
      <c r="L549" s="132">
        <f t="shared" si="25"/>
        <v>549</v>
      </c>
      <c r="M549" s="132">
        <v>1321.6479999999979</v>
      </c>
      <c r="N549" s="143">
        <v>179.47061111379659</v>
      </c>
    </row>
    <row r="550" spans="2:14" x14ac:dyDescent="0.2">
      <c r="B550" s="130">
        <v>1321.9479999999978</v>
      </c>
      <c r="C550">
        <v>23.88762119346633</v>
      </c>
      <c r="D550">
        <v>1321.9479999999978</v>
      </c>
      <c r="E550">
        <v>-2213.7398131434552</v>
      </c>
      <c r="F550">
        <v>1321.9479999999978</v>
      </c>
      <c r="G550">
        <v>26.107076856544609</v>
      </c>
      <c r="J550" t="str">
        <f>IF(H550="","",$P$6-'Script Table'!$E$15-'Script Table'!$E$19+H550)</f>
        <v/>
      </c>
      <c r="K550" s="132">
        <f t="shared" si="24"/>
        <v>1321.9479999999978</v>
      </c>
      <c r="L550" s="132">
        <f t="shared" si="25"/>
        <v>550</v>
      </c>
      <c r="M550" s="132">
        <v>1321.8479999999977</v>
      </c>
      <c r="N550" s="143">
        <v>179.46457054450116</v>
      </c>
    </row>
    <row r="551" spans="2:14" x14ac:dyDescent="0.2">
      <c r="B551" s="130">
        <v>1322.1479999999979</v>
      </c>
      <c r="C551">
        <v>23.885730301639867</v>
      </c>
      <c r="D551">
        <v>1322.1479999999979</v>
      </c>
      <c r="E551">
        <v>-2213.939821578178</v>
      </c>
      <c r="F551">
        <v>1322.1479999999979</v>
      </c>
      <c r="G551">
        <v>25.907068421821805</v>
      </c>
      <c r="J551" t="str">
        <f>IF(H551="","",$P$6-'Script Table'!$E$15-'Script Table'!$E$19+H551)</f>
        <v/>
      </c>
      <c r="K551" s="132">
        <f t="shared" si="24"/>
        <v>1322.1479999999979</v>
      </c>
      <c r="L551" s="132">
        <f t="shared" si="25"/>
        <v>551</v>
      </c>
      <c r="M551" s="132">
        <v>1322.047999999998</v>
      </c>
      <c r="N551" s="143">
        <v>179.45833837603513</v>
      </c>
    </row>
    <row r="552" spans="2:14" x14ac:dyDescent="0.2">
      <c r="B552" s="130">
        <v>1322.3479999999979</v>
      </c>
      <c r="C552">
        <v>23.883816957884569</v>
      </c>
      <c r="D552">
        <v>1322.3479999999979</v>
      </c>
      <c r="E552">
        <v>-2214.1398296815682</v>
      </c>
      <c r="F552">
        <v>1322.3479999999979</v>
      </c>
      <c r="G552">
        <v>25.707060318431559</v>
      </c>
      <c r="J552" t="str">
        <f>IF(H552="","",$P$6-'Script Table'!$E$15-'Script Table'!$E$19+H552)</f>
        <v/>
      </c>
      <c r="K552" s="132">
        <f t="shared" si="24"/>
        <v>1322.3479999999979</v>
      </c>
      <c r="L552" s="132">
        <f t="shared" si="25"/>
        <v>552</v>
      </c>
      <c r="M552" s="132">
        <v>1322.2479999999978</v>
      </c>
      <c r="N552" s="143">
        <v>179.45190631721454</v>
      </c>
    </row>
    <row r="553" spans="2:14" x14ac:dyDescent="0.2">
      <c r="B553" s="130">
        <v>1322.547999999998</v>
      </c>
      <c r="C553">
        <v>23.881880434263635</v>
      </c>
      <c r="D553">
        <v>1322.547999999998</v>
      </c>
      <c r="E553">
        <v>-2214.339837444059</v>
      </c>
      <c r="F553">
        <v>1322.547999999998</v>
      </c>
      <c r="G553">
        <v>25.507052555940845</v>
      </c>
      <c r="J553" t="str">
        <f>IF(H553="","",$P$6-'Script Table'!$E$15-'Script Table'!$E$19+H553)</f>
        <v/>
      </c>
      <c r="K553" s="132">
        <f t="shared" si="24"/>
        <v>1322.547999999998</v>
      </c>
      <c r="L553" s="132">
        <f t="shared" si="25"/>
        <v>553</v>
      </c>
      <c r="M553" s="132">
        <v>1322.447999999998</v>
      </c>
      <c r="N553" s="143">
        <v>179.44526571347652</v>
      </c>
    </row>
    <row r="554" spans="2:14" x14ac:dyDescent="0.2">
      <c r="B554" s="130">
        <v>1322.747999999998</v>
      </c>
      <c r="C554">
        <v>23.879919971314798</v>
      </c>
      <c r="D554">
        <v>1322.747999999998</v>
      </c>
      <c r="E554">
        <v>-2214.5398448555216</v>
      </c>
      <c r="F554">
        <v>1322.747999999998</v>
      </c>
      <c r="G554">
        <v>25.307045144478252</v>
      </c>
      <c r="J554" t="str">
        <f>IF(H554="","",$P$6-'Script Table'!$E$15-'Script Table'!$E$19+H554)</f>
        <v/>
      </c>
      <c r="K554" s="132">
        <f t="shared" si="24"/>
        <v>1322.747999999998</v>
      </c>
      <c r="L554" s="132">
        <f t="shared" si="25"/>
        <v>554</v>
      </c>
      <c r="M554" s="132">
        <v>1322.6479999999979</v>
      </c>
      <c r="N554" s="143">
        <v>179.43840753262066</v>
      </c>
    </row>
    <row r="555" spans="2:14" x14ac:dyDescent="0.2">
      <c r="B555" s="130">
        <v>1322.947999999998</v>
      </c>
      <c r="C555">
        <v>23.877934776681219</v>
      </c>
      <c r="D555">
        <v>1322.947999999998</v>
      </c>
      <c r="E555">
        <v>-2214.7398519052254</v>
      </c>
      <c r="F555">
        <v>1322.947999999998</v>
      </c>
      <c r="G555">
        <v>25.107038094774452</v>
      </c>
      <c r="J555" t="str">
        <f>IF(H555="","",$P$6-'Script Table'!$E$15-'Script Table'!$E$19+H555)</f>
        <v/>
      </c>
      <c r="K555" s="132">
        <f t="shared" si="24"/>
        <v>1322.947999999998</v>
      </c>
      <c r="L555" s="132">
        <f t="shared" si="25"/>
        <v>555</v>
      </c>
      <c r="M555" s="132">
        <v>1322.8479999999981</v>
      </c>
      <c r="N555" s="143">
        <v>179.43132235012638</v>
      </c>
    </row>
    <row r="556" spans="2:14" x14ac:dyDescent="0.2">
      <c r="B556" s="130">
        <v>1323.1479999999981</v>
      </c>
      <c r="C556">
        <v>23.875924023689642</v>
      </c>
      <c r="D556">
        <v>1323.1479999999981</v>
      </c>
      <c r="E556">
        <v>-2214.939858581803</v>
      </c>
      <c r="F556">
        <v>1323.1479999999981</v>
      </c>
      <c r="G556">
        <v>24.907031418196766</v>
      </c>
      <c r="J556" t="str">
        <f>IF(H556="","",$P$6-'Script Table'!$E$15-'Script Table'!$E$19+H556)</f>
        <v/>
      </c>
      <c r="K556" s="132">
        <f t="shared" si="24"/>
        <v>1323.1479999999981</v>
      </c>
      <c r="L556" s="132">
        <f t="shared" si="25"/>
        <v>556</v>
      </c>
      <c r="M556" s="132">
        <v>1323.047999999998</v>
      </c>
      <c r="N556" s="143">
        <v>179.4240003340596</v>
      </c>
    </row>
    <row r="557" spans="2:14" x14ac:dyDescent="0.2">
      <c r="B557" s="130">
        <v>1323.3479999999981</v>
      </c>
      <c r="C557">
        <v>23.87388684987426</v>
      </c>
      <c r="D557">
        <v>1323.3479999999981</v>
      </c>
      <c r="E557">
        <v>-2215.1398648732056</v>
      </c>
      <c r="F557">
        <v>1323.3479999999981</v>
      </c>
      <c r="G557">
        <v>24.707025126794179</v>
      </c>
      <c r="J557" t="str">
        <f>IF(H557="","",$P$6-'Script Table'!$E$15-'Script Table'!$E$19+H557)</f>
        <v/>
      </c>
      <c r="K557" s="132">
        <f t="shared" si="24"/>
        <v>1323.3479999999981</v>
      </c>
      <c r="L557" s="132">
        <f t="shared" si="25"/>
        <v>557</v>
      </c>
      <c r="M557" s="132">
        <v>1323.2479999999982</v>
      </c>
      <c r="N557" s="143">
        <v>179.41643122948619</v>
      </c>
    </row>
    <row r="558" spans="2:14" x14ac:dyDescent="0.2">
      <c r="B558" s="130">
        <v>1323.5479999999982</v>
      </c>
      <c r="C558">
        <v>23.871822355444817</v>
      </c>
      <c r="D558">
        <v>1323.5479999999982</v>
      </c>
      <c r="E558">
        <v>-2215.3398707666547</v>
      </c>
      <c r="F558">
        <v>1323.5479999999982</v>
      </c>
      <c r="G558">
        <v>24.50701923334509</v>
      </c>
      <c r="J558" t="str">
        <f>IF(H558="","",$P$6-'Script Table'!$E$15-'Script Table'!$E$19+H558)</f>
        <v/>
      </c>
      <c r="K558" s="132">
        <f t="shared" si="24"/>
        <v>1323.5479999999982</v>
      </c>
      <c r="L558" s="132">
        <f t="shared" si="25"/>
        <v>558</v>
      </c>
      <c r="M558" s="132">
        <v>1323.447999999998</v>
      </c>
      <c r="N558" s="143">
        <v>179.40860434248711</v>
      </c>
    </row>
    <row r="559" spans="2:14" x14ac:dyDescent="0.2">
      <c r="B559" s="130">
        <v>1323.7479999999982</v>
      </c>
      <c r="C559">
        <v>23.869729601697323</v>
      </c>
      <c r="D559">
        <v>1323.7479999999982</v>
      </c>
      <c r="E559">
        <v>-2215.5398762485997</v>
      </c>
      <c r="F559">
        <v>1323.7479999999982</v>
      </c>
      <c r="G559">
        <v>24.307013751400063</v>
      </c>
      <c r="J559" t="str">
        <f>IF(H559="","",$P$6-'Script Table'!$E$15-'Script Table'!$E$19+H559)</f>
        <v/>
      </c>
      <c r="K559" s="132">
        <f t="shared" si="24"/>
        <v>1323.7479999999982</v>
      </c>
      <c r="L559" s="132">
        <f t="shared" si="25"/>
        <v>559</v>
      </c>
      <c r="M559" s="132">
        <v>1323.6479999999983</v>
      </c>
      <c r="N559" s="143">
        <v>179.40050852373193</v>
      </c>
    </row>
    <row r="560" spans="2:14" x14ac:dyDescent="0.2">
      <c r="B560" s="130">
        <v>1323.9479999999983</v>
      </c>
      <c r="C560">
        <v>23.867607609365862</v>
      </c>
      <c r="D560">
        <v>1323.9479999999983</v>
      </c>
      <c r="E560">
        <v>-2215.739881304658</v>
      </c>
      <c r="F560">
        <v>1323.9479999999983</v>
      </c>
      <c r="G560">
        <v>24.107008695341847</v>
      </c>
      <c r="J560" t="str">
        <f>IF(H560="","",$P$6-'Script Table'!$E$15-'Script Table'!$E$19+H560)</f>
        <v/>
      </c>
      <c r="K560" s="132">
        <f t="shared" si="24"/>
        <v>1323.9479999999983</v>
      </c>
      <c r="L560" s="132">
        <f t="shared" si="25"/>
        <v>560</v>
      </c>
      <c r="M560" s="132">
        <v>1323.8479999999981</v>
      </c>
      <c r="N560" s="143">
        <v>179.39213215154444</v>
      </c>
    </row>
    <row r="561" spans="2:14" x14ac:dyDescent="0.2">
      <c r="B561" s="130">
        <v>1324.1479999999983</v>
      </c>
      <c r="C561">
        <v>23.865455356913913</v>
      </c>
      <c r="D561">
        <v>1324.1479999999983</v>
      </c>
      <c r="E561">
        <v>-2215.9398859195649</v>
      </c>
      <c r="F561">
        <v>1324.1479999999983</v>
      </c>
      <c r="G561">
        <v>23.907004080434945</v>
      </c>
      <c r="J561" t="str">
        <f>IF(H561="","",$P$6-'Script Table'!$E$15-'Script Table'!$E$19+H561)</f>
        <v/>
      </c>
      <c r="K561" s="132">
        <f t="shared" si="24"/>
        <v>1324.1479999999983</v>
      </c>
      <c r="L561" s="132">
        <f t="shared" si="25"/>
        <v>561</v>
      </c>
      <c r="M561" s="132">
        <v>1324.0479999999984</v>
      </c>
      <c r="N561" s="143">
        <v>179.38346311460376</v>
      </c>
    </row>
    <row r="562" spans="2:14" x14ac:dyDescent="0.2">
      <c r="B562" s="130">
        <v>1324.3479999999984</v>
      </c>
      <c r="C562">
        <v>23.8632717787636</v>
      </c>
      <c r="D562">
        <v>1324.3479999999984</v>
      </c>
      <c r="E562">
        <v>-2216.1398900771096</v>
      </c>
      <c r="F562">
        <v>1324.3479999999984</v>
      </c>
      <c r="G562">
        <v>23.706999922890191</v>
      </c>
      <c r="J562" t="str">
        <f>IF(H562="","",$P$6-'Script Table'!$E$15-'Script Table'!$E$19+H562)</f>
        <v/>
      </c>
      <c r="K562" s="132">
        <f t="shared" si="24"/>
        <v>1324.3479999999984</v>
      </c>
      <c r="L562" s="132">
        <f t="shared" si="25"/>
        <v>562</v>
      </c>
      <c r="M562" s="132">
        <v>1324.2479999999982</v>
      </c>
      <c r="N562" s="143">
        <v>179.37448879411409</v>
      </c>
    </row>
    <row r="563" spans="2:14" x14ac:dyDescent="0.2">
      <c r="B563" s="130">
        <v>1324.5479999999984</v>
      </c>
      <c r="C563">
        <v>23.861055763461366</v>
      </c>
      <c r="D563">
        <v>1324.5479999999984</v>
      </c>
      <c r="E563">
        <v>-2216.3398937600732</v>
      </c>
      <c r="F563">
        <v>1324.5479999999984</v>
      </c>
      <c r="G563">
        <v>23.506996239926593</v>
      </c>
      <c r="J563" t="str">
        <f>IF(H563="","",$P$6-'Script Table'!$E$15-'Script Table'!$E$19+H563)</f>
        <v/>
      </c>
      <c r="K563" s="132">
        <f t="shared" si="24"/>
        <v>1324.5479999999984</v>
      </c>
      <c r="L563" s="132">
        <f t="shared" si="25"/>
        <v>563</v>
      </c>
      <c r="M563" s="132">
        <v>1324.4479999999985</v>
      </c>
      <c r="N563" s="143">
        <v>179.36519604558907</v>
      </c>
    </row>
    <row r="564" spans="2:14" x14ac:dyDescent="0.2">
      <c r="B564" s="130">
        <v>1324.7479999999985</v>
      </c>
      <c r="C564">
        <v>23.85880615177847</v>
      </c>
      <c r="D564">
        <v>1324.7479999999985</v>
      </c>
      <c r="E564">
        <v>-2216.5398969501589</v>
      </c>
      <c r="F564">
        <v>1324.7479999999985</v>
      </c>
      <c r="G564">
        <v>23.306993049840912</v>
      </c>
      <c r="J564" t="str">
        <f>IF(H564="","",$P$6-'Script Table'!$E$15-'Script Table'!$E$19+H564)</f>
        <v/>
      </c>
      <c r="K564" s="132">
        <f t="shared" si="24"/>
        <v>1324.7479999999985</v>
      </c>
      <c r="L564" s="132">
        <f t="shared" si="25"/>
        <v>564</v>
      </c>
      <c r="M564" s="132">
        <v>1324.6479999999983</v>
      </c>
      <c r="N564" s="143">
        <v>179.35557118015686</v>
      </c>
    </row>
    <row r="565" spans="2:14" x14ac:dyDescent="0.2">
      <c r="B565" s="130">
        <v>1324.9479999999985</v>
      </c>
      <c r="C565">
        <v>23.856521734744707</v>
      </c>
      <c r="D565">
        <v>1324.9479999999985</v>
      </c>
      <c r="E565">
        <v>-2216.7398996279148</v>
      </c>
      <c r="F565">
        <v>1324.9479999999985</v>
      </c>
      <c r="G565">
        <v>23.106990372084965</v>
      </c>
      <c r="J565" t="str">
        <f>IF(H565="","",$P$6-'Script Table'!$E$15-'Script Table'!$E$19+H565)</f>
        <v/>
      </c>
      <c r="K565" s="132">
        <f t="shared" si="24"/>
        <v>1324.9479999999985</v>
      </c>
      <c r="L565" s="132">
        <f t="shared" si="25"/>
        <v>565</v>
      </c>
      <c r="M565" s="132">
        <v>1324.8479999999986</v>
      </c>
      <c r="N565" s="143">
        <v>179.345599945391</v>
      </c>
    </row>
    <row r="566" spans="2:14" x14ac:dyDescent="0.2">
      <c r="B566" s="130">
        <v>1325.1479999999985</v>
      </c>
      <c r="C566">
        <v>23.854201251613965</v>
      </c>
      <c r="D566">
        <v>1325.1479999999985</v>
      </c>
      <c r="E566">
        <v>-2216.9399017726614</v>
      </c>
      <c r="F566">
        <v>1325.1479999999985</v>
      </c>
      <c r="G566">
        <v>22.906988227338388</v>
      </c>
      <c r="J566" t="str">
        <f>IF(H566="","",$P$6-'Script Table'!$E$15-'Script Table'!$E$19+H566)</f>
        <v/>
      </c>
      <c r="K566" s="132">
        <f t="shared" si="24"/>
        <v>1325.1479999999985</v>
      </c>
      <c r="L566" s="132">
        <f t="shared" si="25"/>
        <v>566</v>
      </c>
      <c r="M566" s="132">
        <v>1325.0479999999984</v>
      </c>
      <c r="N566" s="143">
        <v>179.33526750579651</v>
      </c>
    </row>
    <row r="567" spans="2:14" x14ac:dyDescent="0.2">
      <c r="B567" s="130">
        <v>1325.3479999999986</v>
      </c>
      <c r="C567">
        <v>23.851843387759935</v>
      </c>
      <c r="D567">
        <v>1325.3479999999986</v>
      </c>
      <c r="E567">
        <v>-2217.1399033623979</v>
      </c>
      <c r="F567">
        <v>1325.3479999999986</v>
      </c>
      <c r="G567">
        <v>22.706986637601858</v>
      </c>
      <c r="J567" t="str">
        <f>IF(H567="","",$P$6-'Script Table'!$E$15-'Script Table'!$E$19+H567)</f>
        <v/>
      </c>
      <c r="K567" s="132">
        <f t="shared" si="24"/>
        <v>1325.3479999999986</v>
      </c>
      <c r="L567" s="132">
        <f t="shared" si="25"/>
        <v>567</v>
      </c>
      <c r="M567" s="132">
        <v>1325.2479999999987</v>
      </c>
      <c r="N567" s="143">
        <v>179.32455842271943</v>
      </c>
    </row>
    <row r="568" spans="2:14" x14ac:dyDescent="0.2">
      <c r="B568" s="130">
        <v>1325.5479999999986</v>
      </c>
      <c r="C568">
        <v>23.849446772500595</v>
      </c>
      <c r="D568">
        <v>1325.5479999999986</v>
      </c>
      <c r="E568">
        <v>-2217.3399043737154</v>
      </c>
      <c r="F568">
        <v>1325.5479999999986</v>
      </c>
      <c r="G568">
        <v>22.506985626284404</v>
      </c>
      <c r="J568" t="str">
        <f>IF(H568="","",$P$6-'Script Table'!$E$15-'Script Table'!$E$19+H568)</f>
        <v/>
      </c>
      <c r="K568" s="132">
        <f t="shared" si="24"/>
        <v>1325.5479999999986</v>
      </c>
      <c r="L568" s="132">
        <f t="shared" si="25"/>
        <v>568</v>
      </c>
      <c r="M568" s="132">
        <v>1325.4479999999985</v>
      </c>
      <c r="N568" s="143">
        <v>179.3134566339543</v>
      </c>
    </row>
    <row r="569" spans="2:14" x14ac:dyDescent="0.2">
      <c r="B569" s="130">
        <v>1325.7479999999987</v>
      </c>
      <c r="C569">
        <v>23.84700997684995</v>
      </c>
      <c r="D569">
        <v>1325.7479999999987</v>
      </c>
      <c r="E569">
        <v>-2217.5399047816986</v>
      </c>
      <c r="F569">
        <v>1325.7479999999987</v>
      </c>
      <c r="G569">
        <v>22.306985218301179</v>
      </c>
      <c r="J569" t="str">
        <f>IF(H569="","",$P$6-'Script Table'!$E$15-'Script Table'!$E$19+H569)</f>
        <v/>
      </c>
      <c r="K569" s="132">
        <f t="shared" si="24"/>
        <v>1325.7479999999987</v>
      </c>
      <c r="L569" s="132">
        <f t="shared" si="25"/>
        <v>569</v>
      </c>
      <c r="M569" s="132">
        <v>1325.6479999999988</v>
      </c>
      <c r="N569" s="143">
        <v>179.301945432856</v>
      </c>
    </row>
    <row r="570" spans="2:14" x14ac:dyDescent="0.2">
      <c r="B570" s="130">
        <v>1325.9479999999987</v>
      </c>
      <c r="C570">
        <v>23.844531511195601</v>
      </c>
      <c r="D570">
        <v>1325.9479999999987</v>
      </c>
      <c r="E570">
        <v>-2217.739904559819</v>
      </c>
      <c r="F570">
        <v>1325.9479999999987</v>
      </c>
      <c r="G570">
        <v>22.106985440180779</v>
      </c>
      <c r="J570" t="str">
        <f>IF(H570="","",$P$6-'Script Table'!$E$15-'Script Table'!$E$19+H570)</f>
        <v/>
      </c>
      <c r="K570" s="132">
        <f t="shared" si="24"/>
        <v>1325.9479999999987</v>
      </c>
      <c r="L570" s="132">
        <f t="shared" si="25"/>
        <v>570</v>
      </c>
      <c r="M570" s="132">
        <v>1325.8479999999986</v>
      </c>
      <c r="N570" s="143">
        <v>179.2900074470476</v>
      </c>
    </row>
    <row r="571" spans="2:14" x14ac:dyDescent="0.2">
      <c r="B571" s="130">
        <v>1326.1479999999988</v>
      </c>
      <c r="C571">
        <v>23.842009822900746</v>
      </c>
      <c r="D571">
        <v>1326.1479999999988</v>
      </c>
      <c r="E571">
        <v>-2217.9399036798209</v>
      </c>
      <c r="F571">
        <v>1326.1479999999988</v>
      </c>
      <c r="G571">
        <v>21.90698632017893</v>
      </c>
      <c r="J571" t="str">
        <f>IF(H571="","",$P$6-'Script Table'!$E$15-'Script Table'!$E$19+H571)</f>
        <v/>
      </c>
      <c r="K571" s="132">
        <f t="shared" si="24"/>
        <v>1326.1479999999988</v>
      </c>
      <c r="L571" s="132">
        <f t="shared" si="25"/>
        <v>571</v>
      </c>
      <c r="M571" s="132">
        <v>1326.0479999999989</v>
      </c>
      <c r="N571" s="143">
        <v>179.27762461673186</v>
      </c>
    </row>
    <row r="572" spans="2:14" x14ac:dyDescent="0.2">
      <c r="B572" s="130">
        <v>1326.3479999999988</v>
      </c>
      <c r="C572">
        <v>23.83944329382927</v>
      </c>
      <c r="D572">
        <v>1326.3479999999988</v>
      </c>
      <c r="E572">
        <v>-2218.1399021116031</v>
      </c>
      <c r="F572">
        <v>1326.3479999999988</v>
      </c>
      <c r="G572">
        <v>21.706987888396725</v>
      </c>
      <c r="J572" t="str">
        <f>IF(H572="","",$P$6-'Script Table'!$E$15-'Script Table'!$E$19+H572)</f>
        <v/>
      </c>
      <c r="K572" s="132">
        <f t="shared" si="24"/>
        <v>1326.3479999999988</v>
      </c>
      <c r="L572" s="132">
        <f t="shared" si="25"/>
        <v>572</v>
      </c>
      <c r="M572" s="132">
        <v>1326.2479999999987</v>
      </c>
      <c r="N572" s="143">
        <v>179.26477817262781</v>
      </c>
    </row>
    <row r="573" spans="2:14" x14ac:dyDescent="0.2">
      <c r="B573" s="130">
        <v>1326.5479999999989</v>
      </c>
      <c r="C573">
        <v>23.83683023779264</v>
      </c>
      <c r="D573">
        <v>1326.5479999999989</v>
      </c>
      <c r="E573">
        <v>-2218.3398998230859</v>
      </c>
      <c r="F573">
        <v>1326.5479999999989</v>
      </c>
      <c r="G573">
        <v>21.50699017691386</v>
      </c>
      <c r="J573" t="str">
        <f>IF(H573="","",$P$6-'Script Table'!$E$15-'Script Table'!$E$19+H573)</f>
        <v/>
      </c>
      <c r="K573" s="132">
        <f t="shared" si="24"/>
        <v>1326.5479999999989</v>
      </c>
      <c r="L573" s="132">
        <f t="shared" si="25"/>
        <v>573</v>
      </c>
      <c r="M573" s="132">
        <v>1326.447999999999</v>
      </c>
      <c r="N573" s="143">
        <v>179.25144861349463</v>
      </c>
    </row>
    <row r="574" spans="2:14" x14ac:dyDescent="0.2">
      <c r="B574" s="130">
        <v>1326.7479999999989</v>
      </c>
      <c r="C574">
        <v>23.834168897917277</v>
      </c>
      <c r="D574">
        <v>1326.7479999999989</v>
      </c>
      <c r="E574">
        <v>-2218.5398967800702</v>
      </c>
      <c r="F574">
        <v>1326.7479999999989</v>
      </c>
      <c r="G574">
        <v>21.306993219929609</v>
      </c>
      <c r="J574" t="str">
        <f>IF(H574="","",$P$6-'Script Table'!$E$15-'Script Table'!$E$19+H574)</f>
        <v/>
      </c>
      <c r="K574" s="132">
        <f t="shared" si="24"/>
        <v>1326.7479999999989</v>
      </c>
      <c r="L574" s="132">
        <f t="shared" si="25"/>
        <v>574</v>
      </c>
      <c r="M574" s="132">
        <v>1326.6479999999988</v>
      </c>
      <c r="N574" s="143">
        <v>179.23761568330019</v>
      </c>
    </row>
    <row r="575" spans="2:14" x14ac:dyDescent="0.2">
      <c r="B575" s="130">
        <v>1326.947999999999</v>
      </c>
      <c r="C575">
        <v>23.831457443931335</v>
      </c>
      <c r="D575">
        <v>1326.947999999999</v>
      </c>
      <c r="E575">
        <v>-2218.7398929460915</v>
      </c>
      <c r="F575">
        <v>1326.947999999999</v>
      </c>
      <c r="G575">
        <v>21.106997053908344</v>
      </c>
      <c r="J575" t="str">
        <f>IF(H575="","",$P$6-'Script Table'!$E$15-'Script Table'!$E$19+H575)</f>
        <v/>
      </c>
      <c r="K575" s="132">
        <f t="shared" si="24"/>
        <v>1326.947999999999</v>
      </c>
      <c r="L575" s="132">
        <f t="shared" si="25"/>
        <v>575</v>
      </c>
      <c r="M575" s="132">
        <v>1326.847999999999</v>
      </c>
      <c r="N575" s="143">
        <v>179.22325834809308</v>
      </c>
    </row>
    <row r="576" spans="2:14" x14ac:dyDescent="0.2">
      <c r="B576" s="130">
        <v>1327.147999999999</v>
      </c>
      <c r="C576">
        <v>23.828693969369731</v>
      </c>
      <c r="D576">
        <v>1327.147999999999</v>
      </c>
      <c r="E576">
        <v>-2218.9398882822538</v>
      </c>
      <c r="F576">
        <v>1327.147999999999</v>
      </c>
      <c r="G576">
        <v>20.90700171774597</v>
      </c>
      <c r="J576" t="str">
        <f>IF(H576="","",$P$6-'Script Table'!$E$15-'Script Table'!$E$19+H576)</f>
        <v/>
      </c>
      <c r="K576" s="132">
        <f t="shared" si="24"/>
        <v>1327.147999999999</v>
      </c>
      <c r="L576" s="132">
        <f t="shared" si="25"/>
        <v>576</v>
      </c>
      <c r="M576" s="132">
        <v>1327.0479999999989</v>
      </c>
      <c r="N576" s="143">
        <v>179.20835477247479</v>
      </c>
    </row>
    <row r="577" spans="2:14" x14ac:dyDescent="0.2">
      <c r="B577" s="130">
        <v>1327.347999999999</v>
      </c>
      <c r="C577">
        <v>23.825876488696313</v>
      </c>
      <c r="D577">
        <v>1327.347999999999</v>
      </c>
      <c r="E577">
        <v>-2219.1398827470598</v>
      </c>
      <c r="F577">
        <v>1327.347999999999</v>
      </c>
      <c r="G577">
        <v>20.707007252940002</v>
      </c>
      <c r="J577" t="str">
        <f>IF(H577="","",$P$6-'Script Table'!$E$15-'Script Table'!$E$19+H577)</f>
        <v/>
      </c>
      <c r="K577" s="132">
        <f t="shared" si="24"/>
        <v>1327.347999999999</v>
      </c>
      <c r="L577" s="132">
        <f t="shared" si="25"/>
        <v>577</v>
      </c>
      <c r="M577" s="132">
        <v>1327.2479999999991</v>
      </c>
      <c r="N577" s="143">
        <v>179.19288229581758</v>
      </c>
    </row>
    <row r="578" spans="2:14" x14ac:dyDescent="0.2">
      <c r="B578" s="130">
        <v>1327.5479999999991</v>
      </c>
      <c r="C578">
        <v>23.823002934342426</v>
      </c>
      <c r="D578">
        <v>1327.5479999999991</v>
      </c>
      <c r="E578">
        <v>-2219.3398762962265</v>
      </c>
      <c r="F578">
        <v>1327.5479999999991</v>
      </c>
      <c r="G578">
        <v>20.507013703773282</v>
      </c>
      <c r="J578" t="str">
        <f>IF(H578="","",$P$6-'Script Table'!$E$15-'Script Table'!$E$19+H578)</f>
        <v/>
      </c>
      <c r="K578" s="132">
        <f t="shared" si="24"/>
        <v>1327.5479999999991</v>
      </c>
      <c r="L578" s="132">
        <f t="shared" si="25"/>
        <v>578</v>
      </c>
      <c r="M578" s="132">
        <v>1327.447999999999</v>
      </c>
      <c r="N578" s="143">
        <v>179.17681740822539</v>
      </c>
    </row>
    <row r="579" spans="2:14" x14ac:dyDescent="0.2">
      <c r="B579" s="130">
        <v>1327.7479999999991</v>
      </c>
      <c r="C579">
        <v>23.820071153660763</v>
      </c>
      <c r="D579">
        <v>1327.7479999999991</v>
      </c>
      <c r="E579">
        <v>-2219.5398688824807</v>
      </c>
      <c r="F579">
        <v>1327.7479999999991</v>
      </c>
      <c r="G579">
        <v>20.307021117519071</v>
      </c>
      <c r="J579" t="str">
        <f>IF(H579="","",$P$6-'Script Table'!$E$15-'Script Table'!$E$19+H579)</f>
        <v/>
      </c>
      <c r="K579" s="132">
        <f t="shared" si="24"/>
        <v>1327.7479999999991</v>
      </c>
      <c r="L579" s="132">
        <f t="shared" si="25"/>
        <v>579</v>
      </c>
      <c r="M579" s="132">
        <v>1327.6479999999992</v>
      </c>
      <c r="N579" s="143">
        <v>179.1601357261392</v>
      </c>
    </row>
    <row r="580" spans="2:14" x14ac:dyDescent="0.2">
      <c r="B580" s="130">
        <v>1327.9479999999992</v>
      </c>
      <c r="C580">
        <v>23.817078905794006</v>
      </c>
      <c r="D580">
        <v>1327.9479999999992</v>
      </c>
      <c r="E580">
        <v>-2219.7398604553491</v>
      </c>
      <c r="F580">
        <v>1327.9479999999992</v>
      </c>
      <c r="G580">
        <v>20.107029544650686</v>
      </c>
      <c r="J580" t="str">
        <f>IF(H580="","",$P$6-'Script Table'!$E$15-'Script Table'!$E$19+H580)</f>
        <v/>
      </c>
      <c r="K580" s="132">
        <f t="shared" ref="K580:K643" si="26">F580</f>
        <v>1327.9479999999992</v>
      </c>
      <c r="L580" s="132">
        <f t="shared" si="25"/>
        <v>580</v>
      </c>
      <c r="M580" s="132">
        <v>1327.847999999999</v>
      </c>
      <c r="N580" s="143">
        <v>179.14281196786433</v>
      </c>
    </row>
    <row r="581" spans="2:14" x14ac:dyDescent="0.2">
      <c r="B581" s="130">
        <v>1328.1479999999992</v>
      </c>
      <c r="C581">
        <v>23.814023858457443</v>
      </c>
      <c r="D581">
        <v>1328.1479999999992</v>
      </c>
      <c r="E581">
        <v>-2219.9398509609305</v>
      </c>
      <c r="F581">
        <v>1328.1479999999992</v>
      </c>
      <c r="G581">
        <v>19.907039039069332</v>
      </c>
      <c r="J581" t="str">
        <f>IF(H581="","",$P$6-'Script Table'!$E$15-'Script Table'!$E$19+H581)</f>
        <v/>
      </c>
      <c r="K581" s="132">
        <f t="shared" si="26"/>
        <v>1328.1479999999992</v>
      </c>
      <c r="L581" s="132">
        <f t="shared" si="25"/>
        <v>581</v>
      </c>
      <c r="M581" s="132">
        <v>1328.0479999999993</v>
      </c>
      <c r="N581" s="143">
        <v>179.12481992879918</v>
      </c>
    </row>
    <row r="582" spans="2:14" x14ac:dyDescent="0.2">
      <c r="B582" s="130">
        <v>1328.3479999999993</v>
      </c>
      <c r="C582">
        <v>23.810903584635192</v>
      </c>
      <c r="D582">
        <v>1328.3479999999993</v>
      </c>
      <c r="E582">
        <v>-2220.1398403416456</v>
      </c>
      <c r="F582">
        <v>1328.3479999999993</v>
      </c>
      <c r="G582">
        <v>19.707049658354208</v>
      </c>
      <c r="J582" t="str">
        <f>IF(H582="","",$P$6-'Script Table'!$E$15-'Script Table'!$E$19+H582)</f>
        <v/>
      </c>
      <c r="K582" s="132">
        <f t="shared" si="26"/>
        <v>1328.3479999999993</v>
      </c>
      <c r="L582" s="132">
        <f t="shared" ref="L582:L645" si="27">L581+1</f>
        <v>582</v>
      </c>
      <c r="M582" s="132">
        <v>1328.2479999999991</v>
      </c>
      <c r="N582" s="143">
        <v>179.10613245653559</v>
      </c>
    </row>
    <row r="583" spans="2:14" x14ac:dyDescent="0.2">
      <c r="B583" s="130">
        <v>1328.5479999999993</v>
      </c>
      <c r="C583">
        <v>23.807715559189536</v>
      </c>
      <c r="D583">
        <v>1328.5479999999993</v>
      </c>
      <c r="E583">
        <v>-2220.3398285359758</v>
      </c>
      <c r="F583">
        <v>1328.5479999999993</v>
      </c>
      <c r="G583">
        <v>19.507061464023991</v>
      </c>
      <c r="J583" t="str">
        <f>IF(H583="","",$P$6-'Script Table'!$E$15-'Script Table'!$E$19+H583)</f>
        <v/>
      </c>
      <c r="K583" s="132">
        <f t="shared" si="26"/>
        <v>1328.5479999999993</v>
      </c>
      <c r="L583" s="132">
        <f t="shared" si="27"/>
        <v>583</v>
      </c>
      <c r="M583" s="132">
        <v>1328.4479999999994</v>
      </c>
      <c r="N583" s="143">
        <v>179.08672142585397</v>
      </c>
    </row>
    <row r="584" spans="2:14" x14ac:dyDescent="0.2">
      <c r="B584" s="130">
        <v>1328.7479999999994</v>
      </c>
      <c r="C584">
        <v>23.804457155383268</v>
      </c>
      <c r="D584">
        <v>1328.7479999999994</v>
      </c>
      <c r="E584">
        <v>-2220.5398154781797</v>
      </c>
      <c r="F584">
        <v>1328.7479999999994</v>
      </c>
      <c r="G584">
        <v>19.307074521820141</v>
      </c>
      <c r="J584" t="str">
        <f>IF(H584="","",$P$6-'Script Table'!$E$15-'Script Table'!$E$19+H584)</f>
        <v/>
      </c>
      <c r="K584" s="132">
        <f t="shared" si="26"/>
        <v>1328.7479999999994</v>
      </c>
      <c r="L584" s="132">
        <f t="shared" si="27"/>
        <v>584</v>
      </c>
      <c r="M584" s="132">
        <v>1328.6479999999992</v>
      </c>
      <c r="N584" s="143">
        <v>179.06655771363455</v>
      </c>
    </row>
    <row r="585" spans="2:14" x14ac:dyDescent="0.2">
      <c r="B585" s="130">
        <v>1328.9479999999994</v>
      </c>
      <c r="C585">
        <v>23.801125641314876</v>
      </c>
      <c r="D585">
        <v>1328.9479999999994</v>
      </c>
      <c r="E585">
        <v>-2220.7398010979896</v>
      </c>
      <c r="F585">
        <v>1328.9479999999994</v>
      </c>
      <c r="G585">
        <v>19.107088902010219</v>
      </c>
      <c r="J585" t="str">
        <f>IF(H585="","",$P$6-'Script Table'!$E$15-'Script Table'!$E$19+H585)</f>
        <v/>
      </c>
      <c r="K585" s="132">
        <f t="shared" si="26"/>
        <v>1328.9479999999994</v>
      </c>
      <c r="L585" s="132">
        <f t="shared" si="27"/>
        <v>585</v>
      </c>
      <c r="M585" s="132">
        <v>1328.8479999999995</v>
      </c>
      <c r="N585" s="143">
        <v>179.04561117371665</v>
      </c>
    </row>
    <row r="586" spans="2:14" x14ac:dyDescent="0.2">
      <c r="B586" s="130">
        <v>1329.1479999999995</v>
      </c>
      <c r="C586">
        <v>23.797718176266713</v>
      </c>
      <c r="D586">
        <v>1329.1479999999995</v>
      </c>
      <c r="E586">
        <v>-2220.939785320285</v>
      </c>
      <c r="F586">
        <v>1329.1479999999995</v>
      </c>
      <c r="G586">
        <v>18.907104679714848</v>
      </c>
      <c r="J586" t="str">
        <f>IF(H586="","",$P$6-'Script Table'!$E$15-'Script Table'!$E$19+H586)</f>
        <v/>
      </c>
      <c r="K586" s="132">
        <f t="shared" si="26"/>
        <v>1329.1479999999995</v>
      </c>
      <c r="L586" s="132">
        <f t="shared" si="27"/>
        <v>586</v>
      </c>
      <c r="M586" s="132">
        <v>1329.0479999999993</v>
      </c>
      <c r="N586" s="143">
        <v>179.02385061177392</v>
      </c>
    </row>
    <row r="587" spans="2:14" x14ac:dyDescent="0.2">
      <c r="B587" s="130">
        <v>1329.3479999999995</v>
      </c>
      <c r="C587">
        <v>23.794231806966415</v>
      </c>
      <c r="D587">
        <v>1329.3479999999995</v>
      </c>
      <c r="E587">
        <v>-2221.1397680647469</v>
      </c>
      <c r="F587">
        <v>1329.3479999999995</v>
      </c>
      <c r="G587">
        <v>18.707121935252871</v>
      </c>
      <c r="J587" t="str">
        <f>IF(H587="","",$P$6-'Script Table'!$E$15-'Script Table'!$E$19+H587)</f>
        <v/>
      </c>
      <c r="K587" s="132">
        <f t="shared" si="26"/>
        <v>1329.3479999999995</v>
      </c>
      <c r="L587" s="132">
        <f t="shared" si="27"/>
        <v>587</v>
      </c>
      <c r="M587" s="132">
        <v>1329.2479999999996</v>
      </c>
      <c r="N587" s="143">
        <v>179.00124376027145</v>
      </c>
    </row>
    <row r="588" spans="2:14" x14ac:dyDescent="0.2">
      <c r="B588" s="130">
        <v>1329.5479999999995</v>
      </c>
      <c r="C588">
        <v>23.79066346376208</v>
      </c>
      <c r="D588">
        <v>1329.5479999999995</v>
      </c>
      <c r="E588">
        <v>-2221.3397492454801</v>
      </c>
      <c r="F588">
        <v>1329.5479999999995</v>
      </c>
      <c r="G588">
        <v>18.507140754519696</v>
      </c>
      <c r="J588" t="str">
        <f>IF(H588="","",$P$6-'Script Table'!$E$15-'Script Table'!$E$19+H588)</f>
        <v/>
      </c>
      <c r="K588" s="132">
        <f t="shared" si="26"/>
        <v>1329.5479999999995</v>
      </c>
      <c r="L588" s="132">
        <f t="shared" si="27"/>
        <v>588</v>
      </c>
      <c r="M588" s="132">
        <v>1329.4479999999994</v>
      </c>
      <c r="N588" s="143">
        <v>178.97775725348853</v>
      </c>
    </row>
    <row r="589" spans="2:14" x14ac:dyDescent="0.2">
      <c r="B589" s="130">
        <v>1329.7479999999996</v>
      </c>
      <c r="C589">
        <v>23.787009956711788</v>
      </c>
      <c r="D589">
        <v>1329.7479999999996</v>
      </c>
      <c r="E589">
        <v>-2221.539728770616</v>
      </c>
      <c r="F589">
        <v>1329.7479999999996</v>
      </c>
      <c r="G589">
        <v>18.307161229383837</v>
      </c>
      <c r="J589" t="str">
        <f>IF(H589="","",$P$6-'Script Table'!$E$15-'Script Table'!$E$19+H589)</f>
        <v/>
      </c>
      <c r="K589" s="132">
        <f t="shared" si="26"/>
        <v>1329.7479999999996</v>
      </c>
      <c r="L589" s="132">
        <f t="shared" si="27"/>
        <v>589</v>
      </c>
      <c r="M589" s="132">
        <v>1329.6479999999997</v>
      </c>
      <c r="N589" s="143">
        <v>178.9533566027628</v>
      </c>
    </row>
    <row r="590" spans="2:14" x14ac:dyDescent="0.2">
      <c r="B590" s="130">
        <v>1329.9479999999996</v>
      </c>
      <c r="C590">
        <v>23.783267971588472</v>
      </c>
      <c r="D590">
        <v>1329.9479999999996</v>
      </c>
      <c r="E590">
        <v>-2221.7397065418813</v>
      </c>
      <c r="F590">
        <v>1329.9479999999996</v>
      </c>
      <c r="G590">
        <v>18.10718345811847</v>
      </c>
      <c r="J590" t="str">
        <f>IF(H590="","",$P$6-'Script Table'!$E$15-'Script Table'!$E$19+H590)</f>
        <v/>
      </c>
      <c r="K590" s="132">
        <f t="shared" si="26"/>
        <v>1329.9479999999996</v>
      </c>
      <c r="L590" s="132">
        <f t="shared" si="27"/>
        <v>590</v>
      </c>
      <c r="M590" s="132">
        <v>1329.8479999999995</v>
      </c>
      <c r="N590" s="143">
        <v>178.92800617191713</v>
      </c>
    </row>
    <row r="591" spans="2:14" x14ac:dyDescent="0.2">
      <c r="B591" s="130">
        <v>1330.1479999999997</v>
      </c>
      <c r="C591">
        <v>23.779434065801187</v>
      </c>
      <c r="D591">
        <v>1330.1479999999997</v>
      </c>
      <c r="E591">
        <v>-2221.9396824541423</v>
      </c>
      <c r="F591">
        <v>1330.1479999999997</v>
      </c>
      <c r="G591">
        <v>17.907207545857545</v>
      </c>
      <c r="J591" t="str">
        <f>IF(H591="","",$P$6-'Script Table'!$E$15-'Script Table'!$E$19+H591)</f>
        <v/>
      </c>
      <c r="K591" s="132">
        <f t="shared" si="26"/>
        <v>1330.1479999999997</v>
      </c>
      <c r="L591" s="132">
        <f t="shared" si="27"/>
        <v>591</v>
      </c>
      <c r="M591" s="132">
        <v>1330.0479999999998</v>
      </c>
      <c r="N591" s="143">
        <v>178.90166915302694</v>
      </c>
    </row>
    <row r="592" spans="2:14" x14ac:dyDescent="0.2">
      <c r="B592" s="130">
        <v>1330.3479999999997</v>
      </c>
      <c r="C592">
        <v>23.775504664234187</v>
      </c>
      <c r="D592">
        <v>1330.3479999999997</v>
      </c>
      <c r="E592">
        <v>-2222.1396563949079</v>
      </c>
      <c r="F592">
        <v>1330.3479999999997</v>
      </c>
      <c r="G592">
        <v>17.707233605091915</v>
      </c>
      <c r="J592" t="str">
        <f>IF(H592="","",$P$6-'Script Table'!$E$15-'Script Table'!$E$19+H592)</f>
        <v/>
      </c>
      <c r="K592" s="132">
        <f t="shared" si="26"/>
        <v>1330.3479999999997</v>
      </c>
      <c r="L592" s="132">
        <f t="shared" si="27"/>
        <v>592</v>
      </c>
      <c r="M592" s="132">
        <v>1330.2479999999996</v>
      </c>
      <c r="N592" s="143">
        <v>178.87430754248015</v>
      </c>
    </row>
    <row r="593" spans="2:14" x14ac:dyDescent="0.2">
      <c r="B593" s="130">
        <v>1330.5479999999998</v>
      </c>
      <c r="C593">
        <v>23.77147605500544</v>
      </c>
      <c r="D593">
        <v>1330.5479999999998</v>
      </c>
      <c r="E593">
        <v>-2222.339628243808</v>
      </c>
      <c r="F593">
        <v>1330.5479999999998</v>
      </c>
      <c r="G593">
        <v>17.507261756191838</v>
      </c>
      <c r="J593" t="str">
        <f>IF(H593="","",$P$6-'Script Table'!$E$15-'Script Table'!$E$19+H593)</f>
        <v/>
      </c>
      <c r="K593" s="132">
        <f t="shared" si="26"/>
        <v>1330.5479999999998</v>
      </c>
      <c r="L593" s="132">
        <f t="shared" si="27"/>
        <v>593</v>
      </c>
      <c r="M593" s="132">
        <v>1330.4479999999999</v>
      </c>
      <c r="N593" s="143">
        <v>178.8458821175534</v>
      </c>
    </row>
    <row r="594" spans="2:14" x14ac:dyDescent="0.2">
      <c r="B594" s="130">
        <v>1330.7479999999998</v>
      </c>
      <c r="C594">
        <v>23.76734438514649</v>
      </c>
      <c r="D594">
        <v>1330.7479999999998</v>
      </c>
      <c r="E594">
        <v>-2222.5395978720298</v>
      </c>
      <c r="F594">
        <v>1330.7479999999998</v>
      </c>
      <c r="G594">
        <v>17.307292127969959</v>
      </c>
      <c r="J594" t="str">
        <f>IF(H594="","",$P$6-'Script Table'!$E$15-'Script Table'!$E$19+H594)</f>
        <v/>
      </c>
      <c r="K594" s="132">
        <f t="shared" si="26"/>
        <v>1330.7479999999998</v>
      </c>
      <c r="L594" s="132">
        <f t="shared" si="27"/>
        <v>594</v>
      </c>
      <c r="M594" s="132">
        <v>1330.6479999999997</v>
      </c>
      <c r="N594" s="143">
        <v>178.81635241343412</v>
      </c>
    </row>
    <row r="595" spans="2:14" x14ac:dyDescent="0.2">
      <c r="B595" s="130">
        <v>1330.9479999999999</v>
      </c>
      <c r="C595">
        <v>23.763105656205941</v>
      </c>
      <c r="D595">
        <v>1330.9479999999999</v>
      </c>
      <c r="E595">
        <v>-2222.7395651417132</v>
      </c>
      <c r="F595">
        <v>1330.9479999999999</v>
      </c>
      <c r="G595">
        <v>17.107324858286574</v>
      </c>
      <c r="J595" t="str">
        <f>IF(H595="","",$P$6-'Script Table'!$E$15-'Script Table'!$E$19+H595)</f>
        <v/>
      </c>
      <c r="K595" s="132">
        <f t="shared" si="26"/>
        <v>1330.9479999999999</v>
      </c>
      <c r="L595" s="132">
        <f t="shared" si="27"/>
        <v>595</v>
      </c>
      <c r="M595" s="132">
        <v>1330.848</v>
      </c>
      <c r="N595" s="143">
        <v>178.78567670084354</v>
      </c>
    </row>
    <row r="596" spans="2:14" x14ac:dyDescent="0.2">
      <c r="B596" s="130">
        <v>1331.1479999999999</v>
      </c>
      <c r="C596">
        <v>23.758755719778954</v>
      </c>
      <c r="D596">
        <v>1331.1479999999999</v>
      </c>
      <c r="E596">
        <v>-2222.939529905309</v>
      </c>
      <c r="F596">
        <v>1331.1479999999999</v>
      </c>
      <c r="G596">
        <v>16.90736009469083</v>
      </c>
      <c r="J596" t="str">
        <f>IF(H596="","",$P$6-'Script Table'!$E$15-'Script Table'!$E$19+H596)</f>
        <v/>
      </c>
      <c r="K596" s="132">
        <f t="shared" si="26"/>
        <v>1331.1479999999999</v>
      </c>
      <c r="L596" s="132">
        <f t="shared" si="27"/>
        <v>596</v>
      </c>
      <c r="M596" s="132">
        <v>1331.0479999999998</v>
      </c>
      <c r="N596" s="143">
        <v>178.75381196435359</v>
      </c>
    </row>
    <row r="597" spans="2:14" x14ac:dyDescent="0.2">
      <c r="B597" s="130">
        <v>1331.348</v>
      </c>
      <c r="C597">
        <v>23.754290272965768</v>
      </c>
      <c r="D597">
        <v>1331.348</v>
      </c>
      <c r="E597">
        <v>-2223.1394920048933</v>
      </c>
      <c r="F597">
        <v>1331.348</v>
      </c>
      <c r="G597">
        <v>16.707397995106476</v>
      </c>
      <c r="J597" t="str">
        <f>IF(H597="","",$P$6-'Script Table'!$E$15-'Script Table'!$E$19+H597)</f>
        <v/>
      </c>
      <c r="K597" s="132">
        <f t="shared" si="26"/>
        <v>1331.348</v>
      </c>
      <c r="L597" s="132">
        <f t="shared" si="27"/>
        <v>597</v>
      </c>
      <c r="M597" s="132">
        <v>1331.248</v>
      </c>
      <c r="N597" s="143">
        <v>178.72071388147211</v>
      </c>
    </row>
    <row r="598" spans="2:14" x14ac:dyDescent="0.2">
      <c r="B598" s="130">
        <v>1331.548</v>
      </c>
      <c r="C598">
        <v>23.74970485376231</v>
      </c>
      <c r="D598">
        <v>1331.548</v>
      </c>
      <c r="E598">
        <v>-2223.3394512714262</v>
      </c>
      <c r="F598">
        <v>1331.548</v>
      </c>
      <c r="G598">
        <v>16.507438728573561</v>
      </c>
      <c r="J598" t="str">
        <f>IF(H598="","",$P$6-'Script Table'!$E$15-'Script Table'!$E$19+H598)</f>
        <v/>
      </c>
      <c r="K598" s="132">
        <f t="shared" si="26"/>
        <v>1331.548</v>
      </c>
      <c r="L598" s="132">
        <f t="shared" si="27"/>
        <v>598</v>
      </c>
      <c r="M598" s="132">
        <v>1331.4479999999999</v>
      </c>
      <c r="N598" s="143">
        <v>178.68633680249329</v>
      </c>
    </row>
    <row r="599" spans="2:14" x14ac:dyDescent="0.2">
      <c r="B599" s="130">
        <v>1331.748</v>
      </c>
      <c r="C599">
        <v>23.744994836386535</v>
      </c>
      <c r="D599">
        <v>1331.748</v>
      </c>
      <c r="E599">
        <v>-2223.5394075239742</v>
      </c>
      <c r="F599">
        <v>1331.748</v>
      </c>
      <c r="G599">
        <v>16.307482476025598</v>
      </c>
      <c r="J599" t="str">
        <f>IF(H599="","",$P$6-'Script Table'!$E$15-'Script Table'!$E$19+H599)</f>
        <v/>
      </c>
      <c r="K599" s="132">
        <f t="shared" si="26"/>
        <v>1331.748</v>
      </c>
      <c r="L599" s="132">
        <f t="shared" si="27"/>
        <v>599</v>
      </c>
      <c r="M599" s="132">
        <v>1331.6480000000001</v>
      </c>
      <c r="N599" s="143">
        <v>178.65063373147316</v>
      </c>
    </row>
    <row r="600" spans="2:14" x14ac:dyDescent="0.2">
      <c r="B600" s="130">
        <v>1331.9480000000001</v>
      </c>
      <c r="C600">
        <v>23.740155426544398</v>
      </c>
      <c r="D600">
        <v>1331.9480000000001</v>
      </c>
      <c r="E600">
        <v>-2223.7393605688681</v>
      </c>
      <c r="F600">
        <v>1331.9480000000001</v>
      </c>
      <c r="G600">
        <v>16.107529431131752</v>
      </c>
      <c r="J600" t="str">
        <f>IF(H600="","",$P$6-'Script Table'!$E$15-'Script Table'!$E$19+H600)</f>
        <v/>
      </c>
      <c r="K600" s="132">
        <f t="shared" si="26"/>
        <v>1331.9480000000001</v>
      </c>
      <c r="L600" s="132">
        <f t="shared" si="27"/>
        <v>600</v>
      </c>
      <c r="M600" s="132">
        <v>1331.848</v>
      </c>
      <c r="N600" s="143">
        <v>178.61355630807685</v>
      </c>
    </row>
    <row r="601" spans="2:14" x14ac:dyDescent="0.2">
      <c r="B601" s="130">
        <v>1332.1480000000001</v>
      </c>
      <c r="C601">
        <v>23.73518165663981</v>
      </c>
      <c r="D601">
        <v>1332.1480000000001</v>
      </c>
      <c r="E601">
        <v>-2223.9393101988117</v>
      </c>
      <c r="F601">
        <v>1332.1480000000001</v>
      </c>
      <c r="G601">
        <v>15.907579801188149</v>
      </c>
      <c r="J601" t="str">
        <f>IF(H601="","",$P$6-'Script Table'!$E$15-'Script Table'!$E$19+H601)</f>
        <v/>
      </c>
      <c r="K601" s="132">
        <f t="shared" si="26"/>
        <v>1332.1480000000001</v>
      </c>
      <c r="L601" s="132">
        <f t="shared" si="27"/>
        <v>601</v>
      </c>
      <c r="M601" s="132">
        <v>1332.0480000000002</v>
      </c>
      <c r="N601" s="143">
        <v>178.57505479072137</v>
      </c>
    </row>
    <row r="602" spans="2:14" x14ac:dyDescent="0.2">
      <c r="B602" s="130">
        <v>1332.3480000000002</v>
      </c>
      <c r="C602">
        <v>23.730068380933364</v>
      </c>
      <c r="D602">
        <v>1332.3480000000002</v>
      </c>
      <c r="E602">
        <v>-2224.1392561919261</v>
      </c>
      <c r="F602">
        <v>1332.3480000000002</v>
      </c>
      <c r="G602">
        <v>15.707633808073751</v>
      </c>
      <c r="J602" t="str">
        <f>IF(H602="","",$P$6-'Script Table'!$E$15-'Script Table'!$E$19+H602)</f>
        <v/>
      </c>
      <c r="K602" s="132">
        <f t="shared" si="26"/>
        <v>1332.3480000000002</v>
      </c>
      <c r="L602" s="132">
        <f t="shared" si="27"/>
        <v>602</v>
      </c>
      <c r="M602" s="132">
        <v>1332.248</v>
      </c>
      <c r="N602" s="143">
        <v>178.53507804091379</v>
      </c>
    </row>
    <row r="603" spans="2:14" x14ac:dyDescent="0.2">
      <c r="B603" s="130">
        <v>1332.5480000000002</v>
      </c>
      <c r="C603">
        <v>23.724810270654949</v>
      </c>
      <c r="D603">
        <v>1332.5480000000002</v>
      </c>
      <c r="E603">
        <v>-2224.3391983107372</v>
      </c>
      <c r="F603">
        <v>1332.5480000000002</v>
      </c>
      <c r="G603">
        <v>15.507691689262629</v>
      </c>
      <c r="J603" t="str">
        <f>IF(H603="","",$P$6-'Script Table'!$E$15-'Script Table'!$E$19+H603)</f>
        <v/>
      </c>
      <c r="K603" s="132">
        <f t="shared" si="26"/>
        <v>1332.5480000000002</v>
      </c>
      <c r="L603" s="132">
        <f t="shared" si="27"/>
        <v>603</v>
      </c>
      <c r="M603" s="132">
        <v>1332.4480000000003</v>
      </c>
      <c r="N603" s="143">
        <v>178.4935735090462</v>
      </c>
    </row>
    <row r="604" spans="2:14" x14ac:dyDescent="0.2">
      <c r="B604" s="130">
        <v>1332.7480000000003</v>
      </c>
      <c r="C604">
        <v>23.719401809076057</v>
      </c>
      <c r="D604">
        <v>1332.7480000000003</v>
      </c>
      <c r="E604">
        <v>-2224.5391363010917</v>
      </c>
      <c r="F604">
        <v>1332.7480000000003</v>
      </c>
      <c r="G604">
        <v>15.307753698908073</v>
      </c>
      <c r="J604" t="str">
        <f>IF(H604="","",$P$6-'Script Table'!$E$15-'Script Table'!$E$19+H604)</f>
        <v/>
      </c>
      <c r="K604" s="132">
        <f t="shared" si="26"/>
        <v>1332.7480000000003</v>
      </c>
      <c r="L604" s="132">
        <f t="shared" si="27"/>
        <v>604</v>
      </c>
      <c r="M604" s="132">
        <v>1332.6480000000001</v>
      </c>
      <c r="N604" s="143">
        <v>178.45048722166064</v>
      </c>
    </row>
    <row r="605" spans="2:14" x14ac:dyDescent="0.2">
      <c r="B605" s="130">
        <v>1332.9480000000003</v>
      </c>
      <c r="C605">
        <v>23.713837286547736</v>
      </c>
      <c r="D605">
        <v>1332.9480000000003</v>
      </c>
      <c r="E605">
        <v>-2224.739069891004</v>
      </c>
      <c r="F605">
        <v>1332.9480000000003</v>
      </c>
      <c r="G605">
        <v>15.107820108995838</v>
      </c>
      <c r="J605" t="str">
        <f>IF(H605="","",$P$6-'Script Table'!$E$15-'Script Table'!$E$19+H605)</f>
        <v/>
      </c>
      <c r="K605" s="132">
        <f t="shared" si="26"/>
        <v>1332.9480000000003</v>
      </c>
      <c r="L605" s="132">
        <f t="shared" si="27"/>
        <v>605</v>
      </c>
      <c r="M605" s="132">
        <v>1332.8480000000004</v>
      </c>
      <c r="N605" s="143">
        <v>178.40576377034742</v>
      </c>
    </row>
    <row r="606" spans="2:14" x14ac:dyDescent="0.2">
      <c r="B606" s="130">
        <v>1333.1480000000004</v>
      </c>
      <c r="C606">
        <v>23.708110795511011</v>
      </c>
      <c r="D606">
        <v>1333.1480000000004</v>
      </c>
      <c r="E606">
        <v>-2224.9389987894324</v>
      </c>
      <c r="F606">
        <v>1333.1480000000004</v>
      </c>
      <c r="G606">
        <v>14.907891210567414</v>
      </c>
      <c r="J606" t="str">
        <f>IF(H606="","",$P$6-'Script Table'!$E$15-'Script Table'!$E$19+H606)</f>
        <v/>
      </c>
      <c r="K606" s="132">
        <f t="shared" si="26"/>
        <v>1333.1480000000004</v>
      </c>
      <c r="L606" s="132">
        <f t="shared" si="27"/>
        <v>606</v>
      </c>
      <c r="M606" s="132">
        <v>1333.0480000000002</v>
      </c>
      <c r="N606" s="143">
        <v>178.3593463024994</v>
      </c>
    </row>
    <row r="607" spans="2:14" x14ac:dyDescent="0.2">
      <c r="B607" s="130">
        <v>1333.3480000000004</v>
      </c>
      <c r="C607">
        <v>23.70221622548679</v>
      </c>
      <c r="D607">
        <v>1333.3480000000004</v>
      </c>
      <c r="E607">
        <v>-2225.1389226849728</v>
      </c>
      <c r="F607">
        <v>1333.3480000000004</v>
      </c>
      <c r="G607">
        <v>14.707967315026963</v>
      </c>
      <c r="J607" t="str">
        <f>IF(H607="","",$P$6-'Script Table'!$E$15-'Script Table'!$E$19+H607)</f>
        <v/>
      </c>
      <c r="K607" s="132">
        <f t="shared" si="26"/>
        <v>1333.3480000000004</v>
      </c>
      <c r="L607" s="132">
        <f t="shared" si="27"/>
        <v>607</v>
      </c>
      <c r="M607" s="132">
        <v>1333.2480000000005</v>
      </c>
      <c r="N607" s="143">
        <v>178.31117651385983</v>
      </c>
    </row>
    <row r="608" spans="2:14" x14ac:dyDescent="0.2">
      <c r="B608" s="130">
        <v>1333.5480000000005</v>
      </c>
      <c r="C608">
        <v>23.696147258053028</v>
      </c>
      <c r="D608">
        <v>1333.5480000000005</v>
      </c>
      <c r="E608">
        <v>-2225.3388412444729</v>
      </c>
      <c r="F608">
        <v>1333.5480000000005</v>
      </c>
      <c r="G608">
        <v>14.508048755526943</v>
      </c>
      <c r="J608" t="str">
        <f>IF(H608="","",$P$6-'Script Table'!$E$15-'Script Table'!$E$19+H608)</f>
        <v/>
      </c>
      <c r="K608" s="132">
        <f t="shared" si="26"/>
        <v>1333.5480000000005</v>
      </c>
      <c r="L608" s="132">
        <f t="shared" si="27"/>
        <v>608</v>
      </c>
      <c r="M608" s="132">
        <v>1333.4480000000003</v>
      </c>
      <c r="N608" s="143">
        <v>178.26119464321704</v>
      </c>
    </row>
    <row r="609" spans="2:14" x14ac:dyDescent="0.2">
      <c r="B609" s="130">
        <v>1333.7480000000005</v>
      </c>
      <c r="C609">
        <v>23.689897361817366</v>
      </c>
      <c r="D609">
        <v>1333.7480000000005</v>
      </c>
      <c r="E609">
        <v>-2225.5387541115592</v>
      </c>
      <c r="F609">
        <v>1333.7480000000005</v>
      </c>
      <c r="G609">
        <v>14.308135888440574</v>
      </c>
      <c r="J609" t="str">
        <f>IF(H609="","",$P$6-'Script Table'!$E$15-'Script Table'!$E$19+H609)</f>
        <v/>
      </c>
      <c r="K609" s="132">
        <f t="shared" si="26"/>
        <v>1333.7480000000005</v>
      </c>
      <c r="L609" s="132">
        <f t="shared" si="27"/>
        <v>609</v>
      </c>
      <c r="M609" s="132">
        <v>1333.6480000000006</v>
      </c>
      <c r="N609" s="143">
        <v>178.20933946925902</v>
      </c>
    </row>
    <row r="610" spans="2:14" x14ac:dyDescent="0.2">
      <c r="B610" s="130">
        <v>1333.9480000000005</v>
      </c>
      <c r="C610">
        <v>23.683459787394192</v>
      </c>
      <c r="D610">
        <v>1333.9480000000005</v>
      </c>
      <c r="E610">
        <v>-2225.7386609050732</v>
      </c>
      <c r="F610">
        <v>1333.9480000000005</v>
      </c>
      <c r="G610">
        <v>14.108229094926628</v>
      </c>
      <c r="J610" t="str">
        <f>IF(H610="","",$P$6-'Script Table'!$E$15-'Script Table'!$E$19+H610)</f>
        <v/>
      </c>
      <c r="K610" s="132">
        <f t="shared" si="26"/>
        <v>1333.9480000000005</v>
      </c>
      <c r="L610" s="132">
        <f t="shared" si="27"/>
        <v>610</v>
      </c>
      <c r="M610" s="132">
        <v>1333.8480000000004</v>
      </c>
      <c r="N610" s="143">
        <v>178.15554830979923</v>
      </c>
    </row>
    <row r="611" spans="2:14" x14ac:dyDescent="0.2">
      <c r="B611" s="130">
        <v>1334.1480000000006</v>
      </c>
      <c r="C611">
        <v>23.676827562395388</v>
      </c>
      <c r="D611">
        <v>1334.1480000000006</v>
      </c>
      <c r="E611">
        <v>-2225.9385612174128</v>
      </c>
      <c r="F611">
        <v>1334.1480000000006</v>
      </c>
      <c r="G611">
        <v>13.908328782586977</v>
      </c>
      <c r="J611" t="str">
        <f>IF(H611="","",$P$6-'Script Table'!$E$15-'Script Table'!$E$19+H611)</f>
        <v/>
      </c>
      <c r="K611" s="132">
        <f t="shared" si="26"/>
        <v>1334.1480000000006</v>
      </c>
      <c r="L611" s="132">
        <f t="shared" si="27"/>
        <v>611</v>
      </c>
      <c r="M611" s="132">
        <v>1334.0480000000007</v>
      </c>
      <c r="N611" s="143">
        <v>178.099757023498</v>
      </c>
    </row>
    <row r="612" spans="2:14" x14ac:dyDescent="0.2">
      <c r="B612" s="130">
        <v>1334.3480000000006</v>
      </c>
      <c r="C612">
        <v>23.669993486445058</v>
      </c>
      <c r="D612">
        <v>1334.3480000000006</v>
      </c>
      <c r="E612">
        <v>-2226.1384546127733</v>
      </c>
      <c r="F612">
        <v>1334.3480000000006</v>
      </c>
      <c r="G612">
        <v>13.708435387226473</v>
      </c>
      <c r="J612" t="str">
        <f>IF(H612="","",$P$6-'Script Table'!$E$15-'Script Table'!$E$19+H612)</f>
        <v/>
      </c>
      <c r="K612" s="132">
        <f t="shared" si="26"/>
        <v>1334.3480000000006</v>
      </c>
      <c r="L612" s="132">
        <f t="shared" si="27"/>
        <v>612</v>
      </c>
      <c r="M612" s="132">
        <v>1334.2480000000005</v>
      </c>
      <c r="N612" s="143">
        <v>178.04190001427355</v>
      </c>
    </row>
    <row r="613" spans="2:14" x14ac:dyDescent="0.2">
      <c r="B613" s="130">
        <v>1334.5480000000007</v>
      </c>
      <c r="C613">
        <v>23.662950126228779</v>
      </c>
      <c r="D613">
        <v>1334.5480000000007</v>
      </c>
      <c r="E613">
        <v>-2226.3383406252815</v>
      </c>
      <c r="F613">
        <v>1334.5480000000007</v>
      </c>
      <c r="G613">
        <v>13.508549374718314</v>
      </c>
      <c r="J613" t="str">
        <f>IF(H613="","",$P$6-'Script Table'!$E$15-'Script Table'!$E$19+H613)</f>
        <v/>
      </c>
      <c r="K613" s="132">
        <f t="shared" si="26"/>
        <v>1334.5480000000007</v>
      </c>
      <c r="L613" s="132">
        <f t="shared" si="27"/>
        <v>613</v>
      </c>
      <c r="M613" s="132">
        <v>1334.4480000000008</v>
      </c>
      <c r="N613" s="143">
        <v>177.98191023851624</v>
      </c>
    </row>
    <row r="614" spans="2:14" x14ac:dyDescent="0.2">
      <c r="B614" s="130">
        <v>1334.7480000000007</v>
      </c>
      <c r="C614">
        <v>23.655689810588903</v>
      </c>
      <c r="D614">
        <v>1334.7480000000007</v>
      </c>
      <c r="E614">
        <v>-2226.538218757024</v>
      </c>
      <c r="F614">
        <v>1334.7480000000007</v>
      </c>
      <c r="G614">
        <v>13.308671242975834</v>
      </c>
      <c r="J614" t="str">
        <f>IF(H614="","",$P$6-'Script Table'!$E$15-'Script Table'!$E$19+H614)</f>
        <v/>
      </c>
      <c r="K614" s="132">
        <f t="shared" si="26"/>
        <v>1334.7480000000007</v>
      </c>
      <c r="L614" s="132">
        <f t="shared" si="27"/>
        <v>614</v>
      </c>
      <c r="M614" s="132">
        <v>1334.6480000000006</v>
      </c>
      <c r="N614" s="143">
        <v>177.91971921538905</v>
      </c>
    </row>
    <row r="615" spans="2:14" x14ac:dyDescent="0.2">
      <c r="B615" s="130">
        <v>1334.9480000000008</v>
      </c>
      <c r="C615">
        <v>23.648204625677913</v>
      </c>
      <c r="D615">
        <v>1334.9480000000008</v>
      </c>
      <c r="E615">
        <v>-2226.7380884759573</v>
      </c>
      <c r="F615">
        <v>1334.9480000000008</v>
      </c>
      <c r="G615">
        <v>13.108801524042519</v>
      </c>
      <c r="J615" t="str">
        <f>IF(H615="","",$P$6-'Script Table'!$E$15-'Script Table'!$E$19+H615)</f>
        <v/>
      </c>
      <c r="K615" s="132">
        <f t="shared" si="26"/>
        <v>1334.9480000000008</v>
      </c>
      <c r="L615" s="132">
        <f t="shared" si="27"/>
        <v>615</v>
      </c>
      <c r="M615" s="132">
        <v>1334.8480000000009</v>
      </c>
      <c r="N615" s="143">
        <v>177.85525704022621</v>
      </c>
    </row>
    <row r="616" spans="2:14" x14ac:dyDescent="0.2">
      <c r="B616" s="130">
        <v>1335.1480000000008</v>
      </c>
      <c r="C616">
        <v>23.640474892965397</v>
      </c>
      <c r="D616">
        <v>1335.1480000000008</v>
      </c>
      <c r="E616">
        <v>-2226.9379487685878</v>
      </c>
      <c r="F616">
        <v>1335.1480000000008</v>
      </c>
      <c r="G616">
        <v>12.908941231411973</v>
      </c>
      <c r="J616" t="str">
        <f>IF(H616="","",$P$6-'Script Table'!$E$15-'Script Table'!$E$19+H616)</f>
        <v/>
      </c>
      <c r="K616" s="132">
        <f t="shared" si="26"/>
        <v>1335.1480000000008</v>
      </c>
      <c r="L616" s="132">
        <f t="shared" si="27"/>
        <v>616</v>
      </c>
      <c r="M616" s="132">
        <v>1335.0480000000007</v>
      </c>
      <c r="N616" s="143">
        <v>177.78515065885668</v>
      </c>
    </row>
    <row r="617" spans="2:14" x14ac:dyDescent="0.2">
      <c r="B617" s="130">
        <v>1335.3480000000009</v>
      </c>
      <c r="C617">
        <v>23.632473434616024</v>
      </c>
      <c r="D617">
        <v>1335.3480000000009</v>
      </c>
      <c r="E617">
        <v>-2227.1377982489116</v>
      </c>
      <c r="F617">
        <v>1335.3480000000009</v>
      </c>
      <c r="G617">
        <v>12.709091751088181</v>
      </c>
      <c r="J617" t="str">
        <f>IF(H617="","",$P$6-'Script Table'!$E$15-'Script Table'!$E$19+H617)</f>
        <v/>
      </c>
      <c r="K617" s="132">
        <f t="shared" si="26"/>
        <v>1335.3480000000009</v>
      </c>
      <c r="L617" s="132">
        <f t="shared" si="27"/>
        <v>617</v>
      </c>
      <c r="M617" s="132">
        <v>1335.248000000001</v>
      </c>
      <c r="N617" s="143">
        <v>177.7072491573476</v>
      </c>
    </row>
    <row r="618" spans="2:14" x14ac:dyDescent="0.2">
      <c r="B618" s="130">
        <v>1335.5480000000009</v>
      </c>
      <c r="C618">
        <v>23.624172075215281</v>
      </c>
      <c r="D618">
        <v>1335.5480000000009</v>
      </c>
      <c r="E618">
        <v>-2227.3376353783983</v>
      </c>
      <c r="F618">
        <v>1335.5480000000009</v>
      </c>
      <c r="G618">
        <v>12.509254621601485</v>
      </c>
      <c r="J618" t="str">
        <f>IF(H618="","",$P$6-'Script Table'!$E$15-'Script Table'!$E$19+H618)</f>
        <v/>
      </c>
      <c r="K618" s="132">
        <f t="shared" si="26"/>
        <v>1335.5480000000009</v>
      </c>
      <c r="L618" s="132">
        <f t="shared" si="27"/>
        <v>618</v>
      </c>
      <c r="M618" s="132">
        <v>1335.4480000000008</v>
      </c>
      <c r="N618" s="143">
        <v>177.62126510592537</v>
      </c>
    </row>
    <row r="619" spans="2:14" x14ac:dyDescent="0.2">
      <c r="B619" s="130">
        <v>1335.748000000001</v>
      </c>
      <c r="C619">
        <v>23.615541522868785</v>
      </c>
      <c r="D619">
        <v>1335.748000000001</v>
      </c>
      <c r="E619">
        <v>-2227.5374584431465</v>
      </c>
      <c r="F619">
        <v>1335.748000000001</v>
      </c>
      <c r="G619">
        <v>12.309431556853269</v>
      </c>
      <c r="J619" t="str">
        <f>IF(H619="","",$P$6-'Script Table'!$E$15-'Script Table'!$E$19+H619)</f>
        <v/>
      </c>
      <c r="K619" s="132">
        <f t="shared" si="26"/>
        <v>1335.748000000001</v>
      </c>
      <c r="L619" s="132">
        <f t="shared" si="27"/>
        <v>619</v>
      </c>
      <c r="M619" s="132">
        <v>1335.648000000001</v>
      </c>
      <c r="N619" s="143">
        <v>177.5268766784132</v>
      </c>
    </row>
    <row r="620" spans="2:14" x14ac:dyDescent="0.2">
      <c r="B620" s="130">
        <v>1335.948000000001</v>
      </c>
      <c r="C620">
        <v>23.606551250217549</v>
      </c>
      <c r="D620">
        <v>1335.948000000001</v>
      </c>
      <c r="E620">
        <v>-2227.7372655285244</v>
      </c>
      <c r="F620">
        <v>1335.948000000001</v>
      </c>
      <c r="G620">
        <v>12.109624471475399</v>
      </c>
      <c r="J620" t="str">
        <f>IF(H620="","",$P$6-'Script Table'!$E$15-'Script Table'!$E$19+H620)</f>
        <v/>
      </c>
      <c r="K620" s="132">
        <f t="shared" si="26"/>
        <v>1335.948000000001</v>
      </c>
      <c r="L620" s="132">
        <f t="shared" si="27"/>
        <v>620</v>
      </c>
      <c r="M620" s="132">
        <v>1335.8480000000009</v>
      </c>
      <c r="N620" s="143">
        <v>177.42372756447821</v>
      </c>
    </row>
    <row r="621" spans="2:14" x14ac:dyDescent="0.2">
      <c r="B621" s="130">
        <v>1336.148000000001</v>
      </c>
      <c r="C621">
        <v>23.597169375073154</v>
      </c>
      <c r="D621">
        <v>1336.148000000001</v>
      </c>
      <c r="E621">
        <v>-2227.9370544909211</v>
      </c>
      <c r="F621">
        <v>1336.148000000001</v>
      </c>
      <c r="G621">
        <v>11.909835509078675</v>
      </c>
      <c r="J621" t="str">
        <f>IF(H621="","",$P$6-'Script Table'!$E$15-'Script Table'!$E$19+H621)</f>
        <v/>
      </c>
      <c r="K621" s="132">
        <f t="shared" si="26"/>
        <v>1336.148000000001</v>
      </c>
      <c r="L621" s="132">
        <f t="shared" si="27"/>
        <v>621</v>
      </c>
      <c r="M621" s="132">
        <v>1336.0480000000011</v>
      </c>
      <c r="N621" s="143">
        <v>177.31142678393036</v>
      </c>
    </row>
    <row r="622" spans="2:14" x14ac:dyDescent="0.2">
      <c r="B622" s="130">
        <v>1336.3480000000011</v>
      </c>
      <c r="C622">
        <v>23.587362540424071</v>
      </c>
      <c r="D622">
        <v>1336.3480000000011</v>
      </c>
      <c r="E622">
        <v>-2228.1368229262503</v>
      </c>
      <c r="F622">
        <v>1336.3480000000011</v>
      </c>
      <c r="G622">
        <v>11.710067073749542</v>
      </c>
      <c r="J622" t="str">
        <f>IF(H622="","",$P$6-'Script Table'!$E$15-'Script Table'!$E$19+H622)</f>
        <v/>
      </c>
      <c r="K622" s="132">
        <f t="shared" si="26"/>
        <v>1336.3480000000011</v>
      </c>
      <c r="L622" s="132">
        <f t="shared" si="27"/>
        <v>622</v>
      </c>
      <c r="M622" s="132">
        <v>1336.248000000001</v>
      </c>
      <c r="N622" s="143">
        <v>177.18954841477532</v>
      </c>
    </row>
    <row r="623" spans="2:14" x14ac:dyDescent="0.2">
      <c r="B623" s="130">
        <v>1336.5480000000011</v>
      </c>
      <c r="C623">
        <v>23.577095793612472</v>
      </c>
      <c r="D623">
        <v>1336.5480000000011</v>
      </c>
      <c r="E623">
        <v>-2228.3365681347632</v>
      </c>
      <c r="F623">
        <v>1336.5480000000011</v>
      </c>
      <c r="G623">
        <v>11.510321865236619</v>
      </c>
      <c r="J623" t="str">
        <f>IF(H623="","",$P$6-'Script Table'!$E$15-'Script Table'!$E$19+H623)</f>
        <v/>
      </c>
      <c r="K623" s="132">
        <f t="shared" si="26"/>
        <v>1336.5480000000011</v>
      </c>
      <c r="L623" s="132">
        <f t="shared" si="27"/>
        <v>623</v>
      </c>
      <c r="M623" s="132">
        <v>1336.4480000000012</v>
      </c>
      <c r="N623" s="143">
        <v>177.05763124533379</v>
      </c>
    </row>
    <row r="624" spans="2:14" x14ac:dyDescent="0.2">
      <c r="B624" s="130">
        <v>1336.7480000000012</v>
      </c>
      <c r="C624">
        <v>23.566332464529282</v>
      </c>
      <c r="D624">
        <v>1336.7480000000012</v>
      </c>
      <c r="E624">
        <v>-2228.5362870817448</v>
      </c>
      <c r="F624">
        <v>1336.7480000000012</v>
      </c>
      <c r="G624">
        <v>11.310602918254972</v>
      </c>
      <c r="J624" t="str">
        <f>IF(H624="","",$P$6-'Script Table'!$E$15-'Script Table'!$E$19+H624)</f>
        <v/>
      </c>
      <c r="K624" s="132">
        <f t="shared" si="26"/>
        <v>1336.7480000000012</v>
      </c>
      <c r="L624" s="132">
        <f t="shared" si="27"/>
        <v>624</v>
      </c>
      <c r="M624" s="132">
        <v>1336.648000000001</v>
      </c>
      <c r="N624" s="143">
        <v>176.91517836160418</v>
      </c>
    </row>
    <row r="625" spans="2:14" x14ac:dyDescent="0.2">
      <c r="B625" s="130">
        <v>1336.9480000000012</v>
      </c>
      <c r="C625">
        <v>23.555033639742359</v>
      </c>
      <c r="D625">
        <v>1336.9480000000012</v>
      </c>
      <c r="E625">
        <v>-2228.735976330785</v>
      </c>
      <c r="F625">
        <v>1336.9480000000012</v>
      </c>
      <c r="G625">
        <v>11.110913669214824</v>
      </c>
      <c r="J625" t="str">
        <f>IF(H625="","",$P$6-'Script Table'!$E$15-'Script Table'!$E$19+H625)</f>
        <v/>
      </c>
      <c r="K625" s="132">
        <f t="shared" si="26"/>
        <v>1336.9480000000012</v>
      </c>
      <c r="L625" s="132">
        <f t="shared" si="27"/>
        <v>625</v>
      </c>
      <c r="M625" s="132">
        <v>1336.8480000000013</v>
      </c>
      <c r="N625" s="143">
        <v>176.76154105400505</v>
      </c>
    </row>
    <row r="626" spans="2:14" x14ac:dyDescent="0.2">
      <c r="B626" s="130">
        <v>1337.1480000000013</v>
      </c>
      <c r="C626">
        <v>23.543158329228298</v>
      </c>
      <c r="D626">
        <v>1337.1480000000013</v>
      </c>
      <c r="E626">
        <v>-2228.9356320073139</v>
      </c>
      <c r="F626">
        <v>1337.1480000000013</v>
      </c>
      <c r="G626">
        <v>10.911257992685933</v>
      </c>
      <c r="J626" t="str">
        <f>IF(H626="","",$P$6-'Script Table'!$E$15-'Script Table'!$E$19+H626)</f>
        <v/>
      </c>
      <c r="K626" s="132">
        <f t="shared" si="26"/>
        <v>1337.1480000000013</v>
      </c>
      <c r="L626" s="132">
        <f t="shared" si="27"/>
        <v>626</v>
      </c>
      <c r="M626" s="132">
        <v>1337.0480000000011</v>
      </c>
      <c r="N626" s="143">
        <v>176.59611729212486</v>
      </c>
    </row>
    <row r="627" spans="2:14" x14ac:dyDescent="0.2">
      <c r="B627" s="130">
        <v>1337.3480000000013</v>
      </c>
      <c r="C627">
        <v>23.530663422358646</v>
      </c>
      <c r="D627">
        <v>1337.3480000000013</v>
      </c>
      <c r="E627">
        <v>-2229.1352497469406</v>
      </c>
      <c r="F627">
        <v>1337.3480000000013</v>
      </c>
      <c r="G627">
        <v>10.711640253059159</v>
      </c>
      <c r="J627" t="str">
        <f>IF(H627="","",$P$6-'Script Table'!$E$15-'Script Table'!$E$19+H627)</f>
        <v/>
      </c>
      <c r="K627" s="132">
        <f t="shared" si="26"/>
        <v>1337.3480000000013</v>
      </c>
      <c r="L627" s="132">
        <f t="shared" si="27"/>
        <v>627</v>
      </c>
      <c r="M627" s="132">
        <v>1337.2480000000014</v>
      </c>
      <c r="N627" s="143">
        <v>176.41829106715176</v>
      </c>
    </row>
    <row r="628" spans="2:14" x14ac:dyDescent="0.2">
      <c r="B628" s="130">
        <v>1337.5480000000014</v>
      </c>
      <c r="C628">
        <v>23.517503557516626</v>
      </c>
      <c r="D628">
        <v>1337.5480000000014</v>
      </c>
      <c r="E628">
        <v>-2229.3348246328351</v>
      </c>
      <c r="F628">
        <v>1337.5480000000014</v>
      </c>
      <c r="G628">
        <v>10.512065367164723</v>
      </c>
      <c r="J628" t="str">
        <f>IF(H628="","",$P$6-'Script Table'!$E$15-'Script Table'!$E$19+H628)</f>
        <v/>
      </c>
      <c r="K628" s="132">
        <f t="shared" si="26"/>
        <v>1337.5480000000014</v>
      </c>
      <c r="L628" s="132">
        <f t="shared" si="27"/>
        <v>628</v>
      </c>
      <c r="M628" s="132">
        <v>1337.4480000000012</v>
      </c>
      <c r="N628" s="143">
        <v>176.22740734591693</v>
      </c>
    </row>
    <row r="629" spans="2:14" x14ac:dyDescent="0.2">
      <c r="B629" s="130">
        <v>1337.7480000000014</v>
      </c>
      <c r="C629">
        <v>23.503630990729544</v>
      </c>
      <c r="D629">
        <v>1337.7480000000014</v>
      </c>
      <c r="E629">
        <v>-2229.5343511258307</v>
      </c>
      <c r="F629">
        <v>1337.7480000000014</v>
      </c>
      <c r="G629">
        <v>10.312538874169149</v>
      </c>
      <c r="J629" t="str">
        <f>IF(H629="","",$P$6-'Script Table'!$E$15-'Script Table'!$E$19+H629)</f>
        <v/>
      </c>
      <c r="K629" s="132">
        <f t="shared" si="26"/>
        <v>1337.7480000000014</v>
      </c>
      <c r="L629" s="132">
        <f t="shared" si="27"/>
        <v>629</v>
      </c>
      <c r="M629" s="132">
        <v>1337.6480000000015</v>
      </c>
      <c r="N629" s="143">
        <v>176.02277146612371</v>
      </c>
    </row>
    <row r="630" spans="2:14" x14ac:dyDescent="0.2">
      <c r="B630" s="130">
        <v>1337.9480000000015</v>
      </c>
      <c r="C630">
        <v>23.488995463512669</v>
      </c>
      <c r="D630">
        <v>1337.9480000000015</v>
      </c>
      <c r="E630">
        <v>-2229.733822986479</v>
      </c>
      <c r="F630">
        <v>1337.9480000000015</v>
      </c>
      <c r="G630">
        <v>10.113067013520777</v>
      </c>
      <c r="J630" t="str">
        <f>IF(H630="","",$P$6-'Script Table'!$E$15-'Script Table'!$E$19+H630)</f>
        <v/>
      </c>
      <c r="K630" s="132">
        <f t="shared" si="26"/>
        <v>1337.9480000000015</v>
      </c>
      <c r="L630" s="132">
        <f t="shared" si="27"/>
        <v>630</v>
      </c>
      <c r="M630" s="132">
        <v>1337.8480000000013</v>
      </c>
      <c r="N630" s="143">
        <v>175.80364852748414</v>
      </c>
    </row>
    <row r="631" spans="2:14" x14ac:dyDescent="0.2">
      <c r="B631" s="130">
        <v>1338.1480000000015</v>
      </c>
      <c r="C631">
        <v>23.473544070199193</v>
      </c>
      <c r="D631">
        <v>1338.1480000000015</v>
      </c>
      <c r="E631">
        <v>-2229.9332331882056</v>
      </c>
      <c r="F631">
        <v>1338.1480000000015</v>
      </c>
      <c r="G631">
        <v>9.9136568117942261</v>
      </c>
      <c r="J631" t="str">
        <f>IF(H631="","",$P$6-'Script Table'!$E$15-'Script Table'!$E$19+H631)</f>
        <v/>
      </c>
      <c r="K631" s="132">
        <f t="shared" si="26"/>
        <v>1338.1480000000015</v>
      </c>
      <c r="L631" s="132">
        <f t="shared" si="27"/>
        <v>631</v>
      </c>
      <c r="M631" s="132">
        <v>1338.0480000000016</v>
      </c>
      <c r="N631" s="143">
        <v>175.56926279038223</v>
      </c>
    </row>
    <row r="632" spans="2:14" x14ac:dyDescent="0.2">
      <c r="B632" s="130">
        <v>1338.3480000000015</v>
      </c>
      <c r="C632">
        <v>23.457221267787787</v>
      </c>
      <c r="D632">
        <v>1338.3480000000015</v>
      </c>
      <c r="E632">
        <v>-2230.1325738323576</v>
      </c>
      <c r="F632">
        <v>1338.3480000000015</v>
      </c>
      <c r="G632">
        <v>9.7143161676422096</v>
      </c>
      <c r="J632" t="str">
        <f>IF(H632="","",$P$6-'Script Table'!$E$15-'Script Table'!$E$19+H632)</f>
        <v/>
      </c>
      <c r="K632" s="132">
        <f t="shared" si="26"/>
        <v>1338.3480000000015</v>
      </c>
      <c r="L632" s="132">
        <f t="shared" si="27"/>
        <v>632</v>
      </c>
      <c r="M632" s="132">
        <v>1338.2480000000014</v>
      </c>
      <c r="N632" s="143">
        <v>175.31883810225773</v>
      </c>
    </row>
    <row r="633" spans="2:14" x14ac:dyDescent="0.2">
      <c r="B633" s="130">
        <v>1338.5480000000016</v>
      </c>
      <c r="C633">
        <v>23.439968658031226</v>
      </c>
      <c r="D633">
        <v>1338.5480000000016</v>
      </c>
      <c r="E633">
        <v>-2230.3318360361009</v>
      </c>
      <c r="F633">
        <v>1338.5480000000016</v>
      </c>
      <c r="G633">
        <v>9.5150539638989358</v>
      </c>
      <c r="J633" t="str">
        <f>IF(H633="","",$P$6-'Script Table'!$E$15-'Script Table'!$E$19+H633)</f>
        <v/>
      </c>
      <c r="K633" s="132">
        <f t="shared" si="26"/>
        <v>1338.5480000000016</v>
      </c>
      <c r="L633" s="132">
        <f t="shared" si="27"/>
        <v>633</v>
      </c>
      <c r="M633" s="132">
        <v>1338.4480000000017</v>
      </c>
      <c r="N633" s="143">
        <v>175.0515318537972</v>
      </c>
    </row>
    <row r="634" spans="2:14" x14ac:dyDescent="0.2">
      <c r="B634" s="130">
        <v>1338.7480000000016</v>
      </c>
      <c r="C634">
        <v>23.421724810380901</v>
      </c>
      <c r="D634">
        <v>1338.7480000000016</v>
      </c>
      <c r="E634">
        <v>-2230.5310098104906</v>
      </c>
      <c r="F634">
        <v>1338.7480000000016</v>
      </c>
      <c r="G634">
        <v>9.3158801895092438</v>
      </c>
      <c r="J634" t="str">
        <f>IF(H634="","",$P$6-'Script Table'!$E$15-'Script Table'!$E$19+H634)</f>
        <v/>
      </c>
      <c r="K634" s="132">
        <f t="shared" si="26"/>
        <v>1338.7480000000016</v>
      </c>
      <c r="L634" s="132">
        <f t="shared" si="27"/>
        <v>634</v>
      </c>
      <c r="M634" s="132">
        <v>1338.6480000000015</v>
      </c>
      <c r="N634" s="143">
        <v>174.76644594853195</v>
      </c>
    </row>
    <row r="635" spans="2:14" x14ac:dyDescent="0.2">
      <c r="B635" s="130">
        <v>1338.9480000000017</v>
      </c>
      <c r="C635">
        <v>23.402425133185531</v>
      </c>
      <c r="D635">
        <v>1338.9480000000017</v>
      </c>
      <c r="E635">
        <v>-2230.7300839291797</v>
      </c>
      <c r="F635">
        <v>1338.9480000000017</v>
      </c>
      <c r="G635">
        <v>9.1168060708200755</v>
      </c>
      <c r="J635" t="str">
        <f>IF(H635="","",$P$6-'Script Table'!$E$15-'Script Table'!$E$19+H635)</f>
        <v/>
      </c>
      <c r="K635" s="132">
        <f t="shared" si="26"/>
        <v>1338.9480000000017</v>
      </c>
      <c r="L635" s="132">
        <f t="shared" si="27"/>
        <v>635</v>
      </c>
      <c r="M635" s="132">
        <v>1338.8480000000018</v>
      </c>
      <c r="N635" s="143">
        <v>174.46263978714501</v>
      </c>
    </row>
    <row r="636" spans="2:14" x14ac:dyDescent="0.2">
      <c r="B636" s="130">
        <v>1339.1480000000017</v>
      </c>
      <c r="C636">
        <v>23.382001747224567</v>
      </c>
      <c r="D636">
        <v>1339.1480000000017</v>
      </c>
      <c r="E636">
        <v>-2230.9290457831839</v>
      </c>
      <c r="F636">
        <v>1339.1480000000017</v>
      </c>
      <c r="G636">
        <v>8.9178442168158654</v>
      </c>
      <c r="J636" t="str">
        <f>IF(H636="","",$P$6-'Script Table'!$E$15-'Script Table'!$E$19+H636)</f>
        <v/>
      </c>
      <c r="K636" s="132">
        <f t="shared" si="26"/>
        <v>1339.1480000000017</v>
      </c>
      <c r="L636" s="132">
        <f t="shared" si="27"/>
        <v>636</v>
      </c>
      <c r="M636" s="132">
        <v>1339.0480000000016</v>
      </c>
      <c r="N636" s="143">
        <v>174.13912990847385</v>
      </c>
    </row>
    <row r="637" spans="2:14" x14ac:dyDescent="0.2">
      <c r="B637" s="130">
        <v>1339.3480000000018</v>
      </c>
      <c r="C637">
        <v>23.360383362516032</v>
      </c>
      <c r="D637">
        <v>1339.3480000000018</v>
      </c>
      <c r="E637">
        <v>-2231.1278812204819</v>
      </c>
      <c r="F637">
        <v>1339.3480000000018</v>
      </c>
      <c r="G637">
        <v>8.7190087795179352</v>
      </c>
      <c r="J637" t="str">
        <f>IF(H637="","",$P$6-'Script Table'!$E$15-'Script Table'!$E$19+H637)</f>
        <v/>
      </c>
      <c r="K637" s="132">
        <f t="shared" si="26"/>
        <v>1339.3480000000018</v>
      </c>
      <c r="L637" s="132">
        <f t="shared" si="27"/>
        <v>637</v>
      </c>
      <c r="M637" s="132">
        <v>1339.2480000000019</v>
      </c>
      <c r="N637" s="143">
        <v>173.79488972227321</v>
      </c>
    </row>
    <row r="638" spans="2:14" x14ac:dyDescent="0.2">
      <c r="B638" s="130">
        <v>1339.5480000000018</v>
      </c>
      <c r="C638">
        <v>23.337494814289446</v>
      </c>
      <c r="D638">
        <v>1339.5480000000018</v>
      </c>
      <c r="E638">
        <v>-2231.3265743294146</v>
      </c>
      <c r="F638">
        <v>1339.5480000000018</v>
      </c>
      <c r="G638">
        <v>8.5203156705852052</v>
      </c>
      <c r="J638" t="str">
        <f>IF(H638="","",$P$6-'Script Table'!$E$15-'Script Table'!$E$19+H638)</f>
        <v/>
      </c>
      <c r="K638" s="132">
        <f t="shared" si="26"/>
        <v>1339.5480000000018</v>
      </c>
      <c r="L638" s="132">
        <f t="shared" si="27"/>
        <v>638</v>
      </c>
      <c r="M638" s="132">
        <v>1339.4480000000017</v>
      </c>
      <c r="N638" s="143">
        <v>173.42874980636074</v>
      </c>
    </row>
    <row r="639" spans="2:14" x14ac:dyDescent="0.2">
      <c r="B639" s="130">
        <v>1339.7480000000019</v>
      </c>
      <c r="C639">
        <v>23.313257243604088</v>
      </c>
      <c r="D639">
        <v>1339.7480000000019</v>
      </c>
      <c r="E639">
        <v>-2231.5251072704577</v>
      </c>
      <c r="F639">
        <v>1339.7480000000019</v>
      </c>
      <c r="G639">
        <v>8.3217827295420648</v>
      </c>
      <c r="J639" t="str">
        <f>IF(H639="","",$P$6-'Script Table'!$E$15-'Script Table'!$E$19+H639)</f>
        <v/>
      </c>
      <c r="K639" s="132">
        <f t="shared" si="26"/>
        <v>1339.7480000000019</v>
      </c>
      <c r="L639" s="132">
        <f t="shared" si="27"/>
        <v>639</v>
      </c>
      <c r="M639" s="132">
        <v>1339.648000000002</v>
      </c>
      <c r="N639" s="143">
        <v>173.0395818884177</v>
      </c>
    </row>
    <row r="640" spans="2:14" x14ac:dyDescent="0.2">
      <c r="B640" s="130">
        <v>1339.9480000000019</v>
      </c>
      <c r="C640">
        <v>23.287588020795923</v>
      </c>
      <c r="D640">
        <v>1339.9480000000019</v>
      </c>
      <c r="E640">
        <v>-2231.7234600639117</v>
      </c>
      <c r="F640">
        <v>1339.9480000000019</v>
      </c>
      <c r="G640">
        <v>8.1234299360880868</v>
      </c>
      <c r="J640" t="str">
        <f>IF(H640="","",$P$6-'Script Table'!$E$15-'Script Table'!$E$19+H640)</f>
        <v/>
      </c>
      <c r="K640" s="132">
        <f t="shared" si="26"/>
        <v>1339.9480000000019</v>
      </c>
      <c r="L640" s="132">
        <f t="shared" si="27"/>
        <v>640</v>
      </c>
      <c r="M640" s="132">
        <v>1339.8480000000018</v>
      </c>
      <c r="N640" s="143">
        <v>172.6262229073763</v>
      </c>
    </row>
    <row r="641" spans="2:14" x14ac:dyDescent="0.2">
      <c r="B641" s="130">
        <v>1340.148000000002</v>
      </c>
      <c r="C641">
        <v>23.260400646137235</v>
      </c>
      <c r="D641">
        <v>1340.148000000002</v>
      </c>
      <c r="E641">
        <v>-2231.9216103535814</v>
      </c>
      <c r="F641">
        <v>1340.148000000002</v>
      </c>
      <c r="G641">
        <v>7.925279646418403</v>
      </c>
      <c r="J641" t="str">
        <f>IF(H641="","",$P$6-'Script Table'!$E$15-'Script Table'!$E$19+H641)</f>
        <v/>
      </c>
      <c r="K641" s="132">
        <f t="shared" si="26"/>
        <v>1340.148000000002</v>
      </c>
      <c r="L641" s="132">
        <f t="shared" si="27"/>
        <v>641</v>
      </c>
      <c r="M641" s="132">
        <v>1340.048000000002</v>
      </c>
      <c r="N641" s="143">
        <v>172.18746618453872</v>
      </c>
    </row>
    <row r="642" spans="2:14" x14ac:dyDescent="0.2">
      <c r="B642" s="130">
        <v>1340.348000000002</v>
      </c>
      <c r="C642">
        <v>23.23160466121772</v>
      </c>
      <c r="D642">
        <v>1340.348000000002</v>
      </c>
      <c r="E642">
        <v>-2232.1195331482377</v>
      </c>
      <c r="F642">
        <v>1340.348000000002</v>
      </c>
      <c r="G642">
        <v>7.7273568517621243</v>
      </c>
      <c r="J642" t="str">
        <f>IF(H642="","",$P$6-'Script Table'!$E$15-'Script Table'!$E$19+H642)</f>
        <v/>
      </c>
      <c r="K642" s="132">
        <f t="shared" si="26"/>
        <v>1340.348000000002</v>
      </c>
      <c r="L642" s="132">
        <f t="shared" si="27"/>
        <v>642</v>
      </c>
      <c r="M642" s="132">
        <v>1340.2480000000019</v>
      </c>
      <c r="N642" s="143">
        <v>171.72206187965548</v>
      </c>
    </row>
    <row r="643" spans="2:14" x14ac:dyDescent="0.2">
      <c r="B643" s="130">
        <v>1340.548000000002</v>
      </c>
      <c r="C643">
        <v>23.201105883214332</v>
      </c>
      <c r="D643">
        <v>1340.548000000002</v>
      </c>
      <c r="E643">
        <v>-2232.3172005872816</v>
      </c>
      <c r="F643">
        <v>1340.548000000002</v>
      </c>
      <c r="G643">
        <v>7.5296894127181986</v>
      </c>
      <c r="J643" t="str">
        <f>IF(H643="","",$P$6-'Script Table'!$E$15-'Script Table'!$E$19+H643)</f>
        <v/>
      </c>
      <c r="K643" s="132">
        <f t="shared" si="26"/>
        <v>1340.548000000002</v>
      </c>
      <c r="L643" s="132">
        <f t="shared" si="27"/>
        <v>643</v>
      </c>
      <c r="M643" s="132">
        <v>1340.4480000000021</v>
      </c>
      <c r="N643" s="143">
        <v>171.22880751356757</v>
      </c>
    </row>
    <row r="644" spans="2:14" x14ac:dyDescent="0.2">
      <c r="B644" s="130">
        <v>1340.7480000000021</v>
      </c>
      <c r="C644">
        <v>23.168806092133817</v>
      </c>
      <c r="D644">
        <v>1340.7480000000021</v>
      </c>
      <c r="E644">
        <v>-2232.5145816038207</v>
      </c>
      <c r="F644">
        <v>1340.7480000000021</v>
      </c>
      <c r="G644">
        <v>7.3323083961790871</v>
      </c>
      <c r="J644" t="str">
        <f>IF(H644="","",$P$6-'Script Table'!$E$15-'Script Table'!$E$19+H644)</f>
        <v/>
      </c>
      <c r="K644" s="132">
        <f t="shared" ref="K644:K707" si="28">F644</f>
        <v>1340.7480000000021</v>
      </c>
      <c r="L644" s="132">
        <f t="shared" si="27"/>
        <v>644</v>
      </c>
      <c r="M644" s="132">
        <v>1340.648000000002</v>
      </c>
      <c r="N644" s="143">
        <v>170.706386276708</v>
      </c>
    </row>
    <row r="645" spans="2:14" x14ac:dyDescent="0.2">
      <c r="B645" s="130">
        <v>1340.9480000000021</v>
      </c>
      <c r="C645">
        <v>23.134602948503858</v>
      </c>
      <c r="D645">
        <v>1340.9480000000021</v>
      </c>
      <c r="E645">
        <v>-2232.7116415874916</v>
      </c>
      <c r="F645">
        <v>1340.9480000000021</v>
      </c>
      <c r="G645">
        <v>7.1352484125081901</v>
      </c>
      <c r="J645" t="str">
        <f>IF(H645="","",$P$6-'Script Table'!$E$15-'Script Table'!$E$19+H645)</f>
        <v/>
      </c>
      <c r="K645" s="132">
        <f t="shared" si="28"/>
        <v>1340.9480000000021</v>
      </c>
      <c r="L645" s="132">
        <f t="shared" si="27"/>
        <v>645</v>
      </c>
      <c r="M645" s="132">
        <v>1340.8480000000022</v>
      </c>
      <c r="N645" s="143">
        <v>170.15342949955442</v>
      </c>
    </row>
    <row r="646" spans="2:14" x14ac:dyDescent="0.2">
      <c r="B646" s="130">
        <v>1341.1480000000022</v>
      </c>
      <c r="C646">
        <v>23.098389973249901</v>
      </c>
      <c r="D646">
        <v>1341.1480000000022</v>
      </c>
      <c r="E646">
        <v>-2232.9083420255506</v>
      </c>
      <c r="F646">
        <v>1341.1480000000022</v>
      </c>
      <c r="G646">
        <v>6.9385479744491931</v>
      </c>
      <c r="J646" t="str">
        <f>IF(H646="","",$P$6-'Script Table'!$E$15-'Script Table'!$E$19+H646)</f>
        <v/>
      </c>
      <c r="K646" s="132">
        <f t="shared" si="28"/>
        <v>1341.1480000000022</v>
      </c>
      <c r="L646" s="132">
        <f t="shared" ref="L646:L709" si="29">L645+1</f>
        <v>646</v>
      </c>
      <c r="M646" s="132">
        <v>1341.048000000002</v>
      </c>
      <c r="N646" s="143">
        <v>169.56852999609879</v>
      </c>
    </row>
    <row r="647" spans="2:14" x14ac:dyDescent="0.2">
      <c r="B647" s="130">
        <v>1341.3480000000022</v>
      </c>
      <c r="C647">
        <v>23.060056653366836</v>
      </c>
      <c r="D647">
        <v>1341.3480000000022</v>
      </c>
      <c r="E647">
        <v>-2233.104640135296</v>
      </c>
      <c r="F647">
        <v>1341.3480000000022</v>
      </c>
      <c r="G647">
        <v>6.7422498647038083</v>
      </c>
      <c r="J647" t="str">
        <f>IF(H647="","",$P$6-'Script Table'!$E$15-'Script Table'!$E$19+H647)</f>
        <v/>
      </c>
      <c r="K647" s="132">
        <f t="shared" si="28"/>
        <v>1341.3480000000022</v>
      </c>
      <c r="L647" s="132">
        <f t="shared" si="29"/>
        <v>647</v>
      </c>
      <c r="M647" s="132">
        <v>1341.2480000000023</v>
      </c>
      <c r="N647" s="143">
        <v>168.95027340905301</v>
      </c>
    </row>
    <row r="648" spans="2:14" x14ac:dyDescent="0.2">
      <c r="B648" s="130">
        <v>1341.5480000000023</v>
      </c>
      <c r="C648">
        <v>23.019488537576965</v>
      </c>
      <c r="D648">
        <v>1341.5480000000023</v>
      </c>
      <c r="E648">
        <v>-2233.300488465226</v>
      </c>
      <c r="F648">
        <v>1341.5480000000023</v>
      </c>
      <c r="G648">
        <v>6.5464015347738496</v>
      </c>
      <c r="J648" t="str">
        <f>IF(H648="","",$P$6-'Script Table'!$E$15-'Script Table'!$E$19+H648)</f>
        <v/>
      </c>
      <c r="K648" s="132">
        <f t="shared" si="28"/>
        <v>1341.5480000000023</v>
      </c>
      <c r="L648" s="132">
        <f t="shared" si="29"/>
        <v>648</v>
      </c>
      <c r="M648" s="132">
        <v>1341.4480000000021</v>
      </c>
      <c r="N648" s="143">
        <v>168.29722947521836</v>
      </c>
    </row>
    <row r="649" spans="2:14" x14ac:dyDescent="0.2">
      <c r="B649" s="130">
        <v>1341.7480000000023</v>
      </c>
      <c r="C649">
        <v>22.97656714614752</v>
      </c>
      <c r="D649">
        <v>1341.7480000000023</v>
      </c>
      <c r="E649">
        <v>-2233.4958344229476</v>
      </c>
      <c r="F649">
        <v>1341.7480000000023</v>
      </c>
      <c r="G649">
        <v>6.3510555770521933</v>
      </c>
      <c r="J649" t="str">
        <f>IF(H649="","",$P$6-'Script Table'!$E$15-'Script Table'!$E$19+H649)</f>
        <v/>
      </c>
      <c r="K649" s="132">
        <f t="shared" si="28"/>
        <v>1341.7480000000023</v>
      </c>
      <c r="L649" s="132">
        <f t="shared" si="29"/>
        <v>649</v>
      </c>
      <c r="M649" s="132">
        <v>1341.6480000000024</v>
      </c>
      <c r="N649" s="143">
        <v>167.60789083131422</v>
      </c>
    </row>
    <row r="650" spans="2:14" x14ac:dyDescent="0.2">
      <c r="B650" s="130">
        <v>1341.9480000000024</v>
      </c>
      <c r="C650">
        <v>22.931170072109648</v>
      </c>
      <c r="D650">
        <v>1341.9480000000024</v>
      </c>
      <c r="E650">
        <v>-2233.6906197997159</v>
      </c>
      <c r="F650">
        <v>1341.9480000000024</v>
      </c>
      <c r="G650">
        <v>6.1562702002838705</v>
      </c>
      <c r="J650" t="str">
        <f>IF(H650="","",$P$6-'Script Table'!$E$15-'Script Table'!$E$19+H650)</f>
        <v/>
      </c>
      <c r="K650" s="132">
        <f t="shared" si="28"/>
        <v>1341.9480000000024</v>
      </c>
      <c r="L650" s="132">
        <f t="shared" si="29"/>
        <v>650</v>
      </c>
      <c r="M650" s="132">
        <v>1341.8480000000022</v>
      </c>
      <c r="N650" s="143">
        <v>166.88072085748198</v>
      </c>
    </row>
    <row r="651" spans="2:14" x14ac:dyDescent="0.2">
      <c r="B651" s="130">
        <v>1342.1480000000024</v>
      </c>
      <c r="C651">
        <v>22.883171221316626</v>
      </c>
      <c r="D651">
        <v>1342.1480000000024</v>
      </c>
      <c r="E651">
        <v>-2233.8847802888245</v>
      </c>
      <c r="F651">
        <v>1342.1480000000024</v>
      </c>
      <c r="G651">
        <v>5.9621097111753443</v>
      </c>
      <c r="J651" t="str">
        <f>IF(H651="","",$P$6-'Script Table'!$E$15-'Script Table'!$E$19+H651)</f>
        <v/>
      </c>
      <c r="K651" s="132">
        <f t="shared" si="28"/>
        <v>1342.1480000000024</v>
      </c>
      <c r="L651" s="132">
        <f t="shared" si="29"/>
        <v>651</v>
      </c>
      <c r="M651" s="132">
        <v>1342.0480000000025</v>
      </c>
      <c r="N651" s="143">
        <v>166.11418566475874</v>
      </c>
    </row>
    <row r="652" spans="2:14" x14ac:dyDescent="0.2">
      <c r="B652" s="130">
        <v>1342.3480000000025</v>
      </c>
      <c r="C652">
        <v>22.832441155189567</v>
      </c>
      <c r="D652">
        <v>1342.3480000000025</v>
      </c>
      <c r="E652">
        <v>-2234.078244996278</v>
      </c>
      <c r="F652">
        <v>1342.3480000000025</v>
      </c>
      <c r="G652">
        <v>5.7686450037217583</v>
      </c>
      <c r="J652" t="str">
        <f>IF(H652="","",$P$6-'Script Table'!$E$15-'Script Table'!$E$19+H652)</f>
        <v/>
      </c>
      <c r="K652" s="132">
        <f t="shared" si="28"/>
        <v>1342.3480000000025</v>
      </c>
      <c r="L652" s="132">
        <f t="shared" si="29"/>
        <v>652</v>
      </c>
      <c r="M652" s="132">
        <v>1342.2480000000023</v>
      </c>
      <c r="N652" s="143">
        <v>165.30677488841633</v>
      </c>
    </row>
    <row r="653" spans="2:14" x14ac:dyDescent="0.2">
      <c r="B653" s="130">
        <v>1342.5480000000025</v>
      </c>
      <c r="C653">
        <v>22.77884709088514</v>
      </c>
      <c r="D653">
        <v>1342.5480000000025</v>
      </c>
      <c r="E653">
        <v>-2234.2709358260322</v>
      </c>
      <c r="F653">
        <v>1342.5480000000025</v>
      </c>
      <c r="G653">
        <v>5.5759541739676024</v>
      </c>
      <c r="J653" t="str">
        <f>IF(H653="","",$P$6-'Script Table'!$E$15-'Script Table'!$E$19+H653)</f>
        <v/>
      </c>
      <c r="K653" s="132">
        <f t="shared" si="28"/>
        <v>1342.5480000000025</v>
      </c>
      <c r="L653" s="132">
        <f t="shared" si="29"/>
        <v>653</v>
      </c>
      <c r="M653" s="132">
        <v>1342.4480000000026</v>
      </c>
      <c r="N653" s="143">
        <v>164.45688946697663</v>
      </c>
    </row>
    <row r="654" spans="2:14" x14ac:dyDescent="0.2">
      <c r="B654" s="130">
        <v>1342.7480000000025</v>
      </c>
      <c r="C654">
        <v>22.722253200246929</v>
      </c>
      <c r="D654">
        <v>1342.7480000000025</v>
      </c>
      <c r="E654">
        <v>-2234.4627668913145</v>
      </c>
      <c r="F654">
        <v>1342.7480000000025</v>
      </c>
      <c r="G654">
        <v>5.3841231086853441</v>
      </c>
      <c r="J654" t="str">
        <f>IF(H654="","",$P$6-'Script Table'!$E$15-'Script Table'!$E$19+H654)</f>
        <v/>
      </c>
      <c r="K654" s="132">
        <f t="shared" si="28"/>
        <v>1342.7480000000025</v>
      </c>
      <c r="L654" s="132">
        <f t="shared" si="29"/>
        <v>654</v>
      </c>
      <c r="M654" s="132">
        <v>1342.6480000000024</v>
      </c>
      <c r="N654" s="143">
        <v>163.56291689549133</v>
      </c>
    </row>
    <row r="655" spans="2:14" x14ac:dyDescent="0.2">
      <c r="B655" s="130">
        <v>1342.9480000000026</v>
      </c>
      <c r="C655">
        <v>22.662520718867089</v>
      </c>
      <c r="D655">
        <v>1342.9480000000026</v>
      </c>
      <c r="E655">
        <v>-2234.6536438220237</v>
      </c>
      <c r="F655">
        <v>1342.9480000000026</v>
      </c>
      <c r="G655">
        <v>5.193246177976107</v>
      </c>
      <c r="J655" t="str">
        <f>IF(H655="","",$P$6-'Script Table'!$E$15-'Script Table'!$E$19+H655)</f>
        <v/>
      </c>
      <c r="K655" s="132">
        <f t="shared" si="28"/>
        <v>1342.9480000000026</v>
      </c>
      <c r="L655" s="132">
        <f t="shared" si="29"/>
        <v>655</v>
      </c>
      <c r="M655" s="132">
        <v>1342.8480000000027</v>
      </c>
      <c r="N655" s="143">
        <v>162.62316008198221</v>
      </c>
    </row>
    <row r="656" spans="2:14" x14ac:dyDescent="0.2">
      <c r="B656" s="130">
        <v>1343.1480000000026</v>
      </c>
      <c r="C656">
        <v>22.599508310982234</v>
      </c>
      <c r="D656">
        <v>1343.1480000000026</v>
      </c>
      <c r="E656">
        <v>-2234.843463088328</v>
      </c>
      <c r="F656">
        <v>1343.1480000000026</v>
      </c>
      <c r="G656">
        <v>5.0034269116717951</v>
      </c>
      <c r="J656" t="str">
        <f>IF(H656="","",$P$6-'Script Table'!$E$15-'Script Table'!$E$19+H656)</f>
        <v/>
      </c>
      <c r="K656" s="132">
        <f t="shared" si="28"/>
        <v>1343.1480000000026</v>
      </c>
      <c r="L656" s="132">
        <f t="shared" si="29"/>
        <v>656</v>
      </c>
      <c r="M656" s="132">
        <v>1343.0480000000025</v>
      </c>
      <c r="N656" s="143">
        <v>161.63589675986196</v>
      </c>
    </row>
    <row r="657" spans="2:14" x14ac:dyDescent="0.2">
      <c r="B657" s="130">
        <v>1343.3480000000027</v>
      </c>
      <c r="C657">
        <v>22.533072892215699</v>
      </c>
      <c r="D657">
        <v>1343.3480000000027</v>
      </c>
      <c r="E657">
        <v>-2235.0321114314788</v>
      </c>
      <c r="F657">
        <v>1343.3480000000027</v>
      </c>
      <c r="G657">
        <v>4.8147785685209783</v>
      </c>
      <c r="J657" t="str">
        <f>IF(H657="","",$P$6-'Script Table'!$E$15-'Script Table'!$E$19+H657)</f>
        <v/>
      </c>
      <c r="K657" s="132">
        <f t="shared" si="28"/>
        <v>1343.3480000000027</v>
      </c>
      <c r="L657" s="132">
        <f t="shared" si="29"/>
        <v>657</v>
      </c>
      <c r="M657" s="132">
        <v>1343.2480000000028</v>
      </c>
      <c r="N657" s="143">
        <v>160.59950008250607</v>
      </c>
    </row>
    <row r="658" spans="2:14" x14ac:dyDescent="0.2">
      <c r="B658" s="130">
        <v>1343.5480000000027</v>
      </c>
      <c r="C658">
        <v>22.463070226354859</v>
      </c>
      <c r="D658">
        <v>1343.5480000000027</v>
      </c>
      <c r="E658">
        <v>-2235.2194651964774</v>
      </c>
      <c r="F658">
        <v>1343.5480000000027</v>
      </c>
      <c r="G658">
        <v>4.6274248035224446</v>
      </c>
      <c r="J658" t="str">
        <f>IF(H658="","",$P$6-'Script Table'!$E$15-'Script Table'!$E$19+H658)</f>
        <v/>
      </c>
      <c r="K658" s="132">
        <f t="shared" si="28"/>
        <v>1343.5480000000027</v>
      </c>
      <c r="L658" s="132">
        <f t="shared" si="29"/>
        <v>658</v>
      </c>
      <c r="M658" s="132">
        <v>1343.4480000000026</v>
      </c>
      <c r="N658" s="143">
        <v>159.51235301325991</v>
      </c>
    </row>
    <row r="659" spans="2:14" x14ac:dyDescent="0.2">
      <c r="B659" s="130">
        <v>1343.7480000000028</v>
      </c>
      <c r="C659">
        <v>22.389355035285334</v>
      </c>
      <c r="D659">
        <v>1343.7480000000028</v>
      </c>
      <c r="E659">
        <v>-2235.4053894303397</v>
      </c>
      <c r="F659">
        <v>1343.7480000000028</v>
      </c>
      <c r="G659">
        <v>4.4415005696600929</v>
      </c>
      <c r="J659" t="str">
        <f>IF(H659="","",$P$6-'Script Table'!$E$15-'Script Table'!$E$19+H659)</f>
        <v/>
      </c>
      <c r="K659" s="132">
        <f t="shared" si="28"/>
        <v>1343.7480000000028</v>
      </c>
      <c r="L659" s="132">
        <f t="shared" si="29"/>
        <v>659</v>
      </c>
      <c r="M659" s="132">
        <v>1343.6480000000029</v>
      </c>
      <c r="N659" s="143">
        <v>158.37267741818525</v>
      </c>
    </row>
    <row r="660" spans="2:14" x14ac:dyDescent="0.2">
      <c r="B660" s="130">
        <v>1343.9480000000028</v>
      </c>
      <c r="C660">
        <v>22.311782210312082</v>
      </c>
      <c r="D660">
        <v>1343.9480000000028</v>
      </c>
      <c r="E660">
        <v>-2235.5897373350931</v>
      </c>
      <c r="F660">
        <v>1343.9480000000028</v>
      </c>
      <c r="G660">
        <v>4.2571526649066982</v>
      </c>
      <c r="J660" t="str">
        <f>IF(H660="","",$P$6-'Script Table'!$E$15-'Script Table'!$E$19+H660)</f>
        <v/>
      </c>
      <c r="K660" s="132">
        <f t="shared" si="28"/>
        <v>1343.9480000000028</v>
      </c>
      <c r="L660" s="132">
        <f t="shared" si="29"/>
        <v>660</v>
      </c>
      <c r="M660" s="132">
        <v>1343.8480000000027</v>
      </c>
      <c r="N660" s="143">
        <v>157.17884613331847</v>
      </c>
    </row>
    <row r="661" spans="2:14" x14ac:dyDescent="0.2">
      <c r="B661" s="130">
        <v>1344.1480000000029</v>
      </c>
      <c r="C661">
        <v>22.230207857858339</v>
      </c>
      <c r="D661">
        <v>1344.1480000000029</v>
      </c>
      <c r="E661">
        <v>-2235.772349658313</v>
      </c>
      <c r="F661">
        <v>1344.1480000000029</v>
      </c>
      <c r="G661">
        <v>4.0745403416867703</v>
      </c>
      <c r="J661" t="str">
        <f>IF(H661="","",$P$6-'Script Table'!$E$15-'Script Table'!$E$19+H661)</f>
        <v/>
      </c>
      <c r="K661" s="132">
        <f t="shared" si="28"/>
        <v>1344.1480000000029</v>
      </c>
      <c r="L661" s="132">
        <f t="shared" si="29"/>
        <v>661</v>
      </c>
      <c r="M661" s="132">
        <v>1344.048000000003</v>
      </c>
      <c r="N661" s="143">
        <v>155.92931109383869</v>
      </c>
    </row>
    <row r="662" spans="2:14" x14ac:dyDescent="0.2">
      <c r="B662" s="130">
        <v>1344.3480000000029</v>
      </c>
      <c r="C662">
        <v>22.144490421771657</v>
      </c>
      <c r="D662">
        <v>1344.3480000000029</v>
      </c>
      <c r="E662">
        <v>-2235.953054109028</v>
      </c>
      <c r="F662">
        <v>1344.3480000000029</v>
      </c>
      <c r="G662">
        <v>3.8938358909717863</v>
      </c>
      <c r="J662" t="str">
        <f>IF(H662="","",$P$6-'Script Table'!$E$15-'Script Table'!$E$19+H662)</f>
        <v/>
      </c>
      <c r="K662" s="132">
        <f t="shared" si="28"/>
        <v>1344.3480000000029</v>
      </c>
      <c r="L662" s="132">
        <f t="shared" si="29"/>
        <v>662</v>
      </c>
      <c r="M662" s="132">
        <v>1344.2480000000028</v>
      </c>
      <c r="N662" s="143">
        <v>154.62260343983954</v>
      </c>
    </row>
    <row r="663" spans="2:14" x14ac:dyDescent="0.2">
      <c r="B663" s="130">
        <v>1344.548000000003</v>
      </c>
      <c r="C663">
        <v>22.054492010968033</v>
      </c>
      <c r="D663">
        <v>1344.548000000003</v>
      </c>
      <c r="E663">
        <v>-2236.131664871818</v>
      </c>
      <c r="F663">
        <v>1344.548000000003</v>
      </c>
      <c r="G663">
        <v>3.715225128181828</v>
      </c>
      <c r="J663" t="str">
        <f>IF(H663="","",$P$6-'Script Table'!$E$15-'Script Table'!$E$19+H663)</f>
        <v/>
      </c>
      <c r="K663" s="132">
        <f t="shared" si="28"/>
        <v>1344.548000000003</v>
      </c>
      <c r="L663" s="132">
        <f t="shared" si="29"/>
        <v>663</v>
      </c>
      <c r="M663" s="132">
        <v>1344.448000000003</v>
      </c>
      <c r="N663" s="143">
        <v>153.25737385442667</v>
      </c>
    </row>
    <row r="664" spans="2:14" x14ac:dyDescent="0.2">
      <c r="B664" s="130">
        <v>1344.748000000003</v>
      </c>
      <c r="C664">
        <v>21.960079324795643</v>
      </c>
      <c r="D664">
        <v>1344.748000000003</v>
      </c>
      <c r="E664">
        <v>-2236.3079819265695</v>
      </c>
      <c r="F664">
        <v>1344.748000000003</v>
      </c>
      <c r="G664">
        <v>3.5389080734303207</v>
      </c>
      <c r="J664" t="str">
        <f>IF(H664="","",$P$6-'Script Table'!$E$15-'Script Table'!$E$19+H664)</f>
        <v/>
      </c>
      <c r="K664" s="132">
        <f t="shared" si="28"/>
        <v>1344.748000000003</v>
      </c>
      <c r="L664" s="132">
        <f t="shared" si="29"/>
        <v>664</v>
      </c>
      <c r="M664" s="132">
        <v>1344.6480000000029</v>
      </c>
      <c r="N664" s="143">
        <v>151.83223769762211</v>
      </c>
    </row>
    <row r="665" spans="2:14" x14ac:dyDescent="0.2">
      <c r="B665" s="130">
        <v>1344.948000000003</v>
      </c>
      <c r="C665">
        <v>21.861125021126586</v>
      </c>
      <c r="D665">
        <v>1344.948000000003</v>
      </c>
      <c r="E665">
        <v>-2236.4817905710379</v>
      </c>
      <c r="F665">
        <v>1344.948000000003</v>
      </c>
      <c r="G665">
        <v>3.3650994289619121</v>
      </c>
      <c r="J665" t="str">
        <f>IF(H665="","",$P$6-'Script Table'!$E$15-'Script Table'!$E$19+H665)</f>
        <v/>
      </c>
      <c r="K665" s="132">
        <f t="shared" si="28"/>
        <v>1344.948000000003</v>
      </c>
      <c r="L665" s="132">
        <f t="shared" si="29"/>
        <v>665</v>
      </c>
      <c r="M665" s="132">
        <v>1344.8480000000031</v>
      </c>
      <c r="N665" s="143">
        <v>150.34588535656084</v>
      </c>
    </row>
    <row r="666" spans="2:14" x14ac:dyDescent="0.2">
      <c r="B666" s="130">
        <v>1345.1480000000031</v>
      </c>
      <c r="C666">
        <v>21.757509591100206</v>
      </c>
      <c r="D666">
        <v>1345.1480000000031</v>
      </c>
      <c r="E666">
        <v>-2236.6528612617708</v>
      </c>
      <c r="F666">
        <v>1345.1480000000031</v>
      </c>
      <c r="G666">
        <v>3.194028738229008</v>
      </c>
      <c r="J666" t="str">
        <f>IF(H666="","",$P$6-'Script Table'!$E$15-'Script Table'!$E$19+H666)</f>
        <v/>
      </c>
      <c r="K666" s="132">
        <f t="shared" si="28"/>
        <v>1345.1480000000031</v>
      </c>
      <c r="L666" s="132">
        <f t="shared" si="29"/>
        <v>666</v>
      </c>
      <c r="M666" s="132">
        <v>1345.048000000003</v>
      </c>
      <c r="N666" s="143">
        <v>148.79722196493705</v>
      </c>
    </row>
    <row r="667" spans="2:14" x14ac:dyDescent="0.2">
      <c r="B667" s="130">
        <v>1345.3480000000031</v>
      </c>
      <c r="C667">
        <v>21.649122675828817</v>
      </c>
      <c r="D667">
        <v>1345.3480000000031</v>
      </c>
      <c r="E667">
        <v>-2236.8209491974894</v>
      </c>
      <c r="F667">
        <v>1345.3480000000031</v>
      </c>
      <c r="G667">
        <v>3.0259408025103767</v>
      </c>
      <c r="J667" t="str">
        <f>IF(H667="","",$P$6-'Script Table'!$E$15-'Script Table'!$E$19+H667)</f>
        <v/>
      </c>
      <c r="K667" s="132">
        <f t="shared" si="28"/>
        <v>1345.3480000000031</v>
      </c>
      <c r="L667" s="132">
        <f t="shared" si="29"/>
        <v>667</v>
      </c>
      <c r="M667" s="132">
        <v>1345.2480000000032</v>
      </c>
      <c r="N667" s="143">
        <v>147.18515879510448</v>
      </c>
    </row>
    <row r="668" spans="2:14" x14ac:dyDescent="0.2">
      <c r="B668" s="130">
        <v>1345.5480000000032</v>
      </c>
      <c r="C668">
        <v>21.535864697372507</v>
      </c>
      <c r="D668">
        <v>1345.5480000000032</v>
      </c>
      <c r="E668">
        <v>-2236.9857941136584</v>
      </c>
      <c r="F668">
        <v>1345.5480000000032</v>
      </c>
      <c r="G668">
        <v>2.8610958863414453</v>
      </c>
      <c r="J668" t="str">
        <f>IF(H668="","",$P$6-'Script Table'!$E$15-'Script Table'!$E$19+H668)</f>
        <v/>
      </c>
      <c r="K668" s="132">
        <f t="shared" si="28"/>
        <v>1345.5480000000032</v>
      </c>
      <c r="L668" s="132">
        <f t="shared" si="29"/>
        <v>668</v>
      </c>
      <c r="M668" s="132">
        <v>1345.448000000003</v>
      </c>
      <c r="N668" s="143">
        <v>145.50868663215354</v>
      </c>
    </row>
    <row r="669" spans="2:14" x14ac:dyDescent="0.2">
      <c r="B669" s="130">
        <v>1345.7480000000032</v>
      </c>
      <c r="C669">
        <v>21.417648780654794</v>
      </c>
      <c r="D669">
        <v>1345.7480000000032</v>
      </c>
      <c r="E669">
        <v>-2237.1471203399205</v>
      </c>
      <c r="F669">
        <v>1345.7480000000032</v>
      </c>
      <c r="G669">
        <v>2.6997696600792551</v>
      </c>
      <c r="J669" t="str">
        <f>IF(H669="","",$P$6-'Script Table'!$E$15-'Script Table'!$E$19+H669)</f>
        <v/>
      </c>
      <c r="K669" s="132">
        <f t="shared" si="28"/>
        <v>1345.7480000000032</v>
      </c>
      <c r="L669" s="132">
        <f t="shared" si="29"/>
        <v>669</v>
      </c>
      <c r="M669" s="132">
        <v>1345.6480000000033</v>
      </c>
      <c r="N669" s="143">
        <v>143.76694955108027</v>
      </c>
    </row>
    <row r="670" spans="2:14" x14ac:dyDescent="0.2">
      <c r="B670" s="130">
        <v>1345.9480000000033</v>
      </c>
      <c r="C670">
        <v>21.294402769270928</v>
      </c>
      <c r="D670">
        <v>1345.9480000000033</v>
      </c>
      <c r="E670">
        <v>-2237.3046370464194</v>
      </c>
      <c r="F670">
        <v>1345.9480000000033</v>
      </c>
      <c r="G670">
        <v>2.5422529535803733</v>
      </c>
      <c r="J670" t="str">
        <f>IF(H670="","",$P$6-'Script Table'!$E$15-'Script Table'!$E$19+H670)</f>
        <v/>
      </c>
      <c r="K670" s="132">
        <f t="shared" si="28"/>
        <v>1345.9480000000033</v>
      </c>
      <c r="L670" s="132">
        <f t="shared" si="29"/>
        <v>670</v>
      </c>
      <c r="M670" s="132">
        <v>1345.8480000000031</v>
      </c>
      <c r="N670" s="143">
        <v>141.95925912877073</v>
      </c>
    </row>
    <row r="671" spans="2:14" x14ac:dyDescent="0.2">
      <c r="B671" s="130">
        <v>1346.1480000000033</v>
      </c>
      <c r="C671">
        <v>21.166071079854419</v>
      </c>
      <c r="D671">
        <v>1346.1480000000033</v>
      </c>
      <c r="E671">
        <v>-2237.4580385046133</v>
      </c>
      <c r="F671">
        <v>1346.1480000000033</v>
      </c>
      <c r="G671">
        <v>2.3888514953864615</v>
      </c>
      <c r="J671" t="str">
        <f>IF(H671="","",$P$6-'Script Table'!$E$15-'Script Table'!$E$19+H671)</f>
        <v/>
      </c>
      <c r="K671" s="132">
        <f t="shared" si="28"/>
        <v>1346.1480000000033</v>
      </c>
      <c r="L671" s="132">
        <f t="shared" si="29"/>
        <v>671</v>
      </c>
      <c r="M671" s="132">
        <v>1346.0480000000034</v>
      </c>
      <c r="N671" s="143">
        <v>140.08501988073323</v>
      </c>
    </row>
    <row r="672" spans="2:14" x14ac:dyDescent="0.2">
      <c r="B672" s="130">
        <v>1346.3480000000034</v>
      </c>
      <c r="C672">
        <v>21.032616792476048</v>
      </c>
      <c r="D672">
        <v>1346.3480000000034</v>
      </c>
      <c r="E672">
        <v>-2237.607004677805</v>
      </c>
      <c r="F672">
        <v>1346.3480000000034</v>
      </c>
      <c r="G672">
        <v>2.2398853221948229</v>
      </c>
      <c r="J672" t="str">
        <f>IF(H672="","",$P$6-'Script Table'!$E$15-'Script Table'!$E$19+H672)</f>
        <v/>
      </c>
      <c r="K672" s="132">
        <f t="shared" si="28"/>
        <v>1346.3480000000034</v>
      </c>
      <c r="L672" s="132">
        <f t="shared" si="29"/>
        <v>672</v>
      </c>
      <c r="M672" s="132">
        <v>1346.2480000000032</v>
      </c>
      <c r="N672" s="143">
        <v>138.14380013029015</v>
      </c>
    </row>
    <row r="673" spans="2:14" x14ac:dyDescent="0.2">
      <c r="B673" s="130">
        <v>1346.5480000000034</v>
      </c>
      <c r="C673">
        <v>20.894023382473339</v>
      </c>
      <c r="D673">
        <v>1346.5480000000034</v>
      </c>
      <c r="E673">
        <v>-2237.7512016682758</v>
      </c>
      <c r="F673">
        <v>1346.5480000000034</v>
      </c>
      <c r="G673">
        <v>2.0956883317239772</v>
      </c>
      <c r="J673" t="str">
        <f>IF(H673="","",$P$6-'Script Table'!$E$15-'Script Table'!$E$19+H673)</f>
        <v/>
      </c>
      <c r="K673" s="132">
        <f t="shared" si="28"/>
        <v>1346.5480000000034</v>
      </c>
      <c r="L673" s="132">
        <f t="shared" si="29"/>
        <v>673</v>
      </c>
      <c r="M673" s="132">
        <v>1346.4480000000035</v>
      </c>
      <c r="N673" s="143">
        <v>136.13518527893078</v>
      </c>
    </row>
    <row r="674" spans="2:14" x14ac:dyDescent="0.2">
      <c r="B674" s="130">
        <v>1346.7480000000035</v>
      </c>
      <c r="C674">
        <v>20.750297213374193</v>
      </c>
      <c r="D674">
        <v>1346.7480000000035</v>
      </c>
      <c r="E674">
        <v>-2237.8902830534562</v>
      </c>
      <c r="F674">
        <v>1346.7480000000035</v>
      </c>
      <c r="G674">
        <v>1.9566069465436158</v>
      </c>
      <c r="J674" t="str">
        <f>IF(H674="","",$P$6-'Script Table'!$E$15-'Script Table'!$E$19+H674)</f>
        <v/>
      </c>
      <c r="K674" s="132">
        <f t="shared" si="28"/>
        <v>1346.7480000000035</v>
      </c>
      <c r="L674" s="132">
        <f t="shared" si="29"/>
        <v>674</v>
      </c>
      <c r="M674" s="132">
        <v>1346.6480000000033</v>
      </c>
      <c r="N674" s="143">
        <v>134.0590683076959</v>
      </c>
    </row>
    <row r="675" spans="2:14" x14ac:dyDescent="0.2">
      <c r="B675" s="130">
        <v>1346.9480000000035</v>
      </c>
      <c r="C675">
        <v>20.601469785731979</v>
      </c>
      <c r="D675">
        <v>1346.9480000000035</v>
      </c>
      <c r="E675">
        <v>-2238.0238913564358</v>
      </c>
      <c r="F675">
        <v>1346.9480000000035</v>
      </c>
      <c r="G675">
        <v>1.8229986435640058</v>
      </c>
      <c r="J675" t="str">
        <f>IF(H675="","",$P$6-'Script Table'!$E$15-'Script Table'!$E$19+H675)</f>
        <v/>
      </c>
      <c r="K675" s="132">
        <f t="shared" si="28"/>
        <v>1346.9480000000035</v>
      </c>
      <c r="L675" s="132">
        <f t="shared" si="29"/>
        <v>675</v>
      </c>
      <c r="M675" s="132">
        <v>1346.8480000000036</v>
      </c>
      <c r="N675" s="143">
        <v>131.91558465903856</v>
      </c>
    </row>
    <row r="676" spans="2:14" x14ac:dyDescent="0.2">
      <c r="B676" s="130">
        <v>1347.1480000000035</v>
      </c>
      <c r="C676">
        <v>20.447599787335562</v>
      </c>
      <c r="D676">
        <v>1347.1480000000035</v>
      </c>
      <c r="E676">
        <v>-2238.1516596800266</v>
      </c>
      <c r="F676">
        <v>1347.1480000000035</v>
      </c>
      <c r="G676">
        <v>1.6952303199732341</v>
      </c>
      <c r="J676" t="str">
        <f>IF(H676="","",$P$6-'Script Table'!$E$15-'Script Table'!$E$19+H676)</f>
        <v/>
      </c>
      <c r="K676" s="132">
        <f t="shared" si="28"/>
        <v>1347.1480000000035</v>
      </c>
      <c r="L676" s="132">
        <f t="shared" si="29"/>
        <v>676</v>
      </c>
      <c r="M676" s="132">
        <v>1347.0480000000034</v>
      </c>
      <c r="N676" s="143">
        <v>129.70506726843294</v>
      </c>
    </row>
    <row r="677" spans="2:14" x14ac:dyDescent="0.2">
      <c r="B677" s="130">
        <v>1347.3480000000036</v>
      </c>
      <c r="C677">
        <v>20.288774777756654</v>
      </c>
      <c r="D677">
        <v>1347.3480000000036</v>
      </c>
      <c r="E677">
        <v>-2238.2732132779142</v>
      </c>
      <c r="F677">
        <v>1347.3480000000036</v>
      </c>
      <c r="G677">
        <v>1.5736767220855654</v>
      </c>
      <c r="J677" t="str">
        <f>IF(H677="","",$P$6-'Script Table'!$E$15-'Script Table'!$E$19+H677)</f>
        <v/>
      </c>
      <c r="K677" s="132">
        <f t="shared" si="28"/>
        <v>1347.3480000000036</v>
      </c>
      <c r="L677" s="132">
        <f t="shared" si="29"/>
        <v>677</v>
      </c>
      <c r="M677" s="132">
        <v>1347.2480000000037</v>
      </c>
      <c r="N677" s="143">
        <v>127.42792624289204</v>
      </c>
    </row>
    <row r="678" spans="2:14" x14ac:dyDescent="0.2">
      <c r="B678" s="130">
        <v>1347.5480000000036</v>
      </c>
      <c r="C678">
        <v>20.125113434478017</v>
      </c>
      <c r="D678">
        <v>1347.5480000000036</v>
      </c>
      <c r="E678">
        <v>-2238.3881722554365</v>
      </c>
      <c r="F678">
        <v>1347.5480000000036</v>
      </c>
      <c r="G678">
        <v>1.4587177445632733</v>
      </c>
      <c r="J678" t="str">
        <f>IF(H678="","",$P$6-'Script Table'!$E$15-'Script Table'!$E$19+H678)</f>
        <v/>
      </c>
      <c r="K678" s="132">
        <f t="shared" si="28"/>
        <v>1347.5480000000036</v>
      </c>
      <c r="L678" s="132">
        <f t="shared" si="29"/>
        <v>678</v>
      </c>
      <c r="M678" s="132">
        <v>1347.4480000000035</v>
      </c>
      <c r="N678" s="143">
        <v>125.08496656945043</v>
      </c>
    </row>
    <row r="679" spans="2:14" x14ac:dyDescent="0.2">
      <c r="B679" s="130">
        <v>1347.7480000000037</v>
      </c>
      <c r="C679">
        <v>19.956767212523769</v>
      </c>
      <c r="D679">
        <v>1347.7480000000037</v>
      </c>
      <c r="E679">
        <v>-2238.4961541688767</v>
      </c>
      <c r="F679">
        <v>1347.7480000000037</v>
      </c>
      <c r="G679">
        <v>1.3507358311230746</v>
      </c>
      <c r="J679" t="str">
        <f>IF(H679="","",$P$6-'Script Table'!$E$15-'Script Table'!$E$19+H679)</f>
        <v/>
      </c>
      <c r="K679" s="132">
        <f t="shared" si="28"/>
        <v>1347.7480000000037</v>
      </c>
      <c r="L679" s="132">
        <f t="shared" si="29"/>
        <v>679</v>
      </c>
      <c r="M679" s="132">
        <v>1347.6480000000038</v>
      </c>
      <c r="N679" s="143">
        <v>122.67723296441893</v>
      </c>
    </row>
    <row r="680" spans="2:14" x14ac:dyDescent="0.2">
      <c r="B680" s="130">
        <v>1347.9480000000037</v>
      </c>
      <c r="C680">
        <v>19.783921924788689</v>
      </c>
      <c r="D680">
        <v>1347.9480000000037</v>
      </c>
      <c r="E680">
        <v>-2238.5967768688306</v>
      </c>
      <c r="F680">
        <v>1347.9480000000037</v>
      </c>
      <c r="G680">
        <v>1.2501131311692006</v>
      </c>
      <c r="J680" t="str">
        <f>IF(H680="","",$P$6-'Script Table'!$E$15-'Script Table'!$E$19+H680)</f>
        <v/>
      </c>
      <c r="K680" s="132">
        <f t="shared" si="28"/>
        <v>1347.9480000000037</v>
      </c>
      <c r="L680" s="132">
        <f t="shared" si="29"/>
        <v>680</v>
      </c>
      <c r="M680" s="132">
        <v>1347.8480000000036</v>
      </c>
      <c r="N680" s="143">
        <v>120.2060265282731</v>
      </c>
    </row>
    <row r="681" spans="2:14" x14ac:dyDescent="0.2">
      <c r="B681" s="130">
        <v>1348.1480000000038</v>
      </c>
      <c r="C681">
        <v>19.606814876087736</v>
      </c>
      <c r="D681">
        <v>1348.1480000000038</v>
      </c>
      <c r="E681">
        <v>-2238.6896932018421</v>
      </c>
      <c r="F681">
        <v>1348.1480000000038</v>
      </c>
      <c r="G681">
        <v>1.1571967981576563</v>
      </c>
      <c r="J681" t="str">
        <f>IF(H681="","",$P$6-'Script Table'!$E$15-'Script Table'!$E$19+H681)</f>
        <v/>
      </c>
      <c r="K681" s="132">
        <f t="shared" si="28"/>
        <v>1348.1480000000038</v>
      </c>
      <c r="L681" s="132">
        <f t="shared" si="29"/>
        <v>681</v>
      </c>
      <c r="M681" s="132">
        <v>1348.0480000000039</v>
      </c>
      <c r="N681" s="143">
        <v>117.68301936618296</v>
      </c>
    </row>
    <row r="682" spans="2:14" x14ac:dyDescent="0.2">
      <c r="B682" s="130">
        <v>1348.3491818181856</v>
      </c>
      <c r="C682">
        <v>19.424639925320239</v>
      </c>
      <c r="D682">
        <v>1348.3491818181856</v>
      </c>
      <c r="E682">
        <v>-2238.7750553484179</v>
      </c>
      <c r="F682">
        <v>1348.3491818181856</v>
      </c>
      <c r="G682">
        <v>1.0718346515818666</v>
      </c>
      <c r="J682" t="str">
        <f>IF(H682="","",$P$6-'Script Table'!$E$15-'Script Table'!$E$19+H682)</f>
        <v/>
      </c>
      <c r="K682" s="132">
        <f t="shared" si="28"/>
        <v>1348.3491818181856</v>
      </c>
      <c r="L682" s="132">
        <f t="shared" si="29"/>
        <v>682</v>
      </c>
      <c r="M682" s="132">
        <v>1348.2485909090947</v>
      </c>
      <c r="N682" s="143">
        <v>115.10648979518702</v>
      </c>
    </row>
    <row r="683" spans="2:14" x14ac:dyDescent="0.2">
      <c r="B683" s="130">
        <v>1348.5503636363674</v>
      </c>
      <c r="C683">
        <v>19.238748767228824</v>
      </c>
      <c r="D683">
        <v>1348.5503636363674</v>
      </c>
      <c r="E683">
        <v>-2238.8519890855541</v>
      </c>
      <c r="F683">
        <v>1348.5503636363674</v>
      </c>
      <c r="G683">
        <v>0.99490091444567952</v>
      </c>
      <c r="J683" t="str">
        <f>IF(H683="","",$P$6-'Script Table'!$E$15-'Script Table'!$E$19+H683)</f>
        <v/>
      </c>
      <c r="K683" s="132">
        <f t="shared" si="28"/>
        <v>1348.5503636363674</v>
      </c>
      <c r="L683" s="132">
        <f t="shared" si="29"/>
        <v>683</v>
      </c>
      <c r="M683" s="132">
        <v>1348.4497727272765</v>
      </c>
      <c r="N683" s="143">
        <v>112.48292329540169</v>
      </c>
    </row>
    <row r="684" spans="2:14" x14ac:dyDescent="0.2">
      <c r="B684" s="130">
        <v>1348.7515454545492</v>
      </c>
      <c r="C684">
        <v>19.049497963006434</v>
      </c>
      <c r="D684">
        <v>1348.7515454545492</v>
      </c>
      <c r="E684">
        <v>-2238.9202414351435</v>
      </c>
      <c r="F684">
        <v>1348.7515454545492</v>
      </c>
      <c r="G684">
        <v>0.92664856485635028</v>
      </c>
      <c r="J684" t="str">
        <f>IF(H684="","",$P$6-'Script Table'!$E$15-'Script Table'!$E$19+H684)</f>
        <v/>
      </c>
      <c r="K684" s="132">
        <f t="shared" si="28"/>
        <v>1348.7515454545492</v>
      </c>
      <c r="L684" s="132">
        <f t="shared" si="29"/>
        <v>684</v>
      </c>
      <c r="M684" s="132">
        <v>1348.6509545454583</v>
      </c>
      <c r="N684" s="143">
        <v>109.8315836414348</v>
      </c>
    </row>
    <row r="685" spans="2:14" x14ac:dyDescent="0.2">
      <c r="B685" s="130">
        <v>1348.952727272731</v>
      </c>
      <c r="C685">
        <v>18.857277075872318</v>
      </c>
      <c r="D685">
        <v>1348.952727272731</v>
      </c>
      <c r="E685">
        <v>-2238.9796158624067</v>
      </c>
      <c r="F685">
        <v>1348.952727272731</v>
      </c>
      <c r="G685">
        <v>0.86727413759308547</v>
      </c>
      <c r="J685" t="str">
        <f>IF(H685="","",$P$6-'Script Table'!$E$15-'Script Table'!$E$19+H685)</f>
        <v/>
      </c>
      <c r="K685" s="132">
        <f t="shared" si="28"/>
        <v>1348.952727272731</v>
      </c>
      <c r="L685" s="132">
        <f t="shared" si="29"/>
        <v>685</v>
      </c>
      <c r="M685" s="132">
        <v>1348.8521363636401</v>
      </c>
      <c r="N685" s="143">
        <v>107.16520989192095</v>
      </c>
    </row>
    <row r="686" spans="2:14" x14ac:dyDescent="0.2">
      <c r="B686" s="130">
        <v>1349.1539090909127</v>
      </c>
      <c r="C686">
        <v>18.662500695528124</v>
      </c>
      <c r="D686">
        <v>1349.1539090909127</v>
      </c>
      <c r="E686">
        <v>-2239.0299776583811</v>
      </c>
      <c r="F686">
        <v>1349.1539090909127</v>
      </c>
      <c r="G686">
        <v>0.81691234161871762</v>
      </c>
      <c r="J686" t="str">
        <f>IF(H686="","",$P$6-'Script Table'!$E$15-'Script Table'!$E$19+H686)</f>
        <v/>
      </c>
      <c r="K686" s="132">
        <f t="shared" si="28"/>
        <v>1349.1539090909127</v>
      </c>
      <c r="L686" s="132">
        <f t="shared" si="29"/>
        <v>686</v>
      </c>
      <c r="M686" s="132">
        <v>1349.0533181818219</v>
      </c>
      <c r="N686" s="143">
        <v>104.49702189969521</v>
      </c>
    </row>
    <row r="687" spans="2:14" x14ac:dyDescent="0.2">
      <c r="B687" s="130">
        <v>1349.3550909090945</v>
      </c>
      <c r="C687">
        <v>18.465599611327175</v>
      </c>
      <c r="D687">
        <v>1349.3550909090945</v>
      </c>
      <c r="E687">
        <v>-2239.0712582072015</v>
      </c>
      <c r="F687">
        <v>1349.3550909090945</v>
      </c>
      <c r="G687">
        <v>0.77563179279832184</v>
      </c>
      <c r="J687" t="str">
        <f>IF(H687="","",$P$6-'Script Table'!$E$15-'Script Table'!$E$19+H687)</f>
        <v/>
      </c>
      <c r="K687" s="132">
        <f t="shared" si="28"/>
        <v>1349.3550909090945</v>
      </c>
      <c r="L687" s="132">
        <f t="shared" si="29"/>
        <v>687</v>
      </c>
      <c r="M687" s="132">
        <v>1349.2545000000036</v>
      </c>
      <c r="N687" s="143">
        <v>101.84063718006573</v>
      </c>
    </row>
    <row r="688" spans="2:14" x14ac:dyDescent="0.2">
      <c r="B688" s="130">
        <v>1349.5562727272763</v>
      </c>
      <c r="C688">
        <v>18.267011389629559</v>
      </c>
      <c r="D688">
        <v>1349.5562727272763</v>
      </c>
      <c r="E688">
        <v>-2239.1034579865036</v>
      </c>
      <c r="F688">
        <v>1349.5562727272763</v>
      </c>
      <c r="G688">
        <v>0.74343201349620358</v>
      </c>
      <c r="J688" t="str">
        <f>IF(H688="","",$P$6-'Script Table'!$E$15-'Script Table'!$E$19+H688)</f>
        <v/>
      </c>
      <c r="K688" s="132">
        <f t="shared" si="28"/>
        <v>1349.5562727272763</v>
      </c>
      <c r="L688" s="132">
        <f t="shared" si="29"/>
        <v>688</v>
      </c>
      <c r="M688" s="132">
        <v>1349.4556818181854</v>
      </c>
      <c r="N688" s="143">
        <v>99.209981854475515</v>
      </c>
    </row>
    <row r="689" spans="2:14" x14ac:dyDescent="0.2">
      <c r="B689" s="130">
        <v>1349.7574545454581</v>
      </c>
      <c r="C689">
        <v>18.067170646052453</v>
      </c>
      <c r="D689">
        <v>1349.7574545454581</v>
      </c>
      <c r="E689">
        <v>-2239.1266482119995</v>
      </c>
      <c r="F689">
        <v>1349.7574545454581</v>
      </c>
      <c r="G689">
        <v>0.72024178800029404</v>
      </c>
      <c r="J689" t="str">
        <f>IF(H689="","",$P$6-'Script Table'!$E$15-'Script Table'!$E$19+H689)</f>
        <v/>
      </c>
      <c r="K689" s="132">
        <f t="shared" si="28"/>
        <v>1349.7574545454581</v>
      </c>
      <c r="L689" s="132">
        <f t="shared" si="29"/>
        <v>689</v>
      </c>
      <c r="M689" s="132">
        <v>1349.6568636363672</v>
      </c>
      <c r="N689" s="143">
        <v>96.619198905165121</v>
      </c>
    </row>
    <row r="690" spans="2:14" x14ac:dyDescent="0.2">
      <c r="B690" s="130">
        <v>1349.9586363636399</v>
      </c>
      <c r="C690">
        <v>17.866499322280191</v>
      </c>
      <c r="D690">
        <v>1349.9586363636399</v>
      </c>
      <c r="E690">
        <v>-2239.1409711073529</v>
      </c>
      <c r="F690">
        <v>1349.9586363636399</v>
      </c>
      <c r="G690">
        <v>0.70591889264687779</v>
      </c>
      <c r="J690" t="str">
        <f>IF(H690="","",$P$6-'Script Table'!$E$15-'Script Table'!$E$19+H690)</f>
        <v/>
      </c>
      <c r="K690" s="132">
        <f t="shared" si="28"/>
        <v>1349.9586363636399</v>
      </c>
      <c r="L690" s="132">
        <f t="shared" si="29"/>
        <v>690</v>
      </c>
      <c r="M690" s="132">
        <v>1349.858045454549</v>
      </c>
      <c r="N690" s="143">
        <v>94.082557142737485</v>
      </c>
    </row>
    <row r="691" spans="2:14" x14ac:dyDescent="0.2">
      <c r="B691" s="130">
        <v>1350.1598181818217</v>
      </c>
      <c r="C691">
        <v>17.665397288247025</v>
      </c>
      <c r="D691">
        <v>1350.1598181818217</v>
      </c>
      <c r="E691">
        <v>-2239.1466392016941</v>
      </c>
      <c r="F691">
        <v>1350.1598181818217</v>
      </c>
      <c r="G691">
        <v>0.70025079830566028</v>
      </c>
      <c r="J691" t="str">
        <f>IF(H691="","",$P$6-'Script Table'!$E$15-'Script Table'!$E$19+H691)</f>
        <v/>
      </c>
      <c r="K691" s="132">
        <f t="shared" si="28"/>
        <v>1350.1598181818217</v>
      </c>
      <c r="L691" s="132">
        <f t="shared" si="29"/>
        <v>691</v>
      </c>
      <c r="M691" s="132">
        <v>1350.0592272727308</v>
      </c>
      <c r="N691" s="143">
        <v>91.614463672043712</v>
      </c>
    </row>
    <row r="692" spans="2:14" x14ac:dyDescent="0.2">
      <c r="B692" s="130">
        <v>1350.3610000000035</v>
      </c>
      <c r="C692">
        <v>17.464233471834383</v>
      </c>
      <c r="D692">
        <v>1350.3610000000035</v>
      </c>
      <c r="E692">
        <v>-2239.1439342041285</v>
      </c>
      <c r="F692">
        <v>1350.3610000000035</v>
      </c>
      <c r="G692">
        <v>0.70295579587127577</v>
      </c>
      <c r="J692" t="str">
        <f>IF(H692="","",$P$6-'Script Table'!$E$15-'Script Table'!$E$19+H692)</f>
        <v/>
      </c>
      <c r="K692" s="132">
        <f t="shared" si="28"/>
        <v>1350.3610000000035</v>
      </c>
      <c r="L692" s="132">
        <f t="shared" si="29"/>
        <v>692</v>
      </c>
      <c r="M692" s="132">
        <v>1350.2604090909126</v>
      </c>
      <c r="N692" s="143">
        <v>89.229604972264497</v>
      </c>
    </row>
    <row r="693" spans="2:14" x14ac:dyDescent="0.2">
      <c r="B693" s="130">
        <v>1350.5621818181853</v>
      </c>
      <c r="C693">
        <v>17.263337766393903</v>
      </c>
      <c r="D693">
        <v>1350.5621818181853</v>
      </c>
      <c r="E693">
        <v>-2239.1332025726629</v>
      </c>
      <c r="F693">
        <v>1350.5621818181853</v>
      </c>
      <c r="G693">
        <v>0.7136874273369358</v>
      </c>
      <c r="J693" t="str">
        <f>IF(H693="","",$P$6-'Script Table'!$E$15-'Script Table'!$E$19+H693)</f>
        <v/>
      </c>
      <c r="K693" s="132">
        <f t="shared" si="28"/>
        <v>1350.5621818181853</v>
      </c>
      <c r="L693" s="132">
        <f t="shared" si="29"/>
        <v>693</v>
      </c>
      <c r="M693" s="132">
        <v>1350.4615909090944</v>
      </c>
      <c r="N693" s="143">
        <v>86.942227704704678</v>
      </c>
    </row>
    <row r="694" spans="2:14" x14ac:dyDescent="0.2">
      <c r="B694" s="130">
        <v>1350.7633636363671</v>
      </c>
      <c r="C694">
        <v>17.062994213205258</v>
      </c>
      <c r="D694">
        <v>1350.7633636363671</v>
      </c>
      <c r="E694">
        <v>-2239.1148510664334</v>
      </c>
      <c r="F694">
        <v>1350.7633636363671</v>
      </c>
      <c r="G694">
        <v>0.73203893356640037</v>
      </c>
      <c r="J694" t="str">
        <f>IF(H694="","",$P$6-'Script Table'!$E$15-'Script Table'!$E$19+H694)</f>
        <v/>
      </c>
      <c r="K694" s="132">
        <f t="shared" si="28"/>
        <v>1350.7633636363671</v>
      </c>
      <c r="L694" s="132">
        <f t="shared" si="29"/>
        <v>694</v>
      </c>
      <c r="M694" s="132">
        <v>1350.6627727272762</v>
      </c>
      <c r="N694" s="143">
        <v>84.766301421286627</v>
      </c>
    </row>
    <row r="695" spans="2:14" x14ac:dyDescent="0.2">
      <c r="B695" s="130">
        <v>1350.9645454545489</v>
      </c>
      <c r="C695">
        <v>16.863435529381054</v>
      </c>
      <c r="D695">
        <v>1350.9645454545489</v>
      </c>
      <c r="E695">
        <v>-2239.0893418050337</v>
      </c>
      <c r="F695">
        <v>1350.9645454545489</v>
      </c>
      <c r="G695">
        <v>0.757548194966148</v>
      </c>
      <c r="J695" t="str">
        <f>IF(H695="","",$P$6-'Script Table'!$E$15-'Script Table'!$E$19+H695)</f>
        <v/>
      </c>
      <c r="K695" s="132">
        <f t="shared" si="28"/>
        <v>1350.9645454545489</v>
      </c>
      <c r="L695" s="132">
        <f t="shared" si="29"/>
        <v>695</v>
      </c>
      <c r="M695" s="132">
        <v>1350.863954545458</v>
      </c>
      <c r="N695" s="143">
        <v>82.715479021442533</v>
      </c>
    </row>
    <row r="696" spans="2:14" x14ac:dyDescent="0.2">
      <c r="B696" s="130">
        <v>1351.1657272727307</v>
      </c>
      <c r="C696">
        <v>16.664839008319909</v>
      </c>
      <c r="D696">
        <v>1351.1657272727307</v>
      </c>
      <c r="E696">
        <v>-2239.0571875912378</v>
      </c>
      <c r="F696">
        <v>1351.1657272727307</v>
      </c>
      <c r="G696">
        <v>0.7897024087619684</v>
      </c>
      <c r="J696" t="str">
        <f>IF(H696="","",$P$6-'Script Table'!$E$15-'Script Table'!$E$19+H696)</f>
        <v/>
      </c>
      <c r="K696" s="132">
        <f t="shared" si="28"/>
        <v>1351.1657272727307</v>
      </c>
      <c r="L696" s="132">
        <f t="shared" si="29"/>
        <v>696</v>
      </c>
      <c r="M696" s="132">
        <v>1351.0651363636398</v>
      </c>
      <c r="N696" s="143">
        <v>80.803205976507655</v>
      </c>
    </row>
    <row r="697" spans="2:14" x14ac:dyDescent="0.2">
      <c r="B697" s="130">
        <v>1351.3669090909125</v>
      </c>
      <c r="C697">
        <v>16.467323945288136</v>
      </c>
      <c r="D697">
        <v>1351.3669090909125</v>
      </c>
      <c r="E697">
        <v>-2239.0189468008748</v>
      </c>
      <c r="F697">
        <v>1351.3669090909125</v>
      </c>
      <c r="G697">
        <v>0.82794319912500214</v>
      </c>
      <c r="J697" t="str">
        <f>IF(H697="","",$P$6-'Script Table'!$E$15-'Script Table'!$E$19+H697)</f>
        <v/>
      </c>
      <c r="K697" s="132">
        <f t="shared" si="28"/>
        <v>1351.3669090909125</v>
      </c>
      <c r="L697" s="132">
        <f t="shared" si="29"/>
        <v>697</v>
      </c>
      <c r="M697" s="132">
        <v>1351.2663181818216</v>
      </c>
      <c r="N697" s="143">
        <v>79.042562941725492</v>
      </c>
    </row>
    <row r="698" spans="2:14" x14ac:dyDescent="0.2">
      <c r="B698" s="130">
        <v>1351.5680909090943</v>
      </c>
      <c r="C698">
        <v>16.270950155268686</v>
      </c>
      <c r="D698">
        <v>1351.5680909090943</v>
      </c>
      <c r="E698">
        <v>-2238.9752205725063</v>
      </c>
      <c r="F698">
        <v>1351.5680909090943</v>
      </c>
      <c r="G698">
        <v>0.87166942749354348</v>
      </c>
      <c r="J698" t="str">
        <f>IF(H698="","",$P$6-'Script Table'!$E$15-'Script Table'!$E$19+H698)</f>
        <v/>
      </c>
      <c r="K698" s="132">
        <f t="shared" si="28"/>
        <v>1351.5680909090943</v>
      </c>
      <c r="L698" s="132">
        <f t="shared" si="29"/>
        <v>698</v>
      </c>
      <c r="M698" s="132">
        <v>1351.4675000000034</v>
      </c>
      <c r="N698" s="143">
        <v>77.446836080232927</v>
      </c>
    </row>
    <row r="699" spans="2:14" x14ac:dyDescent="0.2">
      <c r="B699" s="130">
        <v>1351.7692727272761</v>
      </c>
      <c r="C699">
        <v>16.075718007306488</v>
      </c>
      <c r="D699">
        <v>1351.7692727272761</v>
      </c>
      <c r="E699">
        <v>-2238.9266495014554</v>
      </c>
      <c r="F699">
        <v>1351.7692727272761</v>
      </c>
      <c r="G699">
        <v>0.92024049854444456</v>
      </c>
      <c r="J699" t="str">
        <f>IF(H699="","",$P$6-'Script Table'!$E$15-'Script Table'!$E$19+H699)</f>
        <v/>
      </c>
      <c r="K699" s="132">
        <f t="shared" si="28"/>
        <v>1351.7692727272761</v>
      </c>
      <c r="L699" s="132">
        <f t="shared" si="29"/>
        <v>699</v>
      </c>
      <c r="M699" s="132">
        <v>1351.6686818181852</v>
      </c>
      <c r="N699" s="143">
        <v>76.029228010498485</v>
      </c>
    </row>
    <row r="700" spans="2:14" x14ac:dyDescent="0.2">
      <c r="B700" s="130">
        <v>1351.9704545454579</v>
      </c>
      <c r="C700">
        <v>15.881569816299018</v>
      </c>
      <c r="D700">
        <v>1351.9704545454579</v>
      </c>
      <c r="E700">
        <v>-2238.8739113529259</v>
      </c>
      <c r="F700">
        <v>1351.9704545454579</v>
      </c>
      <c r="G700">
        <v>0.97297864707388726</v>
      </c>
      <c r="J700" t="str">
        <f>IF(H700="","",$P$6-'Script Table'!$E$15-'Script Table'!$E$19+H700)</f>
        <v/>
      </c>
      <c r="K700" s="132">
        <f t="shared" si="28"/>
        <v>1351.9704545454579</v>
      </c>
      <c r="L700" s="132">
        <f t="shared" si="29"/>
        <v>700</v>
      </c>
      <c r="M700" s="132">
        <v>1351.869863636367</v>
      </c>
      <c r="N700" s="143">
        <v>74.802953740551871</v>
      </c>
    </row>
    <row r="701" spans="2:14" x14ac:dyDescent="0.2">
      <c r="B701" s="130">
        <v>1352.1716363636397</v>
      </c>
      <c r="C701">
        <v>15.688393195276301</v>
      </c>
      <c r="D701">
        <v>1352.1716363636397</v>
      </c>
      <c r="E701">
        <v>-2238.8177178040696</v>
      </c>
      <c r="F701">
        <v>1352.1716363636397</v>
      </c>
      <c r="G701">
        <v>1.0291721959301867</v>
      </c>
      <c r="J701" t="str">
        <f>IF(H701="","",$P$6-'Script Table'!$E$15-'Script Table'!$E$19+H701)</f>
        <v/>
      </c>
      <c r="K701" s="132">
        <f t="shared" si="28"/>
        <v>1352.1716363636397</v>
      </c>
      <c r="L701" s="132">
        <f t="shared" si="29"/>
        <v>701</v>
      </c>
      <c r="M701" s="132">
        <v>1352.0710454545488</v>
      </c>
      <c r="N701" s="143">
        <v>73.78070498020891</v>
      </c>
    </row>
    <row r="702" spans="2:14" x14ac:dyDescent="0.2">
      <c r="B702" s="130">
        <v>1352.3728181818215</v>
      </c>
      <c r="C702">
        <v>15.496026449391016</v>
      </c>
      <c r="D702">
        <v>1352.3728181818215</v>
      </c>
      <c r="E702">
        <v>-2238.7588107433348</v>
      </c>
      <c r="F702">
        <v>1352.3728181818215</v>
      </c>
      <c r="G702">
        <v>1.0880792566649689</v>
      </c>
      <c r="J702" t="str">
        <f>IF(H702="","",$P$6-'Script Table'!$E$15-'Script Table'!$E$19+H702)</f>
        <v/>
      </c>
      <c r="K702" s="132">
        <f t="shared" si="28"/>
        <v>1352.3728181818215</v>
      </c>
      <c r="L702" s="132">
        <f t="shared" si="29"/>
        <v>702</v>
      </c>
      <c r="M702" s="132">
        <v>1352.2722272727306</v>
      </c>
      <c r="N702" s="143">
        <v>72.974223702456129</v>
      </c>
    </row>
    <row r="703" spans="2:14" x14ac:dyDescent="0.2">
      <c r="B703" s="130">
        <v>1352.5740000000033</v>
      </c>
      <c r="C703">
        <v>15.304266015446398</v>
      </c>
      <c r="D703">
        <v>1352.5740000000033</v>
      </c>
      <c r="E703">
        <v>-2238.697967492782</v>
      </c>
      <c r="F703">
        <v>1352.5740000000033</v>
      </c>
      <c r="G703">
        <v>1.148922507217776</v>
      </c>
      <c r="J703" t="str">
        <f>IF(H703="","",$P$6-'Script Table'!$E$15-'Script Table'!$E$19+H703)</f>
        <v/>
      </c>
      <c r="K703" s="132">
        <f t="shared" si="28"/>
        <v>1352.5740000000033</v>
      </c>
      <c r="L703" s="132">
        <f t="shared" si="29"/>
        <v>703</v>
      </c>
      <c r="M703" s="132">
        <v>1352.4734090909124</v>
      </c>
      <c r="N703" s="143">
        <v>72.396400979302143</v>
      </c>
    </row>
    <row r="704" spans="2:14" x14ac:dyDescent="0.2">
      <c r="B704" s="130">
        <v>1352.775181818185</v>
      </c>
      <c r="C704">
        <v>15.113193910784128</v>
      </c>
      <c r="D704">
        <v>1352.775181818185</v>
      </c>
      <c r="E704">
        <v>-2238.6349955864353</v>
      </c>
      <c r="F704">
        <v>1352.775181818185</v>
      </c>
      <c r="G704">
        <v>1.2118944135645506</v>
      </c>
      <c r="J704" t="str">
        <f>IF(H704="","",$P$6-'Script Table'!$E$15-'Script Table'!$E$19+H704)</f>
        <v/>
      </c>
      <c r="K704" s="132">
        <f t="shared" si="28"/>
        <v>1352.775181818185</v>
      </c>
      <c r="L704" s="132">
        <f t="shared" si="29"/>
        <v>704</v>
      </c>
      <c r="M704" s="132">
        <v>1352.6745909090941</v>
      </c>
      <c r="N704" s="143">
        <v>71.759256787985365</v>
      </c>
    </row>
    <row r="705" spans="2:14" x14ac:dyDescent="0.2">
      <c r="B705" s="130">
        <v>1352.9763636363668</v>
      </c>
      <c r="C705">
        <v>14.922885459117607</v>
      </c>
      <c r="D705">
        <v>1352.9763636363668</v>
      </c>
      <c r="E705">
        <v>-2238.5697517999552</v>
      </c>
      <c r="F705">
        <v>1352.9763636363668</v>
      </c>
      <c r="G705">
        <v>1.2771382000446465</v>
      </c>
      <c r="J705" t="str">
        <f>IF(H705="","",$P$6-'Script Table'!$E$15-'Script Table'!$E$19+H705)</f>
        <v/>
      </c>
      <c r="K705" s="132">
        <f t="shared" si="28"/>
        <v>1352.9763636363668</v>
      </c>
      <c r="L705" s="132">
        <f t="shared" si="29"/>
        <v>705</v>
      </c>
      <c r="M705" s="132">
        <v>1352.8757727272759</v>
      </c>
      <c r="N705" s="143">
        <v>71.076655587929906</v>
      </c>
    </row>
    <row r="706" spans="2:14" x14ac:dyDescent="0.2">
      <c r="B706" s="130">
        <v>1353.1775454545486</v>
      </c>
      <c r="C706">
        <v>14.733405102651808</v>
      </c>
      <c r="D706">
        <v>1353.1775454545486</v>
      </c>
      <c r="E706">
        <v>-2238.502140373907</v>
      </c>
      <c r="F706">
        <v>1353.1775454545486</v>
      </c>
      <c r="G706">
        <v>1.3447496260928347</v>
      </c>
      <c r="J706" t="str">
        <f>IF(H706="","",$P$6-'Script Table'!$E$15-'Script Table'!$E$19+H706)</f>
        <v/>
      </c>
      <c r="K706" s="132">
        <f t="shared" si="28"/>
        <v>1353.1775454545486</v>
      </c>
      <c r="L706" s="132">
        <f t="shared" si="29"/>
        <v>706</v>
      </c>
      <c r="M706" s="132">
        <v>1353.0769545454577</v>
      </c>
      <c r="N706" s="143">
        <v>70.3623030269342</v>
      </c>
    </row>
    <row r="707" spans="2:14" x14ac:dyDescent="0.2">
      <c r="B707" s="130">
        <v>1353.3787272727304</v>
      </c>
      <c r="C707">
        <v>14.544804462689132</v>
      </c>
      <c r="D707">
        <v>1353.3787272727304</v>
      </c>
      <c r="E707">
        <v>-2238.432112058681</v>
      </c>
      <c r="F707">
        <v>1353.3787272727304</v>
      </c>
      <c r="G707">
        <v>1.4147779413187891</v>
      </c>
      <c r="J707" t="str">
        <f>IF(H707="","",$P$6-'Script Table'!$E$15-'Script Table'!$E$19+H707)</f>
        <v/>
      </c>
      <c r="K707" s="132">
        <f t="shared" si="28"/>
        <v>1353.3787272727304</v>
      </c>
      <c r="L707" s="132">
        <f t="shared" si="29"/>
        <v>707</v>
      </c>
      <c r="M707" s="132">
        <v>1353.2781363636395</v>
      </c>
      <c r="N707" s="143">
        <v>69.629798927902669</v>
      </c>
    </row>
    <row r="708" spans="2:14" x14ac:dyDescent="0.2">
      <c r="B708" s="130">
        <v>1353.5799090909122</v>
      </c>
      <c r="C708">
        <v>14.357120261700112</v>
      </c>
      <c r="D708">
        <v>1353.5799090909122</v>
      </c>
      <c r="E708">
        <v>-2238.3596629939907</v>
      </c>
      <c r="F708">
        <v>1353.5799090909122</v>
      </c>
      <c r="G708">
        <v>1.4872270060091068</v>
      </c>
      <c r="J708" t="str">
        <f>IF(H708="","",$P$6-'Script Table'!$E$15-'Script Table'!$E$19+H708)</f>
        <v/>
      </c>
      <c r="K708" s="132">
        <f t="shared" ref="K708:K771" si="30">F708</f>
        <v>1353.5799090909122</v>
      </c>
      <c r="L708" s="132">
        <f t="shared" si="29"/>
        <v>708</v>
      </c>
      <c r="M708" s="132">
        <v>1353.4793181818213</v>
      </c>
      <c r="N708" s="143">
        <v>68.892624445620243</v>
      </c>
    </row>
    <row r="709" spans="2:14" x14ac:dyDescent="0.2">
      <c r="B709" s="130">
        <v>1353.781090909094</v>
      </c>
      <c r="C709">
        <v>14.170372217791016</v>
      </c>
      <c r="D709">
        <v>1353.781090909094</v>
      </c>
      <c r="E709">
        <v>-2238.2848334656828</v>
      </c>
      <c r="F709">
        <v>1353.781090909094</v>
      </c>
      <c r="G709">
        <v>1.5620565343169801</v>
      </c>
      <c r="J709" t="str">
        <f>IF(H709="","",$P$6-'Script Table'!$E$15-'Script Table'!$E$19+H709)</f>
        <v/>
      </c>
      <c r="K709" s="132">
        <f t="shared" si="30"/>
        <v>1353.781090909094</v>
      </c>
      <c r="L709" s="132">
        <f t="shared" si="29"/>
        <v>709</v>
      </c>
      <c r="M709" s="132">
        <v>1353.6805000000031</v>
      </c>
      <c r="N709" s="143">
        <v>68.164132973690343</v>
      </c>
    </row>
    <row r="710" spans="2:14" x14ac:dyDescent="0.2">
      <c r="B710" s="130">
        <v>1353.9822727272758</v>
      </c>
      <c r="C710">
        <v>13.984561014120079</v>
      </c>
      <c r="D710">
        <v>1353.9822727272758</v>
      </c>
      <c r="E710">
        <v>-2238.207706592751</v>
      </c>
      <c r="F710">
        <v>1353.9822727272758</v>
      </c>
      <c r="G710">
        <v>1.6391834072487654</v>
      </c>
      <c r="J710" t="str">
        <f>IF(H710="","",$P$6-'Script Table'!$E$15-'Script Table'!$E$19+H710)</f>
        <v/>
      </c>
      <c r="K710" s="132">
        <f t="shared" si="30"/>
        <v>1353.9822727272758</v>
      </c>
      <c r="L710" s="132">
        <f t="shared" ref="L710:L773" si="31">L709+1</f>
        <v>710</v>
      </c>
      <c r="M710" s="132">
        <v>1353.8816818181849</v>
      </c>
      <c r="N710" s="143">
        <v>67.457545544389376</v>
      </c>
    </row>
    <row r="711" spans="2:14" x14ac:dyDescent="0.2">
      <c r="B711" s="130">
        <v>1354.1834545454576</v>
      </c>
      <c r="C711">
        <v>13.799666436511764</v>
      </c>
      <c r="D711">
        <v>1354.1834545454576</v>
      </c>
      <c r="E711">
        <v>-2238.1284070070392</v>
      </c>
      <c r="F711">
        <v>1354.1834545454576</v>
      </c>
      <c r="G711">
        <v>1.7184829929606167</v>
      </c>
      <c r="J711" t="str">
        <f>IF(H711="","",$P$6-'Script Table'!$E$15-'Script Table'!$E$19+H711)</f>
        <v/>
      </c>
      <c r="K711" s="132">
        <f t="shared" si="30"/>
        <v>1354.1834545454576</v>
      </c>
      <c r="L711" s="132">
        <f t="shared" si="31"/>
        <v>711</v>
      </c>
      <c r="M711" s="132">
        <v>1354.0828636363667</v>
      </c>
      <c r="N711" s="143">
        <v>66.785951452858995</v>
      </c>
    </row>
    <row r="712" spans="2:14" x14ac:dyDescent="0.2">
      <c r="B712" s="130">
        <v>1354.3846363636394</v>
      </c>
      <c r="C712">
        <v>13.615645762983739</v>
      </c>
      <c r="D712">
        <v>1354.3846363636394</v>
      </c>
      <c r="E712">
        <v>-2238.0470995964752</v>
      </c>
      <c r="F712">
        <v>1354.3846363636394</v>
      </c>
      <c r="G712">
        <v>1.7997904035246393</v>
      </c>
      <c r="J712" t="str">
        <f>IF(H712="","",$P$6-'Script Table'!$E$15-'Script Table'!$E$19+H712)</f>
        <v/>
      </c>
      <c r="K712" s="132">
        <f t="shared" si="30"/>
        <v>1354.3846363636394</v>
      </c>
      <c r="L712" s="132">
        <f t="shared" si="31"/>
        <v>712</v>
      </c>
      <c r="M712" s="132">
        <v>1354.2840454545485</v>
      </c>
      <c r="N712" s="143">
        <v>66.162314789485308</v>
      </c>
    </row>
    <row r="713" spans="2:14" x14ac:dyDescent="0.2">
      <c r="B713" s="130">
        <v>1354.5858181818212</v>
      </c>
      <c r="C713">
        <v>13.432432331031103</v>
      </c>
      <c r="D713">
        <v>1354.5858181818212</v>
      </c>
      <c r="E713">
        <v>-2237.9639887174167</v>
      </c>
      <c r="F713">
        <v>1354.5858181818212</v>
      </c>
      <c r="G713">
        <v>1.8829012825831342</v>
      </c>
      <c r="J713" t="str">
        <f>IF(H713="","",$P$6-'Script Table'!$E$15-'Script Table'!$E$19+H713)</f>
        <v/>
      </c>
      <c r="K713" s="132">
        <f t="shared" si="30"/>
        <v>1354.5858181818212</v>
      </c>
      <c r="L713" s="132">
        <f t="shared" si="31"/>
        <v>713</v>
      </c>
      <c r="M713" s="132">
        <v>1354.4852272727303</v>
      </c>
      <c r="N713" s="143">
        <v>65.599590109415047</v>
      </c>
    </row>
    <row r="714" spans="2:14" x14ac:dyDescent="0.2">
      <c r="B714" s="130">
        <v>1354.787000000003</v>
      </c>
      <c r="C714">
        <v>13.249934696064951</v>
      </c>
      <c r="D714">
        <v>1354.787000000003</v>
      </c>
      <c r="E714">
        <v>-2237.8793171676934</v>
      </c>
      <c r="F714">
        <v>1354.787000000003</v>
      </c>
      <c r="G714">
        <v>1.9675728323063595</v>
      </c>
      <c r="J714" t="str">
        <f>IF(H714="","",$P$6-'Script Table'!$E$15-'Script Table'!$E$19+H714)</f>
        <v/>
      </c>
      <c r="K714" s="132">
        <f t="shared" si="30"/>
        <v>1354.787000000003</v>
      </c>
      <c r="L714" s="132">
        <f t="shared" si="31"/>
        <v>714</v>
      </c>
      <c r="M714" s="132">
        <v>1354.6864090909121</v>
      </c>
      <c r="N714" s="143">
        <v>65.110599416373361</v>
      </c>
    </row>
    <row r="715" spans="2:14" x14ac:dyDescent="0.2">
      <c r="B715" s="130">
        <v>1354.9881818181848</v>
      </c>
      <c r="C715">
        <v>13.068035867405557</v>
      </c>
      <c r="D715">
        <v>1354.9881818181848</v>
      </c>
      <c r="E715">
        <v>-2237.7933662905466</v>
      </c>
      <c r="F715">
        <v>1354.9881818181848</v>
      </c>
      <c r="G715">
        <v>2.0535237094532022</v>
      </c>
      <c r="J715" t="str">
        <f>IF(H715="","",$P$6-'Script Table'!$E$15-'Script Table'!$E$19+H715)</f>
        <v/>
      </c>
      <c r="K715" s="132">
        <f t="shared" si="30"/>
        <v>1354.9881818181848</v>
      </c>
      <c r="L715" s="132">
        <f t="shared" si="31"/>
        <v>715</v>
      </c>
      <c r="M715" s="132">
        <v>1354.8875909090939</v>
      </c>
      <c r="N715" s="143">
        <v>64.708317863648332</v>
      </c>
    </row>
    <row r="716" spans="2:14" x14ac:dyDescent="0.2">
      <c r="B716" s="130">
        <v>1355.1893636363666</v>
      </c>
      <c r="C716">
        <v>12.88659393185495</v>
      </c>
      <c r="D716">
        <v>1355.1893636363666</v>
      </c>
      <c r="E716">
        <v>-2237.70645461087</v>
      </c>
      <c r="F716">
        <v>1355.1893636363666</v>
      </c>
      <c r="G716">
        <v>2.1404353891298342</v>
      </c>
      <c r="J716" t="str">
        <f>IF(H716="","",$P$6-'Script Table'!$E$15-'Script Table'!$E$19+H716)</f>
        <v/>
      </c>
      <c r="K716" s="132">
        <f t="shared" si="30"/>
        <v>1355.1893636363666</v>
      </c>
      <c r="L716" s="132">
        <f t="shared" si="31"/>
        <v>716</v>
      </c>
      <c r="M716" s="132">
        <v>1355.0887727272757</v>
      </c>
      <c r="N716" s="143">
        <v>64.40532419587683</v>
      </c>
    </row>
    <row r="717" spans="2:14" x14ac:dyDescent="0.2">
      <c r="B717" s="130">
        <v>1355.3905454545484</v>
      </c>
      <c r="C717">
        <v>12.705442743603568</v>
      </c>
      <c r="D717">
        <v>1355.3905454545484</v>
      </c>
      <c r="E717">
        <v>-2237.6189380943251</v>
      </c>
      <c r="F717">
        <v>1355.3905454545484</v>
      </c>
      <c r="G717">
        <v>2.2279519056746722</v>
      </c>
      <c r="J717" t="str">
        <f>IF(H717="","",$P$6-'Script Table'!$E$15-'Script Table'!$E$19+H717)</f>
        <v/>
      </c>
      <c r="K717" s="132">
        <f t="shared" si="30"/>
        <v>1355.3905454545484</v>
      </c>
      <c r="L717" s="132">
        <f t="shared" si="31"/>
        <v>717</v>
      </c>
      <c r="M717" s="132">
        <v>1355.2899545454575</v>
      </c>
      <c r="N717" s="143">
        <v>64.214202118827089</v>
      </c>
    </row>
    <row r="718" spans="2:14" x14ac:dyDescent="0.2">
      <c r="B718" s="130">
        <v>1355.5917272727302</v>
      </c>
      <c r="C718">
        <v>12.524397745960327</v>
      </c>
      <c r="D718">
        <v>1355.5917272727302</v>
      </c>
      <c r="E718">
        <v>-2237.5312107059049</v>
      </c>
      <c r="F718">
        <v>1355.5917272727302</v>
      </c>
      <c r="G718">
        <v>2.3156792940949344</v>
      </c>
      <c r="J718" t="str">
        <f>IF(H718="","",$P$6-'Script Table'!$E$15-'Script Table'!$E$19+H718)</f>
        <v/>
      </c>
      <c r="K718" s="132">
        <f t="shared" si="30"/>
        <v>1355.5917272727302</v>
      </c>
      <c r="L718" s="132">
        <f t="shared" si="31"/>
        <v>718</v>
      </c>
      <c r="M718" s="132">
        <v>1355.4911363636393</v>
      </c>
      <c r="N718" s="143">
        <v>64.146970149477141</v>
      </c>
    </row>
    <row r="719" spans="2:14" x14ac:dyDescent="0.2">
      <c r="B719" s="130">
        <v>1355.792909090912</v>
      </c>
      <c r="C719">
        <v>12.343672642022648</v>
      </c>
      <c r="D719">
        <v>1355.792909090912</v>
      </c>
      <c r="E719">
        <v>-2237.4428258054199</v>
      </c>
      <c r="F719">
        <v>1355.792909090912</v>
      </c>
      <c r="G719">
        <v>2.4040641945798598</v>
      </c>
      <c r="J719" t="str">
        <f>IF(H719="","",$P$6-'Script Table'!$E$15-'Script Table'!$E$19+H719)</f>
        <v/>
      </c>
      <c r="K719" s="132">
        <f t="shared" si="30"/>
        <v>1355.792909090912</v>
      </c>
      <c r="L719" s="132">
        <f t="shared" si="31"/>
        <v>719</v>
      </c>
      <c r="M719" s="132">
        <v>1355.6923181818211</v>
      </c>
      <c r="N719" s="143">
        <v>63.938725256836491</v>
      </c>
    </row>
    <row r="720" spans="2:14" x14ac:dyDescent="0.2">
      <c r="B720" s="130">
        <v>1355.9940909090938</v>
      </c>
      <c r="C720">
        <v>12.163469945933768</v>
      </c>
      <c r="D720">
        <v>1355.9940909090938</v>
      </c>
      <c r="E720">
        <v>-2237.353380245399</v>
      </c>
      <c r="F720">
        <v>1355.9940909090938</v>
      </c>
      <c r="G720">
        <v>2.4935097546008365</v>
      </c>
      <c r="J720" t="str">
        <f>IF(H720="","",$P$6-'Script Table'!$E$15-'Script Table'!$E$19+H720)</f>
        <v/>
      </c>
      <c r="K720" s="132">
        <f t="shared" si="30"/>
        <v>1355.9940909090938</v>
      </c>
      <c r="L720" s="132">
        <f t="shared" si="31"/>
        <v>720</v>
      </c>
      <c r="M720" s="132">
        <v>1355.8935000000029</v>
      </c>
      <c r="N720" s="143">
        <v>63.601998728450475</v>
      </c>
    </row>
    <row r="721" spans="2:14" x14ac:dyDescent="0.2">
      <c r="B721" s="130">
        <v>1356.1952727272756</v>
      </c>
      <c r="C721">
        <v>11.983978970071114</v>
      </c>
      <c r="D721">
        <v>1356.1952727272756</v>
      </c>
      <c r="E721">
        <v>-2237.2625145483012</v>
      </c>
      <c r="F721">
        <v>1356.1952727272756</v>
      </c>
      <c r="G721">
        <v>2.5843754516986337</v>
      </c>
      <c r="J721" t="str">
        <f>IF(H721="","",$P$6-'Script Table'!$E$15-'Script Table'!$E$19+H721)</f>
        <v/>
      </c>
      <c r="K721" s="132">
        <f t="shared" si="30"/>
        <v>1356.1952727272756</v>
      </c>
      <c r="L721" s="132">
        <f t="shared" si="31"/>
        <v>721</v>
      </c>
      <c r="M721" s="132">
        <v>1356.0946818181847</v>
      </c>
      <c r="N721" s="143">
        <v>63.149595650965225</v>
      </c>
    </row>
    <row r="722" spans="2:14" x14ac:dyDescent="0.2">
      <c r="B722" s="130">
        <v>1356.3964545454573</v>
      </c>
      <c r="C722">
        <v>11.805375673264633</v>
      </c>
      <c r="D722">
        <v>1356.3964545454573</v>
      </c>
      <c r="E722">
        <v>-2237.1699158782849</v>
      </c>
      <c r="F722">
        <v>1356.3964545454573</v>
      </c>
      <c r="G722">
        <v>2.6769741217149203</v>
      </c>
      <c r="J722" t="str">
        <f>IF(H722="","",$P$6-'Script Table'!$E$15-'Script Table'!$E$19+H722)</f>
        <v/>
      </c>
      <c r="K722" s="132">
        <f t="shared" si="30"/>
        <v>1356.3964545454573</v>
      </c>
      <c r="L722" s="132">
        <f t="shared" si="31"/>
        <v>722</v>
      </c>
      <c r="M722" s="132">
        <v>1356.2958636363664</v>
      </c>
      <c r="N722" s="143">
        <v>62.595065842796267</v>
      </c>
    </row>
    <row r="723" spans="2:14" x14ac:dyDescent="0.2">
      <c r="B723" s="130">
        <v>1356.5976363636391</v>
      </c>
      <c r="C723">
        <v>11.627823100296833</v>
      </c>
      <c r="D723">
        <v>1356.5976363636391</v>
      </c>
      <c r="E723">
        <v>-2237.0753177667184</v>
      </c>
      <c r="F723">
        <v>1356.5976363636391</v>
      </c>
      <c r="G723">
        <v>2.7715722332814039</v>
      </c>
      <c r="J723" t="str">
        <f>IF(H723="","",$P$6-'Script Table'!$E$15-'Script Table'!$E$19+H723)</f>
        <v/>
      </c>
      <c r="K723" s="132">
        <f t="shared" si="30"/>
        <v>1356.5976363636391</v>
      </c>
      <c r="L723" s="132">
        <f t="shared" si="31"/>
        <v>723</v>
      </c>
      <c r="M723" s="132">
        <v>1356.4970454545482</v>
      </c>
      <c r="N723" s="143">
        <v>61.95178635455671</v>
      </c>
    </row>
    <row r="724" spans="2:14" x14ac:dyDescent="0.2">
      <c r="B724" s="130">
        <v>1356.7988181818209</v>
      </c>
      <c r="C724">
        <v>11.451471045611784</v>
      </c>
      <c r="D724">
        <v>1356.7988181818209</v>
      </c>
      <c r="E724">
        <v>-2236.97849968126</v>
      </c>
      <c r="F724">
        <v>1356.7988181818209</v>
      </c>
      <c r="G724">
        <v>2.8683903187397846</v>
      </c>
      <c r="J724" t="str">
        <f>IF(H724="","",$P$6-'Script Table'!$E$15-'Script Table'!$E$19+H724)</f>
        <v/>
      </c>
      <c r="K724" s="132">
        <f t="shared" si="30"/>
        <v>1356.7988181818209</v>
      </c>
      <c r="L724" s="132">
        <f t="shared" si="31"/>
        <v>724</v>
      </c>
      <c r="M724" s="132">
        <v>1356.69822727273</v>
      </c>
      <c r="N724" s="143">
        <v>61.233012337621318</v>
      </c>
    </row>
    <row r="725" spans="2:14" x14ac:dyDescent="0.2">
      <c r="B725" s="130">
        <v>1357.0000000000027</v>
      </c>
      <c r="C725">
        <v>11.276455223813523</v>
      </c>
      <c r="D725">
        <v>1357.0000000000027</v>
      </c>
      <c r="E725">
        <v>-2236.8792861534953</v>
      </c>
      <c r="F725">
        <v>1357.0000000000027</v>
      </c>
      <c r="G725">
        <v>2.8532138465047865</v>
      </c>
      <c r="J725" t="str">
        <f>IF(H725="","",$P$6-'Script Table'!$E$15-'Script Table'!$E$19+H725)</f>
        <v/>
      </c>
      <c r="K725" s="132">
        <f t="shared" si="30"/>
        <v>1357.0000000000027</v>
      </c>
      <c r="L725" s="132">
        <f t="shared" si="31"/>
        <v>725</v>
      </c>
      <c r="M725" s="132">
        <v>1356.8994090909118</v>
      </c>
      <c r="N725" s="143">
        <v>60.451828028349574</v>
      </c>
    </row>
    <row r="726" spans="2:14" x14ac:dyDescent="0.2">
      <c r="B726" s="130">
        <v>1358.3740000000028</v>
      </c>
      <c r="C726">
        <v>10.086211980409582</v>
      </c>
      <c r="D726">
        <v>1358.3740000000028</v>
      </c>
      <c r="E726">
        <v>-2236.192847806461</v>
      </c>
      <c r="F726">
        <v>1358.3740000000028</v>
      </c>
      <c r="G726">
        <v>3.539652193539041</v>
      </c>
      <c r="J726" t="str">
        <f>IF(H726="","",$P$6-'Script Table'!$E$15-'Script Table'!$E$19+H726)</f>
        <v/>
      </c>
      <c r="K726" s="132">
        <f t="shared" si="30"/>
        <v>1358.3740000000028</v>
      </c>
      <c r="L726" s="132">
        <f t="shared" si="31"/>
        <v>726</v>
      </c>
      <c r="M726" s="132">
        <v>1357.6870000000026</v>
      </c>
      <c r="N726" s="143">
        <v>60.027045566265407</v>
      </c>
    </row>
    <row r="727" spans="2:14" x14ac:dyDescent="0.2">
      <c r="B727" s="130"/>
      <c r="J727" t="str">
        <f>IF(H727="","",$P$6-'Script Table'!$E$15-'Script Table'!$E$19+H727)</f>
        <v/>
      </c>
      <c r="K727" s="132">
        <f t="shared" si="30"/>
        <v>0</v>
      </c>
      <c r="L727" s="132">
        <f t="shared" si="31"/>
        <v>727</v>
      </c>
      <c r="M727" s="132">
        <v>1358.3740000000028</v>
      </c>
      <c r="N727" s="143">
        <v>60.019555642677652</v>
      </c>
    </row>
    <row r="728" spans="2:14" x14ac:dyDescent="0.2">
      <c r="B728" s="130"/>
      <c r="J728" t="str">
        <f>IF(H728="","",$P$6-'Script Table'!$E$15-'Script Table'!$E$19+H728)</f>
        <v/>
      </c>
      <c r="K728" s="132">
        <f t="shared" si="30"/>
        <v>0</v>
      </c>
      <c r="L728" s="132">
        <f t="shared" si="31"/>
        <v>728</v>
      </c>
      <c r="N728" s="143"/>
    </row>
    <row r="729" spans="2:14" x14ac:dyDescent="0.2">
      <c r="B729" s="130"/>
      <c r="J729" t="str">
        <f>IF(H729="","",$P$6-'Script Table'!$E$15-'Script Table'!$E$19+H729)</f>
        <v/>
      </c>
      <c r="K729" s="132">
        <f t="shared" si="30"/>
        <v>0</v>
      </c>
      <c r="L729" s="132">
        <f t="shared" si="31"/>
        <v>729</v>
      </c>
      <c r="N729" s="143"/>
    </row>
    <row r="730" spans="2:14" x14ac:dyDescent="0.2">
      <c r="B730" s="130"/>
      <c r="J730" t="str">
        <f>IF(H730="","",$P$6-'Script Table'!$E$15-'Script Table'!$E$19+H730)</f>
        <v/>
      </c>
      <c r="K730" s="132">
        <f t="shared" si="30"/>
        <v>0</v>
      </c>
      <c r="L730" s="132">
        <f t="shared" si="31"/>
        <v>730</v>
      </c>
      <c r="N730" s="143"/>
    </row>
    <row r="731" spans="2:14" x14ac:dyDescent="0.2">
      <c r="B731" s="130"/>
      <c r="J731" t="str">
        <f>IF(H731="","",$P$6-'Script Table'!$E$15-'Script Table'!$E$19+H731)</f>
        <v/>
      </c>
      <c r="K731" s="132">
        <f t="shared" si="30"/>
        <v>0</v>
      </c>
      <c r="L731" s="132">
        <f t="shared" si="31"/>
        <v>731</v>
      </c>
      <c r="N731" s="143"/>
    </row>
    <row r="732" spans="2:14" x14ac:dyDescent="0.2">
      <c r="B732" s="130"/>
      <c r="J732" t="str">
        <f>IF(H732="","",$P$6-'Script Table'!$E$15-'Script Table'!$E$19+H732)</f>
        <v/>
      </c>
      <c r="K732" s="132">
        <f t="shared" si="30"/>
        <v>0</v>
      </c>
      <c r="L732" s="132">
        <f t="shared" si="31"/>
        <v>732</v>
      </c>
      <c r="N732" s="143"/>
    </row>
    <row r="733" spans="2:14" x14ac:dyDescent="0.2">
      <c r="B733" s="130"/>
      <c r="J733" t="str">
        <f>IF(H733="","",$P$6-'Script Table'!$E$15-'Script Table'!$E$19+H733)</f>
        <v/>
      </c>
      <c r="K733" s="132">
        <f t="shared" si="30"/>
        <v>0</v>
      </c>
      <c r="L733" s="132">
        <f t="shared" si="31"/>
        <v>733</v>
      </c>
      <c r="N733" s="143"/>
    </row>
    <row r="734" spans="2:14" x14ac:dyDescent="0.2">
      <c r="B734" s="130"/>
      <c r="J734" t="str">
        <f>IF(H734="","",$P$6-'Script Table'!$E$15-'Script Table'!$E$19+H734)</f>
        <v/>
      </c>
      <c r="K734" s="132">
        <f t="shared" si="30"/>
        <v>0</v>
      </c>
      <c r="L734" s="132">
        <f t="shared" si="31"/>
        <v>734</v>
      </c>
      <c r="N734" s="143"/>
    </row>
    <row r="735" spans="2:14" x14ac:dyDescent="0.2">
      <c r="B735" s="130"/>
      <c r="J735" t="str">
        <f>IF(H735="","",$P$6-'Script Table'!$E$15-'Script Table'!$E$19+H735)</f>
        <v/>
      </c>
      <c r="K735" s="132">
        <f t="shared" si="30"/>
        <v>0</v>
      </c>
      <c r="L735" s="132">
        <f t="shared" si="31"/>
        <v>735</v>
      </c>
      <c r="N735" s="143"/>
    </row>
    <row r="736" spans="2:14" x14ac:dyDescent="0.2">
      <c r="B736" s="130"/>
      <c r="J736" t="str">
        <f>IF(H736="","",$P$6-'Script Table'!$E$15-'Script Table'!$E$19+H736)</f>
        <v/>
      </c>
      <c r="K736" s="132">
        <f t="shared" si="30"/>
        <v>0</v>
      </c>
      <c r="L736" s="132">
        <f t="shared" si="31"/>
        <v>736</v>
      </c>
      <c r="N736" s="143"/>
    </row>
    <row r="737" spans="2:14" x14ac:dyDescent="0.2">
      <c r="B737" s="130"/>
      <c r="J737" t="str">
        <f>IF(H737="","",$P$6-'Script Table'!$E$15-'Script Table'!$E$19+H737)</f>
        <v/>
      </c>
      <c r="K737" s="132">
        <f t="shared" si="30"/>
        <v>0</v>
      </c>
      <c r="L737" s="132">
        <f t="shared" si="31"/>
        <v>737</v>
      </c>
      <c r="N737" s="143"/>
    </row>
    <row r="738" spans="2:14" x14ac:dyDescent="0.2">
      <c r="B738" s="130"/>
      <c r="J738" t="str">
        <f>IF(H738="","",$P$6-'Script Table'!$E$15-'Script Table'!$E$19+H738)</f>
        <v/>
      </c>
      <c r="K738" s="132">
        <f t="shared" si="30"/>
        <v>0</v>
      </c>
      <c r="L738" s="132">
        <f t="shared" si="31"/>
        <v>738</v>
      </c>
      <c r="N738" s="143"/>
    </row>
    <row r="739" spans="2:14" x14ac:dyDescent="0.2">
      <c r="B739" s="130"/>
      <c r="J739" t="str">
        <f>IF(H739="","",$P$6-'Script Table'!$E$15-'Script Table'!$E$19+H739)</f>
        <v/>
      </c>
      <c r="K739" s="132">
        <f t="shared" si="30"/>
        <v>0</v>
      </c>
      <c r="L739" s="132">
        <f t="shared" si="31"/>
        <v>739</v>
      </c>
      <c r="N739" s="143"/>
    </row>
    <row r="740" spans="2:14" x14ac:dyDescent="0.2">
      <c r="B740" s="130"/>
      <c r="J740" t="str">
        <f>IF(H740="","",$P$6-'Script Table'!$E$15-'Script Table'!$E$19+H740)</f>
        <v/>
      </c>
      <c r="K740" s="132">
        <f t="shared" si="30"/>
        <v>0</v>
      </c>
      <c r="L740" s="132">
        <f t="shared" si="31"/>
        <v>740</v>
      </c>
      <c r="N740" s="143"/>
    </row>
    <row r="741" spans="2:14" x14ac:dyDescent="0.2">
      <c r="B741" s="130"/>
      <c r="J741" t="str">
        <f>IF(H741="","",$P$6-'Script Table'!$E$15-'Script Table'!$E$19+H741)</f>
        <v/>
      </c>
      <c r="K741" s="132">
        <f t="shared" si="30"/>
        <v>0</v>
      </c>
      <c r="L741" s="132">
        <f t="shared" si="31"/>
        <v>741</v>
      </c>
      <c r="N741" s="143"/>
    </row>
    <row r="742" spans="2:14" x14ac:dyDescent="0.2">
      <c r="B742" s="130"/>
      <c r="J742" t="str">
        <f>IF(H742="","",$P$6-'Script Table'!$E$15-'Script Table'!$E$19+H742)</f>
        <v/>
      </c>
      <c r="K742" s="132">
        <f t="shared" si="30"/>
        <v>0</v>
      </c>
      <c r="L742" s="132">
        <f t="shared" si="31"/>
        <v>742</v>
      </c>
      <c r="N742" s="143"/>
    </row>
    <row r="743" spans="2:14" x14ac:dyDescent="0.2">
      <c r="B743" s="130"/>
      <c r="J743" t="str">
        <f>IF(H743="","",$P$6-'Script Table'!$E$15-'Script Table'!$E$19+H743)</f>
        <v/>
      </c>
      <c r="K743" s="132">
        <f t="shared" si="30"/>
        <v>0</v>
      </c>
      <c r="L743" s="132">
        <f t="shared" si="31"/>
        <v>743</v>
      </c>
      <c r="N743" s="143"/>
    </row>
    <row r="744" spans="2:14" x14ac:dyDescent="0.2">
      <c r="B744" s="130"/>
      <c r="J744" t="str">
        <f>IF(H744="","",$P$6-'Script Table'!$E$15-'Script Table'!$E$19+H744)</f>
        <v/>
      </c>
      <c r="K744" s="132">
        <f t="shared" si="30"/>
        <v>0</v>
      </c>
      <c r="L744" s="132">
        <f t="shared" si="31"/>
        <v>744</v>
      </c>
      <c r="N744" s="143"/>
    </row>
    <row r="745" spans="2:14" x14ac:dyDescent="0.2">
      <c r="B745" s="130"/>
      <c r="J745" t="str">
        <f>IF(H745="","",$P$6-'Script Table'!$E$15-'Script Table'!$E$19+H745)</f>
        <v/>
      </c>
      <c r="K745" s="132">
        <f t="shared" si="30"/>
        <v>0</v>
      </c>
      <c r="L745" s="132">
        <f t="shared" si="31"/>
        <v>745</v>
      </c>
      <c r="N745" s="143"/>
    </row>
    <row r="746" spans="2:14" x14ac:dyDescent="0.2">
      <c r="B746" s="130"/>
      <c r="J746" t="str">
        <f>IF(H746="","",$P$6-'Script Table'!$E$15-'Script Table'!$E$19+H746)</f>
        <v/>
      </c>
      <c r="K746" s="132">
        <f t="shared" si="30"/>
        <v>0</v>
      </c>
      <c r="L746" s="132">
        <f t="shared" si="31"/>
        <v>746</v>
      </c>
      <c r="N746" s="143"/>
    </row>
    <row r="747" spans="2:14" x14ac:dyDescent="0.2">
      <c r="B747" s="130"/>
      <c r="J747" t="str">
        <f>IF(H747="","",$P$6-'Script Table'!$E$15-'Script Table'!$E$19+H747)</f>
        <v/>
      </c>
      <c r="K747" s="132">
        <f t="shared" si="30"/>
        <v>0</v>
      </c>
      <c r="L747" s="132">
        <f t="shared" si="31"/>
        <v>747</v>
      </c>
      <c r="N747" s="143"/>
    </row>
    <row r="748" spans="2:14" x14ac:dyDescent="0.2">
      <c r="B748" s="130"/>
      <c r="J748" t="str">
        <f>IF(H748="","",$P$6-'Script Table'!$E$15-'Script Table'!$E$19+H748)</f>
        <v/>
      </c>
      <c r="K748" s="132">
        <f t="shared" si="30"/>
        <v>0</v>
      </c>
      <c r="L748" s="132">
        <f t="shared" si="31"/>
        <v>748</v>
      </c>
      <c r="N748" s="143"/>
    </row>
    <row r="749" spans="2:14" x14ac:dyDescent="0.2">
      <c r="B749" s="130"/>
      <c r="J749" t="str">
        <f>IF(H749="","",$P$6-'Script Table'!$E$15-'Script Table'!$E$19+H749)</f>
        <v/>
      </c>
      <c r="K749" s="132">
        <f t="shared" si="30"/>
        <v>0</v>
      </c>
      <c r="L749" s="132">
        <f t="shared" si="31"/>
        <v>749</v>
      </c>
      <c r="N749" s="143"/>
    </row>
    <row r="750" spans="2:14" x14ac:dyDescent="0.2">
      <c r="B750" s="130"/>
      <c r="J750" t="str">
        <f>IF(H750="","",$P$6-'Script Table'!$E$15-'Script Table'!$E$19+H750)</f>
        <v/>
      </c>
      <c r="K750" s="132">
        <f t="shared" si="30"/>
        <v>0</v>
      </c>
      <c r="L750" s="132">
        <f t="shared" si="31"/>
        <v>750</v>
      </c>
      <c r="N750" s="143"/>
    </row>
    <row r="751" spans="2:14" x14ac:dyDescent="0.2">
      <c r="B751" s="130"/>
      <c r="J751" t="str">
        <f>IF(H751="","",$P$6-'Script Table'!$E$15-'Script Table'!$E$19+H751)</f>
        <v/>
      </c>
      <c r="K751" s="132">
        <f t="shared" si="30"/>
        <v>0</v>
      </c>
      <c r="L751" s="132">
        <f t="shared" si="31"/>
        <v>751</v>
      </c>
      <c r="N751" s="143"/>
    </row>
    <row r="752" spans="2:14" x14ac:dyDescent="0.2">
      <c r="B752" s="130"/>
      <c r="J752" t="str">
        <f>IF(H752="","",$P$6-'Script Table'!$E$15-'Script Table'!$E$19+H752)</f>
        <v/>
      </c>
      <c r="K752" s="132">
        <f t="shared" si="30"/>
        <v>0</v>
      </c>
      <c r="L752" s="132">
        <f t="shared" si="31"/>
        <v>752</v>
      </c>
      <c r="N752" s="143"/>
    </row>
    <row r="753" spans="2:14" x14ac:dyDescent="0.2">
      <c r="B753" s="130"/>
      <c r="J753" t="str">
        <f>IF(H753="","",$P$6-'Script Table'!$E$15-'Script Table'!$E$19+H753)</f>
        <v/>
      </c>
      <c r="K753" s="132">
        <f t="shared" si="30"/>
        <v>0</v>
      </c>
      <c r="L753" s="132">
        <f t="shared" si="31"/>
        <v>753</v>
      </c>
      <c r="N753" s="143"/>
    </row>
    <row r="754" spans="2:14" x14ac:dyDescent="0.2">
      <c r="B754" s="130"/>
      <c r="J754" t="str">
        <f>IF(H754="","",$P$6-'Script Table'!$E$15-'Script Table'!$E$19+H754)</f>
        <v/>
      </c>
      <c r="K754" s="132">
        <f t="shared" si="30"/>
        <v>0</v>
      </c>
      <c r="L754" s="132">
        <f t="shared" si="31"/>
        <v>754</v>
      </c>
      <c r="N754" s="143"/>
    </row>
    <row r="755" spans="2:14" x14ac:dyDescent="0.2">
      <c r="B755" s="130"/>
      <c r="J755" t="str">
        <f>IF(H755="","",$P$6-'Script Table'!$E$15-'Script Table'!$E$19+H755)</f>
        <v/>
      </c>
      <c r="K755" s="132">
        <f t="shared" si="30"/>
        <v>0</v>
      </c>
      <c r="L755" s="132">
        <f t="shared" si="31"/>
        <v>755</v>
      </c>
      <c r="N755" s="143"/>
    </row>
    <row r="756" spans="2:14" x14ac:dyDescent="0.2">
      <c r="B756" s="130"/>
      <c r="J756" t="str">
        <f>IF(H756="","",$P$6-'Script Table'!$E$15-'Script Table'!$E$19+H756)</f>
        <v/>
      </c>
      <c r="K756" s="132">
        <f t="shared" si="30"/>
        <v>0</v>
      </c>
      <c r="L756" s="132">
        <f t="shared" si="31"/>
        <v>756</v>
      </c>
      <c r="N756" s="143"/>
    </row>
    <row r="757" spans="2:14" x14ac:dyDescent="0.2">
      <c r="B757" s="130"/>
      <c r="J757" t="str">
        <f>IF(H757="","",$P$6-'Script Table'!$E$15-'Script Table'!$E$19+H757)</f>
        <v/>
      </c>
      <c r="K757" s="132">
        <f t="shared" si="30"/>
        <v>0</v>
      </c>
      <c r="L757" s="132">
        <f t="shared" si="31"/>
        <v>757</v>
      </c>
      <c r="N757" s="143"/>
    </row>
    <row r="758" spans="2:14" x14ac:dyDescent="0.2">
      <c r="B758" s="130"/>
      <c r="J758" t="str">
        <f>IF(H758="","",$P$6-'Script Table'!$E$15-'Script Table'!$E$19+H758)</f>
        <v/>
      </c>
      <c r="K758" s="132">
        <f t="shared" si="30"/>
        <v>0</v>
      </c>
      <c r="L758" s="132">
        <f t="shared" si="31"/>
        <v>758</v>
      </c>
      <c r="N758" s="143"/>
    </row>
    <row r="759" spans="2:14" x14ac:dyDescent="0.2">
      <c r="B759" s="130"/>
      <c r="J759" t="str">
        <f>IF(H759="","",$P$6-'Script Table'!$E$15-'Script Table'!$E$19+H759)</f>
        <v/>
      </c>
      <c r="K759" s="132">
        <f t="shared" si="30"/>
        <v>0</v>
      </c>
      <c r="L759" s="132">
        <f t="shared" si="31"/>
        <v>759</v>
      </c>
      <c r="N759" s="143"/>
    </row>
    <row r="760" spans="2:14" x14ac:dyDescent="0.2">
      <c r="B760" s="130"/>
      <c r="J760" t="str">
        <f>IF(H760="","",$P$6-'Script Table'!$E$15-'Script Table'!$E$19+H760)</f>
        <v/>
      </c>
      <c r="K760" s="132">
        <f t="shared" si="30"/>
        <v>0</v>
      </c>
      <c r="L760" s="132">
        <f t="shared" si="31"/>
        <v>760</v>
      </c>
      <c r="N760" s="143"/>
    </row>
    <row r="761" spans="2:14" x14ac:dyDescent="0.2">
      <c r="B761" s="130"/>
      <c r="J761" t="str">
        <f>IF(H761="","",$P$6-'Script Table'!$E$15-'Script Table'!$E$19+H761)</f>
        <v/>
      </c>
      <c r="K761" s="132">
        <f t="shared" si="30"/>
        <v>0</v>
      </c>
      <c r="L761" s="132">
        <f t="shared" si="31"/>
        <v>761</v>
      </c>
      <c r="N761" s="143"/>
    </row>
    <row r="762" spans="2:14" x14ac:dyDescent="0.2">
      <c r="B762" s="130"/>
      <c r="J762" t="str">
        <f>IF(H762="","",$P$6-'Script Table'!$E$15-'Script Table'!$E$19+H762)</f>
        <v/>
      </c>
      <c r="K762" s="132">
        <f t="shared" si="30"/>
        <v>0</v>
      </c>
      <c r="L762" s="132">
        <f t="shared" si="31"/>
        <v>762</v>
      </c>
      <c r="N762" s="143"/>
    </row>
    <row r="763" spans="2:14" x14ac:dyDescent="0.2">
      <c r="B763" s="130"/>
      <c r="J763" t="str">
        <f>IF(H763="","",$P$6-'Script Table'!$E$15-'Script Table'!$E$19+H763)</f>
        <v/>
      </c>
      <c r="K763" s="132">
        <f t="shared" si="30"/>
        <v>0</v>
      </c>
      <c r="L763" s="132">
        <f t="shared" si="31"/>
        <v>763</v>
      </c>
      <c r="N763" s="143"/>
    </row>
    <row r="764" spans="2:14" x14ac:dyDescent="0.2">
      <c r="B764" s="130"/>
      <c r="J764" t="str">
        <f>IF(H764="","",$P$6-'Script Table'!$E$15-'Script Table'!$E$19+H764)</f>
        <v/>
      </c>
      <c r="K764" s="132">
        <f t="shared" si="30"/>
        <v>0</v>
      </c>
      <c r="L764" s="132">
        <f t="shared" si="31"/>
        <v>764</v>
      </c>
      <c r="N764" s="143"/>
    </row>
    <row r="765" spans="2:14" x14ac:dyDescent="0.2">
      <c r="B765" s="130"/>
      <c r="J765" t="str">
        <f>IF(H765="","",$P$6-'Script Table'!$E$15-'Script Table'!$E$19+H765)</f>
        <v/>
      </c>
      <c r="K765" s="132">
        <f t="shared" si="30"/>
        <v>0</v>
      </c>
      <c r="L765" s="132">
        <f t="shared" si="31"/>
        <v>765</v>
      </c>
      <c r="N765" s="143"/>
    </row>
    <row r="766" spans="2:14" x14ac:dyDescent="0.2">
      <c r="B766" s="130"/>
      <c r="J766" t="str">
        <f>IF(H766="","",$P$6-'Script Table'!$E$15-'Script Table'!$E$19+H766)</f>
        <v/>
      </c>
      <c r="K766" s="132">
        <f t="shared" si="30"/>
        <v>0</v>
      </c>
      <c r="L766" s="132">
        <f t="shared" si="31"/>
        <v>766</v>
      </c>
      <c r="N766" s="143"/>
    </row>
    <row r="767" spans="2:14" x14ac:dyDescent="0.2">
      <c r="B767" s="130"/>
      <c r="J767" t="str">
        <f>IF(H767="","",$P$6-'Script Table'!$E$15-'Script Table'!$E$19+H767)</f>
        <v/>
      </c>
      <c r="K767" s="132">
        <f t="shared" si="30"/>
        <v>0</v>
      </c>
      <c r="L767" s="132">
        <f t="shared" si="31"/>
        <v>767</v>
      </c>
      <c r="N767" s="143"/>
    </row>
    <row r="768" spans="2:14" x14ac:dyDescent="0.2">
      <c r="B768" s="130"/>
      <c r="J768" t="str">
        <f>IF(H768="","",$P$6-'Script Table'!$E$15-'Script Table'!$E$19+H768)</f>
        <v/>
      </c>
      <c r="K768" s="132">
        <f t="shared" si="30"/>
        <v>0</v>
      </c>
      <c r="L768" s="132">
        <f t="shared" si="31"/>
        <v>768</v>
      </c>
      <c r="N768" s="143"/>
    </row>
    <row r="769" spans="2:14" x14ac:dyDescent="0.2">
      <c r="B769" s="130"/>
      <c r="J769" t="str">
        <f>IF(H769="","",$P$6-'Script Table'!$E$15-'Script Table'!$E$19+H769)</f>
        <v/>
      </c>
      <c r="K769" s="132">
        <f t="shared" si="30"/>
        <v>0</v>
      </c>
      <c r="L769" s="132">
        <f t="shared" si="31"/>
        <v>769</v>
      </c>
      <c r="N769" s="143"/>
    </row>
    <row r="770" spans="2:14" x14ac:dyDescent="0.2">
      <c r="B770" s="130"/>
      <c r="J770" t="str">
        <f>IF(H770="","",$P$6-'Script Table'!$E$15-'Script Table'!$E$19+H770)</f>
        <v/>
      </c>
      <c r="K770" s="132">
        <f t="shared" si="30"/>
        <v>0</v>
      </c>
      <c r="L770" s="132">
        <f t="shared" si="31"/>
        <v>770</v>
      </c>
      <c r="N770" s="143"/>
    </row>
    <row r="771" spans="2:14" x14ac:dyDescent="0.2">
      <c r="B771" s="130"/>
      <c r="J771" t="str">
        <f>IF(H771="","",$P$6-'Script Table'!$E$15-'Script Table'!$E$19+H771)</f>
        <v/>
      </c>
      <c r="K771" s="132">
        <f t="shared" si="30"/>
        <v>0</v>
      </c>
      <c r="L771" s="132">
        <f t="shared" si="31"/>
        <v>771</v>
      </c>
      <c r="N771" s="143"/>
    </row>
    <row r="772" spans="2:14" x14ac:dyDescent="0.2">
      <c r="B772" s="130"/>
      <c r="J772" t="str">
        <f>IF(H772="","",$P$6-'Script Table'!$E$15-'Script Table'!$E$19+H772)</f>
        <v/>
      </c>
      <c r="K772" s="132">
        <f t="shared" ref="K772:K835" si="32">F772</f>
        <v>0</v>
      </c>
      <c r="L772" s="132">
        <f t="shared" si="31"/>
        <v>772</v>
      </c>
      <c r="N772" s="143"/>
    </row>
    <row r="773" spans="2:14" x14ac:dyDescent="0.2">
      <c r="B773" s="130"/>
      <c r="J773" t="str">
        <f>IF(H773="","",$P$6-'Script Table'!$E$15-'Script Table'!$E$19+H773)</f>
        <v/>
      </c>
      <c r="K773" s="132">
        <f t="shared" si="32"/>
        <v>0</v>
      </c>
      <c r="L773" s="132">
        <f t="shared" si="31"/>
        <v>773</v>
      </c>
      <c r="N773" s="143"/>
    </row>
    <row r="774" spans="2:14" x14ac:dyDescent="0.2">
      <c r="B774" s="130"/>
      <c r="J774" t="str">
        <f>IF(H774="","",$P$6-'Script Table'!$E$15-'Script Table'!$E$19+H774)</f>
        <v/>
      </c>
      <c r="K774" s="132">
        <f t="shared" si="32"/>
        <v>0</v>
      </c>
      <c r="L774" s="132">
        <f t="shared" ref="L774:L837" si="33">L773+1</f>
        <v>774</v>
      </c>
      <c r="N774" s="143"/>
    </row>
    <row r="775" spans="2:14" x14ac:dyDescent="0.2">
      <c r="B775" s="130"/>
      <c r="J775" t="str">
        <f>IF(H775="","",$P$6-'Script Table'!$E$15-'Script Table'!$E$19+H775)</f>
        <v/>
      </c>
      <c r="K775" s="132">
        <f t="shared" si="32"/>
        <v>0</v>
      </c>
      <c r="L775" s="132">
        <f t="shared" si="33"/>
        <v>775</v>
      </c>
      <c r="N775" s="143"/>
    </row>
    <row r="776" spans="2:14" x14ac:dyDescent="0.2">
      <c r="B776" s="130"/>
      <c r="J776" t="str">
        <f>IF(H776="","",$P$6-'Script Table'!$E$15-'Script Table'!$E$19+H776)</f>
        <v/>
      </c>
      <c r="K776" s="132">
        <f t="shared" si="32"/>
        <v>0</v>
      </c>
      <c r="L776" s="132">
        <f t="shared" si="33"/>
        <v>776</v>
      </c>
      <c r="N776" s="143"/>
    </row>
    <row r="777" spans="2:14" x14ac:dyDescent="0.2">
      <c r="B777" s="130"/>
      <c r="J777" t="str">
        <f>IF(H777="","",$P$6-'Script Table'!$E$15-'Script Table'!$E$19+H777)</f>
        <v/>
      </c>
      <c r="K777" s="132">
        <f t="shared" si="32"/>
        <v>0</v>
      </c>
      <c r="L777" s="132">
        <f t="shared" si="33"/>
        <v>777</v>
      </c>
      <c r="N777" s="143"/>
    </row>
    <row r="778" spans="2:14" x14ac:dyDescent="0.2">
      <c r="B778" s="130"/>
      <c r="J778" t="str">
        <f>IF(H778="","",$P$6-'Script Table'!$E$15-'Script Table'!$E$19+H778)</f>
        <v/>
      </c>
      <c r="K778" s="132">
        <f t="shared" si="32"/>
        <v>0</v>
      </c>
      <c r="L778" s="132">
        <f t="shared" si="33"/>
        <v>778</v>
      </c>
      <c r="N778" s="143"/>
    </row>
    <row r="779" spans="2:14" x14ac:dyDescent="0.2">
      <c r="B779" s="130"/>
      <c r="J779" t="str">
        <f>IF(H779="","",$P$6-'Script Table'!$E$15-'Script Table'!$E$19+H779)</f>
        <v/>
      </c>
      <c r="K779" s="132">
        <f t="shared" si="32"/>
        <v>0</v>
      </c>
      <c r="L779" s="132">
        <f t="shared" si="33"/>
        <v>779</v>
      </c>
      <c r="N779" s="143"/>
    </row>
    <row r="780" spans="2:14" x14ac:dyDescent="0.2">
      <c r="B780" s="130"/>
      <c r="J780" t="str">
        <f>IF(H780="","",$P$6-'Script Table'!$E$15-'Script Table'!$E$19+H780)</f>
        <v/>
      </c>
      <c r="K780" s="132">
        <f t="shared" si="32"/>
        <v>0</v>
      </c>
      <c r="L780" s="132">
        <f t="shared" si="33"/>
        <v>780</v>
      </c>
      <c r="N780" s="143"/>
    </row>
    <row r="781" spans="2:14" x14ac:dyDescent="0.2">
      <c r="B781" s="130"/>
      <c r="J781" t="str">
        <f>IF(H781="","",$P$6-'Script Table'!$E$15-'Script Table'!$E$19+H781)</f>
        <v/>
      </c>
      <c r="K781" s="132">
        <f t="shared" si="32"/>
        <v>0</v>
      </c>
      <c r="L781" s="132">
        <f t="shared" si="33"/>
        <v>781</v>
      </c>
      <c r="N781" s="143"/>
    </row>
    <row r="782" spans="2:14" x14ac:dyDescent="0.2">
      <c r="B782" s="130"/>
      <c r="J782" t="str">
        <f>IF(H782="","",$P$6-'Script Table'!$E$15-'Script Table'!$E$19+H782)</f>
        <v/>
      </c>
      <c r="K782" s="132">
        <f t="shared" si="32"/>
        <v>0</v>
      </c>
      <c r="L782" s="132">
        <f t="shared" si="33"/>
        <v>782</v>
      </c>
      <c r="N782" s="143"/>
    </row>
    <row r="783" spans="2:14" x14ac:dyDescent="0.2">
      <c r="B783" s="130"/>
      <c r="J783" t="str">
        <f>IF(H783="","",$P$6-'Script Table'!$E$15-'Script Table'!$E$19+H783)</f>
        <v/>
      </c>
      <c r="K783" s="132">
        <f t="shared" si="32"/>
        <v>0</v>
      </c>
      <c r="L783" s="132">
        <f t="shared" si="33"/>
        <v>783</v>
      </c>
      <c r="N783" s="143"/>
    </row>
    <row r="784" spans="2:14" x14ac:dyDescent="0.2">
      <c r="B784" s="130"/>
      <c r="J784" t="str">
        <f>IF(H784="","",$P$6-'Script Table'!$E$15-'Script Table'!$E$19+H784)</f>
        <v/>
      </c>
      <c r="K784" s="132">
        <f t="shared" si="32"/>
        <v>0</v>
      </c>
      <c r="L784" s="132">
        <f t="shared" si="33"/>
        <v>784</v>
      </c>
      <c r="N784" s="143"/>
    </row>
    <row r="785" spans="2:14" x14ac:dyDescent="0.2">
      <c r="B785" s="130"/>
      <c r="J785" t="str">
        <f>IF(H785="","",$P$6-'Script Table'!$E$15-'Script Table'!$E$19+H785)</f>
        <v/>
      </c>
      <c r="K785" s="132">
        <f t="shared" si="32"/>
        <v>0</v>
      </c>
      <c r="L785" s="132">
        <f t="shared" si="33"/>
        <v>785</v>
      </c>
      <c r="N785" s="143"/>
    </row>
    <row r="786" spans="2:14" x14ac:dyDescent="0.2">
      <c r="B786" s="130"/>
      <c r="J786" t="str">
        <f>IF(H786="","",$P$6-'Script Table'!$E$15-'Script Table'!$E$19+H786)</f>
        <v/>
      </c>
      <c r="K786" s="132">
        <f t="shared" si="32"/>
        <v>0</v>
      </c>
      <c r="L786" s="132">
        <f t="shared" si="33"/>
        <v>786</v>
      </c>
      <c r="N786" s="143"/>
    </row>
    <row r="787" spans="2:14" x14ac:dyDescent="0.2">
      <c r="B787" s="130"/>
      <c r="J787" t="str">
        <f>IF(H787="","",$P$6-'Script Table'!$E$15-'Script Table'!$E$19+H787)</f>
        <v/>
      </c>
      <c r="K787" s="132">
        <f t="shared" si="32"/>
        <v>0</v>
      </c>
      <c r="L787" s="132">
        <f t="shared" si="33"/>
        <v>787</v>
      </c>
      <c r="N787" s="143"/>
    </row>
    <row r="788" spans="2:14" x14ac:dyDescent="0.2">
      <c r="B788" s="130"/>
      <c r="J788" t="str">
        <f>IF(H788="","",$P$6-'Script Table'!$E$15-'Script Table'!$E$19+H788)</f>
        <v/>
      </c>
      <c r="K788" s="132">
        <f t="shared" si="32"/>
        <v>0</v>
      </c>
      <c r="L788" s="132">
        <f t="shared" si="33"/>
        <v>788</v>
      </c>
      <c r="N788" s="143"/>
    </row>
    <row r="789" spans="2:14" x14ac:dyDescent="0.2">
      <c r="B789" s="130"/>
      <c r="J789" t="str">
        <f>IF(H789="","",$P$6-'Script Table'!$E$15-'Script Table'!$E$19+H789)</f>
        <v/>
      </c>
      <c r="K789" s="132">
        <f t="shared" si="32"/>
        <v>0</v>
      </c>
      <c r="L789" s="132">
        <f t="shared" si="33"/>
        <v>789</v>
      </c>
      <c r="N789" s="143"/>
    </row>
    <row r="790" spans="2:14" x14ac:dyDescent="0.2">
      <c r="B790" s="130"/>
      <c r="J790" t="str">
        <f>IF(H790="","",$P$6-'Script Table'!$E$15-'Script Table'!$E$19+H790)</f>
        <v/>
      </c>
      <c r="K790" s="132">
        <f t="shared" si="32"/>
        <v>0</v>
      </c>
      <c r="L790" s="132">
        <f t="shared" si="33"/>
        <v>790</v>
      </c>
      <c r="N790" s="143"/>
    </row>
    <row r="791" spans="2:14" x14ac:dyDescent="0.2">
      <c r="B791" s="130"/>
      <c r="J791" t="str">
        <f>IF(H791="","",$P$6-'Script Table'!$E$15-'Script Table'!$E$19+H791)</f>
        <v/>
      </c>
      <c r="K791" s="132">
        <f t="shared" si="32"/>
        <v>0</v>
      </c>
      <c r="L791" s="132">
        <f t="shared" si="33"/>
        <v>791</v>
      </c>
      <c r="N791" s="143"/>
    </row>
    <row r="792" spans="2:14" x14ac:dyDescent="0.2">
      <c r="B792" s="130"/>
      <c r="J792" t="str">
        <f>IF(H792="","",$P$6-'Script Table'!$E$15-'Script Table'!$E$19+H792)</f>
        <v/>
      </c>
      <c r="K792" s="132">
        <f t="shared" si="32"/>
        <v>0</v>
      </c>
      <c r="L792" s="132">
        <f t="shared" si="33"/>
        <v>792</v>
      </c>
      <c r="N792" s="143"/>
    </row>
    <row r="793" spans="2:14" x14ac:dyDescent="0.2">
      <c r="B793" s="130"/>
      <c r="J793" t="str">
        <f>IF(H793="","",$P$6-'Script Table'!$E$15-'Script Table'!$E$19+H793)</f>
        <v/>
      </c>
      <c r="K793" s="132">
        <f t="shared" si="32"/>
        <v>0</v>
      </c>
      <c r="L793" s="132">
        <f t="shared" si="33"/>
        <v>793</v>
      </c>
      <c r="N793" s="143"/>
    </row>
    <row r="794" spans="2:14" x14ac:dyDescent="0.2">
      <c r="B794" s="130"/>
      <c r="J794" t="str">
        <f>IF(H794="","",$P$6-'Script Table'!$E$15-'Script Table'!$E$19+H794)</f>
        <v/>
      </c>
      <c r="K794" s="132">
        <f t="shared" si="32"/>
        <v>0</v>
      </c>
      <c r="L794" s="132">
        <f t="shared" si="33"/>
        <v>794</v>
      </c>
      <c r="N794" s="143"/>
    </row>
    <row r="795" spans="2:14" x14ac:dyDescent="0.2">
      <c r="B795" s="130"/>
      <c r="J795" t="str">
        <f>IF(H795="","",$P$6-'Script Table'!$E$15-'Script Table'!$E$19+H795)</f>
        <v/>
      </c>
      <c r="K795" s="132">
        <f t="shared" si="32"/>
        <v>0</v>
      </c>
      <c r="L795" s="132">
        <f t="shared" si="33"/>
        <v>795</v>
      </c>
      <c r="N795" s="143"/>
    </row>
    <row r="796" spans="2:14" x14ac:dyDescent="0.2">
      <c r="B796" s="130"/>
      <c r="J796" t="str">
        <f>IF(H796="","",$P$6-'Script Table'!$E$15-'Script Table'!$E$19+H796)</f>
        <v/>
      </c>
      <c r="K796" s="132">
        <f t="shared" si="32"/>
        <v>0</v>
      </c>
      <c r="L796" s="132">
        <f t="shared" si="33"/>
        <v>796</v>
      </c>
      <c r="N796" s="143"/>
    </row>
    <row r="797" spans="2:14" x14ac:dyDescent="0.2">
      <c r="B797" s="130"/>
      <c r="J797" t="str">
        <f>IF(H797="","",$P$6-'Script Table'!$E$15-'Script Table'!$E$19+H797)</f>
        <v/>
      </c>
      <c r="K797" s="132">
        <f t="shared" si="32"/>
        <v>0</v>
      </c>
      <c r="L797" s="132">
        <f t="shared" si="33"/>
        <v>797</v>
      </c>
      <c r="N797" s="143"/>
    </row>
    <row r="798" spans="2:14" x14ac:dyDescent="0.2">
      <c r="B798" s="130"/>
      <c r="J798" t="str">
        <f>IF(H798="","",$P$6-'Script Table'!$E$15-'Script Table'!$E$19+H798)</f>
        <v/>
      </c>
      <c r="K798" s="132">
        <f t="shared" si="32"/>
        <v>0</v>
      </c>
      <c r="L798" s="132">
        <f t="shared" si="33"/>
        <v>798</v>
      </c>
      <c r="N798" s="143"/>
    </row>
    <row r="799" spans="2:14" x14ac:dyDescent="0.2">
      <c r="B799" s="130"/>
      <c r="J799" t="str">
        <f>IF(H799="","",$P$6-'Script Table'!$E$15-'Script Table'!$E$19+H799)</f>
        <v/>
      </c>
      <c r="K799" s="132">
        <f t="shared" si="32"/>
        <v>0</v>
      </c>
      <c r="L799" s="132">
        <f t="shared" si="33"/>
        <v>799</v>
      </c>
      <c r="N799" s="143"/>
    </row>
    <row r="800" spans="2:14" x14ac:dyDescent="0.2">
      <c r="B800" s="130"/>
      <c r="J800" t="str">
        <f>IF(H800="","",$P$6-'Script Table'!$E$15-'Script Table'!$E$19+H800)</f>
        <v/>
      </c>
      <c r="K800" s="132">
        <f t="shared" si="32"/>
        <v>0</v>
      </c>
      <c r="L800" s="132">
        <f t="shared" si="33"/>
        <v>800</v>
      </c>
      <c r="N800" s="143"/>
    </row>
    <row r="801" spans="2:14" x14ac:dyDescent="0.2">
      <c r="B801" s="130"/>
      <c r="J801" t="str">
        <f>IF(H801="","",$P$6-'Script Table'!$E$15-'Script Table'!$E$19+H801)</f>
        <v/>
      </c>
      <c r="K801" s="132">
        <f t="shared" si="32"/>
        <v>0</v>
      </c>
      <c r="L801" s="132">
        <f t="shared" si="33"/>
        <v>801</v>
      </c>
      <c r="N801" s="143"/>
    </row>
    <row r="802" spans="2:14" x14ac:dyDescent="0.2">
      <c r="B802" s="130"/>
      <c r="J802" t="str">
        <f>IF(H802="","",$P$6-'Script Table'!$E$15-'Script Table'!$E$19+H802)</f>
        <v/>
      </c>
      <c r="K802" s="132">
        <f t="shared" si="32"/>
        <v>0</v>
      </c>
      <c r="L802" s="132">
        <f t="shared" si="33"/>
        <v>802</v>
      </c>
      <c r="N802" s="143"/>
    </row>
    <row r="803" spans="2:14" x14ac:dyDescent="0.2">
      <c r="B803" s="130"/>
      <c r="J803" t="str">
        <f>IF(H803="","",$P$6-'Script Table'!$E$15-'Script Table'!$E$19+H803)</f>
        <v/>
      </c>
      <c r="K803" s="132">
        <f t="shared" si="32"/>
        <v>0</v>
      </c>
      <c r="L803" s="132">
        <f t="shared" si="33"/>
        <v>803</v>
      </c>
      <c r="N803" s="143"/>
    </row>
    <row r="804" spans="2:14" x14ac:dyDescent="0.2">
      <c r="B804" s="130"/>
      <c r="J804" t="str">
        <f>IF(H804="","",$P$6-'Script Table'!$E$15-'Script Table'!$E$19+H804)</f>
        <v/>
      </c>
      <c r="K804" s="132">
        <f t="shared" si="32"/>
        <v>0</v>
      </c>
      <c r="L804" s="132">
        <f t="shared" si="33"/>
        <v>804</v>
      </c>
      <c r="N804" s="143"/>
    </row>
    <row r="805" spans="2:14" x14ac:dyDescent="0.2">
      <c r="B805" s="130"/>
      <c r="J805" t="str">
        <f>IF(H805="","",$P$6-'Script Table'!$E$15-'Script Table'!$E$19+H805)</f>
        <v/>
      </c>
      <c r="K805" s="132">
        <f t="shared" si="32"/>
        <v>0</v>
      </c>
      <c r="L805" s="132">
        <f t="shared" si="33"/>
        <v>805</v>
      </c>
      <c r="N805" s="143"/>
    </row>
    <row r="806" spans="2:14" x14ac:dyDescent="0.2">
      <c r="B806" s="130"/>
      <c r="J806" t="str">
        <f>IF(H806="","",$P$6-'Script Table'!$E$15-'Script Table'!$E$19+H806)</f>
        <v/>
      </c>
      <c r="K806" s="132">
        <f t="shared" si="32"/>
        <v>0</v>
      </c>
      <c r="L806" s="132">
        <f t="shared" si="33"/>
        <v>806</v>
      </c>
      <c r="N806" s="143"/>
    </row>
    <row r="807" spans="2:14" x14ac:dyDescent="0.2">
      <c r="B807" s="130"/>
      <c r="J807" t="str">
        <f>IF(H807="","",$P$6-'Script Table'!$E$15-'Script Table'!$E$19+H807)</f>
        <v/>
      </c>
      <c r="K807" s="132">
        <f t="shared" si="32"/>
        <v>0</v>
      </c>
      <c r="L807" s="132">
        <f t="shared" si="33"/>
        <v>807</v>
      </c>
      <c r="N807" s="143"/>
    </row>
    <row r="808" spans="2:14" x14ac:dyDescent="0.2">
      <c r="B808" s="130"/>
      <c r="J808" t="str">
        <f>IF(H808="","",$P$6-'Script Table'!$E$15-'Script Table'!$E$19+H808)</f>
        <v/>
      </c>
      <c r="K808" s="132">
        <f t="shared" si="32"/>
        <v>0</v>
      </c>
      <c r="L808" s="132">
        <f t="shared" si="33"/>
        <v>808</v>
      </c>
      <c r="N808" s="143"/>
    </row>
    <row r="809" spans="2:14" x14ac:dyDescent="0.2">
      <c r="B809" s="130"/>
      <c r="J809" t="str">
        <f>IF(H809="","",$P$6-'Script Table'!$E$15-'Script Table'!$E$19+H809)</f>
        <v/>
      </c>
      <c r="K809" s="132">
        <f t="shared" si="32"/>
        <v>0</v>
      </c>
      <c r="L809" s="132">
        <f t="shared" si="33"/>
        <v>809</v>
      </c>
      <c r="N809" s="143"/>
    </row>
    <row r="810" spans="2:14" x14ac:dyDescent="0.2">
      <c r="B810" s="130"/>
      <c r="J810" t="str">
        <f>IF(H810="","",$P$6-'Script Table'!$E$15-'Script Table'!$E$19+H810)</f>
        <v/>
      </c>
      <c r="K810" s="132">
        <f t="shared" si="32"/>
        <v>0</v>
      </c>
      <c r="L810" s="132">
        <f t="shared" si="33"/>
        <v>810</v>
      </c>
      <c r="N810" s="143"/>
    </row>
    <row r="811" spans="2:14" x14ac:dyDescent="0.2">
      <c r="B811" s="130"/>
      <c r="J811" t="str">
        <f>IF(H811="","",$P$6-'Script Table'!$E$15-'Script Table'!$E$19+H811)</f>
        <v/>
      </c>
      <c r="K811" s="132">
        <f t="shared" si="32"/>
        <v>0</v>
      </c>
      <c r="L811" s="132">
        <f t="shared" si="33"/>
        <v>811</v>
      </c>
      <c r="N811" s="143"/>
    </row>
    <row r="812" spans="2:14" x14ac:dyDescent="0.2">
      <c r="B812" s="130"/>
      <c r="J812" t="str">
        <f>IF(H812="","",$P$6-'Script Table'!$E$15-'Script Table'!$E$19+H812)</f>
        <v/>
      </c>
      <c r="K812" s="132">
        <f t="shared" si="32"/>
        <v>0</v>
      </c>
      <c r="L812" s="132">
        <f t="shared" si="33"/>
        <v>812</v>
      </c>
      <c r="N812" s="143"/>
    </row>
    <row r="813" spans="2:14" x14ac:dyDescent="0.2">
      <c r="B813" s="130"/>
      <c r="J813" t="str">
        <f>IF(H813="","",$P$6-'Script Table'!$E$15-'Script Table'!$E$19+H813)</f>
        <v/>
      </c>
      <c r="K813" s="132">
        <f t="shared" si="32"/>
        <v>0</v>
      </c>
      <c r="L813" s="132">
        <f t="shared" si="33"/>
        <v>813</v>
      </c>
      <c r="N813" s="143"/>
    </row>
    <row r="814" spans="2:14" x14ac:dyDescent="0.2">
      <c r="B814" s="130"/>
      <c r="J814" t="str">
        <f>IF(H814="","",$P$6-'Script Table'!$E$15-'Script Table'!$E$19+H814)</f>
        <v/>
      </c>
      <c r="K814" s="132">
        <f t="shared" si="32"/>
        <v>0</v>
      </c>
      <c r="L814" s="132">
        <f t="shared" si="33"/>
        <v>814</v>
      </c>
      <c r="N814" s="143"/>
    </row>
    <row r="815" spans="2:14" x14ac:dyDescent="0.2">
      <c r="B815" s="130"/>
      <c r="J815" t="str">
        <f>IF(H815="","",$P$6-'Script Table'!$E$15-'Script Table'!$E$19+H815)</f>
        <v/>
      </c>
      <c r="K815" s="132">
        <f t="shared" si="32"/>
        <v>0</v>
      </c>
      <c r="L815" s="132">
        <f t="shared" si="33"/>
        <v>815</v>
      </c>
      <c r="N815" s="143"/>
    </row>
    <row r="816" spans="2:14" x14ac:dyDescent="0.2">
      <c r="B816" s="130"/>
      <c r="J816" t="str">
        <f>IF(H816="","",$P$6-'Script Table'!$E$15-'Script Table'!$E$19+H816)</f>
        <v/>
      </c>
      <c r="K816" s="132">
        <f t="shared" si="32"/>
        <v>0</v>
      </c>
      <c r="L816" s="132">
        <f t="shared" si="33"/>
        <v>816</v>
      </c>
      <c r="N816" s="143"/>
    </row>
    <row r="817" spans="2:14" x14ac:dyDescent="0.2">
      <c r="B817" s="130"/>
      <c r="J817" t="str">
        <f>IF(H817="","",$P$6-'Script Table'!$E$15-'Script Table'!$E$19+H817)</f>
        <v/>
      </c>
      <c r="K817" s="132">
        <f t="shared" si="32"/>
        <v>0</v>
      </c>
      <c r="L817" s="132">
        <f t="shared" si="33"/>
        <v>817</v>
      </c>
      <c r="N817" s="143"/>
    </row>
    <row r="818" spans="2:14" x14ac:dyDescent="0.2">
      <c r="B818" s="130"/>
      <c r="J818" t="str">
        <f>IF(H818="","",$P$6-'Script Table'!$E$15-'Script Table'!$E$19+H818)</f>
        <v/>
      </c>
      <c r="K818" s="132">
        <f t="shared" si="32"/>
        <v>0</v>
      </c>
      <c r="L818" s="132">
        <f t="shared" si="33"/>
        <v>818</v>
      </c>
      <c r="N818" s="143"/>
    </row>
    <row r="819" spans="2:14" x14ac:dyDescent="0.2">
      <c r="B819" s="130"/>
      <c r="J819" t="str">
        <f>IF(H819="","",$P$6-'Script Table'!$E$15-'Script Table'!$E$19+H819)</f>
        <v/>
      </c>
      <c r="K819" s="132">
        <f t="shared" si="32"/>
        <v>0</v>
      </c>
      <c r="L819" s="132">
        <f t="shared" si="33"/>
        <v>819</v>
      </c>
      <c r="N819" s="143"/>
    </row>
    <row r="820" spans="2:14" x14ac:dyDescent="0.2">
      <c r="B820" s="130"/>
      <c r="J820" t="str">
        <f>IF(H820="","",$P$6-'Script Table'!$E$15-'Script Table'!$E$19+H820)</f>
        <v/>
      </c>
      <c r="K820" s="132">
        <f t="shared" si="32"/>
        <v>0</v>
      </c>
      <c r="L820" s="132">
        <f t="shared" si="33"/>
        <v>820</v>
      </c>
      <c r="N820" s="143"/>
    </row>
    <row r="821" spans="2:14" x14ac:dyDescent="0.2">
      <c r="B821" s="130"/>
      <c r="J821" t="str">
        <f>IF(H821="","",$P$6-'Script Table'!$E$15-'Script Table'!$E$19+H821)</f>
        <v/>
      </c>
      <c r="K821" s="132">
        <f t="shared" si="32"/>
        <v>0</v>
      </c>
      <c r="L821" s="132">
        <f t="shared" si="33"/>
        <v>821</v>
      </c>
      <c r="N821" s="143"/>
    </row>
    <row r="822" spans="2:14" x14ac:dyDescent="0.2">
      <c r="B822" s="130"/>
      <c r="J822" t="str">
        <f>IF(H822="","",$P$6-'Script Table'!$E$15-'Script Table'!$E$19+H822)</f>
        <v/>
      </c>
      <c r="K822" s="132">
        <f t="shared" si="32"/>
        <v>0</v>
      </c>
      <c r="L822" s="132">
        <f t="shared" si="33"/>
        <v>822</v>
      </c>
      <c r="N822" s="143"/>
    </row>
    <row r="823" spans="2:14" x14ac:dyDescent="0.2">
      <c r="B823" s="130"/>
      <c r="J823" t="str">
        <f>IF(H823="","",$P$6-'Script Table'!$E$15-'Script Table'!$E$19+H823)</f>
        <v/>
      </c>
      <c r="K823" s="132">
        <f t="shared" si="32"/>
        <v>0</v>
      </c>
      <c r="L823" s="132">
        <f t="shared" si="33"/>
        <v>823</v>
      </c>
      <c r="N823" s="143"/>
    </row>
    <row r="824" spans="2:14" x14ac:dyDescent="0.2">
      <c r="B824" s="130"/>
      <c r="J824" t="str">
        <f>IF(H824="","",$P$6-'Script Table'!$E$15-'Script Table'!$E$19+H824)</f>
        <v/>
      </c>
      <c r="K824" s="132">
        <f t="shared" si="32"/>
        <v>0</v>
      </c>
      <c r="L824" s="132">
        <f t="shared" si="33"/>
        <v>824</v>
      </c>
      <c r="N824" s="143"/>
    </row>
    <row r="825" spans="2:14" x14ac:dyDescent="0.2">
      <c r="B825" s="130"/>
      <c r="J825" t="str">
        <f>IF(H825="","",$P$6-'Script Table'!$E$15-'Script Table'!$E$19+H825)</f>
        <v/>
      </c>
      <c r="K825" s="132">
        <f t="shared" si="32"/>
        <v>0</v>
      </c>
      <c r="L825" s="132">
        <f t="shared" si="33"/>
        <v>825</v>
      </c>
      <c r="N825" s="143"/>
    </row>
    <row r="826" spans="2:14" x14ac:dyDescent="0.2">
      <c r="B826" s="130"/>
      <c r="J826" t="str">
        <f>IF(H826="","",$P$6-'Script Table'!$E$15-'Script Table'!$E$19+H826)</f>
        <v/>
      </c>
      <c r="K826" s="132">
        <f t="shared" si="32"/>
        <v>0</v>
      </c>
      <c r="L826" s="132">
        <f t="shared" si="33"/>
        <v>826</v>
      </c>
      <c r="N826" s="143"/>
    </row>
    <row r="827" spans="2:14" x14ac:dyDescent="0.2">
      <c r="B827" s="130"/>
      <c r="J827" t="str">
        <f>IF(H827="","",$P$6-'Script Table'!$E$15-'Script Table'!$E$19+H827)</f>
        <v/>
      </c>
      <c r="K827" s="132">
        <f t="shared" si="32"/>
        <v>0</v>
      </c>
      <c r="L827" s="132">
        <f t="shared" si="33"/>
        <v>827</v>
      </c>
      <c r="N827" s="143"/>
    </row>
    <row r="828" spans="2:14" x14ac:dyDescent="0.2">
      <c r="B828" s="130"/>
      <c r="J828" t="str">
        <f>IF(H828="","",$P$6-'Script Table'!$E$15-'Script Table'!$E$19+H828)</f>
        <v/>
      </c>
      <c r="K828" s="132">
        <f t="shared" si="32"/>
        <v>0</v>
      </c>
      <c r="L828" s="132">
        <f t="shared" si="33"/>
        <v>828</v>
      </c>
      <c r="N828" s="143"/>
    </row>
    <row r="829" spans="2:14" x14ac:dyDescent="0.2">
      <c r="B829" s="130"/>
      <c r="J829" t="str">
        <f>IF(H829="","",$P$6-'Script Table'!$E$15-'Script Table'!$E$19+H829)</f>
        <v/>
      </c>
      <c r="K829" s="132">
        <f t="shared" si="32"/>
        <v>0</v>
      </c>
      <c r="L829" s="132">
        <f t="shared" si="33"/>
        <v>829</v>
      </c>
      <c r="N829" s="143"/>
    </row>
    <row r="830" spans="2:14" x14ac:dyDescent="0.2">
      <c r="B830" s="130"/>
      <c r="J830" t="str">
        <f>IF(H830="","",$P$6-'Script Table'!$E$15-'Script Table'!$E$19+H830)</f>
        <v/>
      </c>
      <c r="K830" s="132">
        <f t="shared" si="32"/>
        <v>0</v>
      </c>
      <c r="L830" s="132">
        <f t="shared" si="33"/>
        <v>830</v>
      </c>
      <c r="N830" s="143"/>
    </row>
    <row r="831" spans="2:14" x14ac:dyDescent="0.2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N831" s="143"/>
    </row>
    <row r="832" spans="2:14" x14ac:dyDescent="0.2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 x14ac:dyDescent="0.2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 x14ac:dyDescent="0.2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 x14ac:dyDescent="0.2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 x14ac:dyDescent="0.2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 x14ac:dyDescent="0.2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 x14ac:dyDescent="0.2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 x14ac:dyDescent="0.2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 x14ac:dyDescent="0.2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 x14ac:dyDescent="0.2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 x14ac:dyDescent="0.2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 x14ac:dyDescent="0.2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 x14ac:dyDescent="0.2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 x14ac:dyDescent="0.2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 x14ac:dyDescent="0.2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 x14ac:dyDescent="0.2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 x14ac:dyDescent="0.2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 x14ac:dyDescent="0.2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 x14ac:dyDescent="0.2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 x14ac:dyDescent="0.2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 x14ac:dyDescent="0.2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 x14ac:dyDescent="0.2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 x14ac:dyDescent="0.2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 x14ac:dyDescent="0.2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 x14ac:dyDescent="0.2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 x14ac:dyDescent="0.2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 x14ac:dyDescent="0.2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 x14ac:dyDescent="0.2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 x14ac:dyDescent="0.2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 x14ac:dyDescent="0.2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 x14ac:dyDescent="0.2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 x14ac:dyDescent="0.2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 x14ac:dyDescent="0.2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 x14ac:dyDescent="0.2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 x14ac:dyDescent="0.2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 x14ac:dyDescent="0.2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 x14ac:dyDescent="0.2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 x14ac:dyDescent="0.2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 x14ac:dyDescent="0.2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 x14ac:dyDescent="0.2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 x14ac:dyDescent="0.2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 x14ac:dyDescent="0.2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 x14ac:dyDescent="0.2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 x14ac:dyDescent="0.2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 x14ac:dyDescent="0.2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 x14ac:dyDescent="0.2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 x14ac:dyDescent="0.2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 x14ac:dyDescent="0.2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 x14ac:dyDescent="0.2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 x14ac:dyDescent="0.2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 x14ac:dyDescent="0.2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 x14ac:dyDescent="0.2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 x14ac:dyDescent="0.2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 x14ac:dyDescent="0.2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 x14ac:dyDescent="0.2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 x14ac:dyDescent="0.2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 x14ac:dyDescent="0.2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 x14ac:dyDescent="0.2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 x14ac:dyDescent="0.2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 x14ac:dyDescent="0.2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 x14ac:dyDescent="0.2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 x14ac:dyDescent="0.2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 x14ac:dyDescent="0.2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 x14ac:dyDescent="0.2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 x14ac:dyDescent="0.2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 x14ac:dyDescent="0.2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 x14ac:dyDescent="0.2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 x14ac:dyDescent="0.2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 x14ac:dyDescent="0.2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 x14ac:dyDescent="0.2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 x14ac:dyDescent="0.2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 x14ac:dyDescent="0.2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 x14ac:dyDescent="0.2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 x14ac:dyDescent="0.2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 x14ac:dyDescent="0.2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 x14ac:dyDescent="0.2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 x14ac:dyDescent="0.2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 x14ac:dyDescent="0.2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 x14ac:dyDescent="0.2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 x14ac:dyDescent="0.2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 x14ac:dyDescent="0.2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 x14ac:dyDescent="0.2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 x14ac:dyDescent="0.2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 x14ac:dyDescent="0.2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 x14ac:dyDescent="0.2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 x14ac:dyDescent="0.2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 x14ac:dyDescent="0.2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 x14ac:dyDescent="0.2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 x14ac:dyDescent="0.2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 x14ac:dyDescent="0.2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 x14ac:dyDescent="0.2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 x14ac:dyDescent="0.2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 x14ac:dyDescent="0.2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 x14ac:dyDescent="0.2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 x14ac:dyDescent="0.2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 x14ac:dyDescent="0.2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 x14ac:dyDescent="0.2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 x14ac:dyDescent="0.2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 x14ac:dyDescent="0.2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 x14ac:dyDescent="0.2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 x14ac:dyDescent="0.2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 x14ac:dyDescent="0.2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 x14ac:dyDescent="0.2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 x14ac:dyDescent="0.2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 x14ac:dyDescent="0.2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 x14ac:dyDescent="0.2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 x14ac:dyDescent="0.2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 x14ac:dyDescent="0.2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 x14ac:dyDescent="0.2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 x14ac:dyDescent="0.2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 x14ac:dyDescent="0.2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 x14ac:dyDescent="0.2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 x14ac:dyDescent="0.2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 x14ac:dyDescent="0.2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 x14ac:dyDescent="0.2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 x14ac:dyDescent="0.2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 x14ac:dyDescent="0.2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 x14ac:dyDescent="0.2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 x14ac:dyDescent="0.2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 x14ac:dyDescent="0.2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 x14ac:dyDescent="0.2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 x14ac:dyDescent="0.2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 x14ac:dyDescent="0.2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 x14ac:dyDescent="0.2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 x14ac:dyDescent="0.2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 x14ac:dyDescent="0.2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 x14ac:dyDescent="0.2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 x14ac:dyDescent="0.2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 x14ac:dyDescent="0.2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 x14ac:dyDescent="0.2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 x14ac:dyDescent="0.2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 x14ac:dyDescent="0.2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 x14ac:dyDescent="0.2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 x14ac:dyDescent="0.2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 x14ac:dyDescent="0.2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 x14ac:dyDescent="0.2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 x14ac:dyDescent="0.2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 x14ac:dyDescent="0.2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 x14ac:dyDescent="0.2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 x14ac:dyDescent="0.2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 x14ac:dyDescent="0.2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 x14ac:dyDescent="0.2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 x14ac:dyDescent="0.2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 x14ac:dyDescent="0.2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 x14ac:dyDescent="0.2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 x14ac:dyDescent="0.2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 x14ac:dyDescent="0.2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 x14ac:dyDescent="0.2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 x14ac:dyDescent="0.2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 x14ac:dyDescent="0.2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 x14ac:dyDescent="0.2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 x14ac:dyDescent="0.2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 x14ac:dyDescent="0.2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 x14ac:dyDescent="0.2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 x14ac:dyDescent="0.2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 x14ac:dyDescent="0.2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 x14ac:dyDescent="0.2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 x14ac:dyDescent="0.2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 x14ac:dyDescent="0.2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 x14ac:dyDescent="0.2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 x14ac:dyDescent="0.2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 x14ac:dyDescent="0.2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 x14ac:dyDescent="0.2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 x14ac:dyDescent="0.2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 x14ac:dyDescent="0.2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 x14ac:dyDescent="0.2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 x14ac:dyDescent="0.2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3.5" thickBot="1" x14ac:dyDescent="0.25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3"/>
      <c r="AB1" s="323"/>
    </row>
    <row r="2" spans="2:28" x14ac:dyDescent="0.2">
      <c r="B2" s="544" t="s">
        <v>483</v>
      </c>
      <c r="C2" s="550"/>
      <c r="D2" s="544" t="s">
        <v>484</v>
      </c>
      <c r="E2" s="550"/>
      <c r="F2" s="544" t="s">
        <v>485</v>
      </c>
      <c r="G2" s="545"/>
      <c r="H2" s="544" t="s">
        <v>505</v>
      </c>
      <c r="I2" s="550"/>
      <c r="J2" s="549" t="s">
        <v>486</v>
      </c>
      <c r="K2" s="550"/>
      <c r="L2" s="544" t="s">
        <v>489</v>
      </c>
      <c r="M2" s="550"/>
      <c r="N2" s="561" t="s">
        <v>456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1595</v>
      </c>
      <c r="C3" s="158" t="s">
        <v>374</v>
      </c>
      <c r="D3" s="157" t="s">
        <v>1595</v>
      </c>
      <c r="E3" s="158" t="s">
        <v>359</v>
      </c>
      <c r="F3" s="157" t="s">
        <v>1595</v>
      </c>
      <c r="G3" s="164" t="s">
        <v>490</v>
      </c>
      <c r="H3" s="134" t="s">
        <v>1595</v>
      </c>
      <c r="I3" s="135" t="s">
        <v>374</v>
      </c>
      <c r="J3" s="165" t="s">
        <v>1595</v>
      </c>
      <c r="K3" s="158" t="s">
        <v>490</v>
      </c>
      <c r="L3" s="157" t="s">
        <v>1595</v>
      </c>
      <c r="M3" s="158" t="s">
        <v>383</v>
      </c>
      <c r="N3" s="562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26.446863962542519</v>
      </c>
      <c r="D4">
        <v>0</v>
      </c>
      <c r="E4" s="159">
        <v>-903.95811918444349</v>
      </c>
      <c r="F4">
        <v>0</v>
      </c>
      <c r="G4" s="159">
        <v>1335.8887708155567</v>
      </c>
      <c r="H4">
        <v>0</v>
      </c>
      <c r="I4" s="160">
        <v>19.975170801852656</v>
      </c>
      <c r="J4">
        <v>0</v>
      </c>
      <c r="K4" s="159">
        <v>1.9879846945468671</v>
      </c>
      <c r="L4">
        <v>0</v>
      </c>
      <c r="M4" s="159">
        <v>179.90915540306403</v>
      </c>
      <c r="N4" s="143">
        <v>4</v>
      </c>
      <c r="P4" s="546" t="s">
        <v>358</v>
      </c>
      <c r="Q4" s="547"/>
      <c r="R4" s="547"/>
      <c r="S4" s="548"/>
      <c r="V4" s="557" t="s">
        <v>506</v>
      </c>
      <c r="W4" s="558"/>
      <c r="X4" s="558"/>
      <c r="Y4" s="559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4.0005758754863807</v>
      </c>
      <c r="C5" s="160">
        <v>26.453231853223411</v>
      </c>
      <c r="D5">
        <v>4.0005758754863807</v>
      </c>
      <c r="E5" s="160">
        <v>-907.97435093606123</v>
      </c>
      <c r="F5">
        <v>4.0005758754863807</v>
      </c>
      <c r="G5" s="160">
        <v>1331.8725390639388</v>
      </c>
      <c r="H5">
        <v>0.20118181818181818</v>
      </c>
      <c r="I5" s="160">
        <v>19.783679843230178</v>
      </c>
      <c r="J5">
        <v>0.20118181818181818</v>
      </c>
      <c r="K5" s="160">
        <v>2.0496722205152764</v>
      </c>
      <c r="L5">
        <v>2.0002879377431904</v>
      </c>
      <c r="M5" s="160">
        <v>179.90915540306398</v>
      </c>
      <c r="N5" s="143">
        <f>N4+1</f>
        <v>5</v>
      </c>
      <c r="P5" s="136" t="s">
        <v>491</v>
      </c>
      <c r="Q5" s="133" t="s">
        <v>374</v>
      </c>
      <c r="R5" s="133" t="s">
        <v>359</v>
      </c>
      <c r="S5" s="137" t="s">
        <v>456</v>
      </c>
      <c r="V5" s="544" t="s">
        <v>507</v>
      </c>
      <c r="W5" s="560"/>
      <c r="X5" s="560"/>
      <c r="Y5" s="550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8.0011517509727614</v>
      </c>
      <c r="C6" s="160">
        <v>26.459618571811699</v>
      </c>
      <c r="D6">
        <v>8.0011517509727614</v>
      </c>
      <c r="E6" s="160">
        <v>-911.9905355212918</v>
      </c>
      <c r="F6">
        <v>8.0011517509727614</v>
      </c>
      <c r="G6" s="160">
        <v>1327.8563544787082</v>
      </c>
      <c r="H6">
        <v>0.40236363636363637</v>
      </c>
      <c r="I6" s="160">
        <v>19.591146069790593</v>
      </c>
      <c r="J6">
        <v>0.40236363636363637</v>
      </c>
      <c r="K6" s="160">
        <v>2.1080237740784469</v>
      </c>
      <c r="L6">
        <v>6.0008638132295715</v>
      </c>
      <c r="M6" s="160">
        <v>179.90888573375665</v>
      </c>
      <c r="N6" s="143">
        <f t="shared" ref="N6:N69" si="0">N5+1</f>
        <v>6</v>
      </c>
      <c r="P6" s="140">
        <f>MAX(B4:B999)</f>
        <v>1358.3740000000028</v>
      </c>
      <c r="Q6" s="141">
        <f>VLOOKUP(P6,B:C,2,FALSE)</f>
        <v>10.086211980409582</v>
      </c>
      <c r="R6" s="141">
        <f>VLOOKUP(P6,D:E,2,FALSE)</f>
        <v>-2236.192847806461</v>
      </c>
      <c r="S6" s="142">
        <f>VLOOKUP(P6,F:N,7,FALSE)</f>
        <v>1357.6870000000026</v>
      </c>
      <c r="V6" s="566" t="s">
        <v>491</v>
      </c>
      <c r="W6" s="567"/>
      <c r="X6" s="570" t="s">
        <v>456</v>
      </c>
      <c r="Y6" s="571"/>
      <c r="AA6" s="172"/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12.001727626459143</v>
      </c>
      <c r="C7" s="160">
        <v>26.466024549069921</v>
      </c>
      <c r="D7">
        <v>12.001727626459143</v>
      </c>
      <c r="E7" s="160">
        <v>-916.00667293935953</v>
      </c>
      <c r="F7">
        <v>12.001727626459143</v>
      </c>
      <c r="G7" s="160">
        <v>1323.8402170606405</v>
      </c>
      <c r="H7">
        <v>0.60354545454545461</v>
      </c>
      <c r="I7" s="160">
        <v>19.397477080292315</v>
      </c>
      <c r="J7">
        <v>0.60354545454545461</v>
      </c>
      <c r="K7" s="160">
        <v>2.1624892560180342</v>
      </c>
      <c r="L7">
        <v>10.001439688715951</v>
      </c>
      <c r="M7" s="160">
        <v>179.90860991269125</v>
      </c>
      <c r="N7" s="143">
        <f t="shared" si="0"/>
        <v>7</v>
      </c>
      <c r="V7" s="568">
        <f>P6-'Script Table'!E15-'Script Table'!E19</f>
        <v>1348.1480000000026</v>
      </c>
      <c r="W7" s="569"/>
      <c r="X7" s="572">
        <f>MATCH(V7,F1:F999,1)</f>
        <v>680</v>
      </c>
      <c r="Y7" s="573"/>
      <c r="AA7" s="172"/>
      <c r="AB7" s="172" t="str">
        <f>IFERROR(VALUE(RIGHT(AA7,LEN(AA7)-MIN(FIND({0;1;2;3;4;5;6;7;8;9},AA7&amp;"0123456789"))+1)),"")</f>
        <v/>
      </c>
    </row>
    <row r="8" spans="2:28" ht="26.25" thickBot="1" x14ac:dyDescent="0.25">
      <c r="B8" s="130">
        <v>16.002303501945523</v>
      </c>
      <c r="C8" s="160">
        <v>26.472449907307222</v>
      </c>
      <c r="D8">
        <v>16.002303501945523</v>
      </c>
      <c r="E8" s="160">
        <v>-920.02276318997599</v>
      </c>
      <c r="F8">
        <v>16.002303501945523</v>
      </c>
      <c r="G8" s="160">
        <v>1319.8241268100242</v>
      </c>
      <c r="H8">
        <v>0.80472727272727274</v>
      </c>
      <c r="I8" s="160">
        <v>19.202600506231349</v>
      </c>
      <c r="J8">
        <v>0.80472727272727274</v>
      </c>
      <c r="K8" s="160">
        <v>2.2124620740951286</v>
      </c>
      <c r="L8">
        <v>14.002015564202333</v>
      </c>
      <c r="M8" s="160">
        <v>179.90833234021881</v>
      </c>
      <c r="N8" s="143">
        <f t="shared" si="0"/>
        <v>8</v>
      </c>
      <c r="P8" s="563" t="s">
        <v>508</v>
      </c>
      <c r="Q8" s="564"/>
      <c r="R8" s="564"/>
      <c r="S8" s="565"/>
      <c r="T8" s="178" t="s">
        <v>509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20.002879377431903</v>
      </c>
      <c r="C9" s="160">
        <v>26.47889476470127</v>
      </c>
      <c r="D9">
        <v>20.002879377431903</v>
      </c>
      <c r="E9" s="160">
        <v>-924.03880627285764</v>
      </c>
      <c r="F9">
        <v>20.002879377431903</v>
      </c>
      <c r="G9" s="160">
        <v>1315.8080837271423</v>
      </c>
      <c r="H9">
        <v>1.0059090909090909</v>
      </c>
      <c r="I9" s="160">
        <v>19.006474406367872</v>
      </c>
      <c r="J9">
        <v>1.0059090909090909</v>
      </c>
      <c r="K9" s="160">
        <v>2.257280540634838</v>
      </c>
      <c r="L9">
        <v>18.002591439688715</v>
      </c>
      <c r="M9" s="160">
        <v>179.90805307522029</v>
      </c>
      <c r="N9" s="143">
        <f t="shared" si="0"/>
        <v>9</v>
      </c>
      <c r="P9" s="136" t="s">
        <v>491</v>
      </c>
      <c r="Q9" s="133" t="s">
        <v>374</v>
      </c>
      <c r="R9" s="133" t="s">
        <v>359</v>
      </c>
      <c r="S9" s="162" t="s">
        <v>456</v>
      </c>
      <c r="T9" s="179"/>
      <c r="V9" s="147" t="s">
        <v>510</v>
      </c>
      <c r="W9" s="145">
        <f ca="1">Q18-Q6-X9</f>
        <v>26.09526220716339</v>
      </c>
      <c r="X9" s="155">
        <f ca="1">0.5*'Script Table'!E11*COS(RADIANS(180-VLOOKUP(P18,L:M,2)))</f>
        <v>0.14210900008305793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24.003455252918283</v>
      </c>
      <c r="C10" s="160">
        <v>26.485359240424643</v>
      </c>
      <c r="D10">
        <v>24.003455252918283</v>
      </c>
      <c r="E10" s="160">
        <v>-928.05480218771766</v>
      </c>
      <c r="F10">
        <v>24.003455252918283</v>
      </c>
      <c r="G10" s="160">
        <v>1311.7920878122823</v>
      </c>
      <c r="H10">
        <v>1.207090909090909</v>
      </c>
      <c r="I10" s="160">
        <v>18.809098578405273</v>
      </c>
      <c r="J10">
        <v>1.207090909090909</v>
      </c>
      <c r="K10" s="160">
        <v>2.2962277806159364</v>
      </c>
      <c r="L10">
        <v>22.003167315175091</v>
      </c>
      <c r="M10" s="160">
        <v>179.90777210344174</v>
      </c>
      <c r="N10" s="143">
        <f t="shared" si="0"/>
        <v>10</v>
      </c>
      <c r="P10" s="140">
        <f ca="1">IF(T10="Não",INDIRECT("B"&amp;S10),INDIRECT("H"&amp;S10))</f>
        <v>1336.3480000000011</v>
      </c>
      <c r="Q10" s="141">
        <f ca="1">IF(T10="Não",INDIRECT("C"&amp;S10),INDIRECT("I"&amp;S10))</f>
        <v>31.42024238992548</v>
      </c>
      <c r="R10" s="141">
        <f ca="1">IF(T10="Não",INDIRECT("E"&amp;S10))</f>
        <v>-2239.8552909082723</v>
      </c>
      <c r="S10" s="153">
        <f ca="1">IF(T10="Não",1+MATCH(0,G1:G999,-1),MATCH(0,K1:K999,-1))</f>
        <v>622</v>
      </c>
      <c r="T10" s="163" t="str">
        <f ca="1">IF(MIN(K4:K999)&gt;0,"Não",IF(MIN(INDIRECT("G4:G"&amp;X7))&gt;0,"Sim","Não"))</f>
        <v>Não</v>
      </c>
      <c r="V10" s="166" t="s">
        <v>511</v>
      </c>
      <c r="W10" s="167">
        <f ca="1">Q10-Q14</f>
        <v>4.1921196214104128</v>
      </c>
      <c r="AA10" s="172" t="s">
        <v>1644</v>
      </c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28.004031128404662</v>
      </c>
      <c r="C11" s="160">
        <v>26.491843454744277</v>
      </c>
      <c r="D11">
        <v>28.004031128404662</v>
      </c>
      <c r="E11" s="160">
        <v>-932.07075093426556</v>
      </c>
      <c r="F11">
        <v>28.004031128404662</v>
      </c>
      <c r="G11" s="160">
        <v>1307.7761390657345</v>
      </c>
      <c r="H11">
        <v>1.4082727272727271</v>
      </c>
      <c r="I11" s="160">
        <v>18.610529283457105</v>
      </c>
      <c r="J11">
        <v>1.4082727272727271</v>
      </c>
      <c r="K11" s="160">
        <v>2.328531092142839</v>
      </c>
      <c r="L11">
        <v>26.003743190661474</v>
      </c>
      <c r="M11" s="160">
        <v>179.90748940920972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32.004607003891046</v>
      </c>
      <c r="C12" s="160">
        <v>26.498347529036398</v>
      </c>
      <c r="D12">
        <v>32.004607003891046</v>
      </c>
      <c r="E12" s="160">
        <v>-936.08665251220737</v>
      </c>
      <c r="F12">
        <v>32.004607003891046</v>
      </c>
      <c r="G12" s="160">
        <v>1303.7602374877927</v>
      </c>
      <c r="H12">
        <v>1.6094545454545452</v>
      </c>
      <c r="I12" s="160">
        <v>18.411069902342895</v>
      </c>
      <c r="J12">
        <v>1.6094545454545452</v>
      </c>
      <c r="K12" s="160">
        <v>2.3547858281758636</v>
      </c>
      <c r="L12">
        <v>30.004319066147854</v>
      </c>
      <c r="M12" s="160">
        <v>179.90720497663713</v>
      </c>
      <c r="N12" s="143">
        <f t="shared" si="0"/>
        <v>12</v>
      </c>
      <c r="P12" s="563" t="s">
        <v>512</v>
      </c>
      <c r="Q12" s="564"/>
      <c r="R12" s="564"/>
      <c r="S12" s="565"/>
      <c r="T12" s="178" t="s">
        <v>509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36.005182879377429</v>
      </c>
      <c r="C13" s="160">
        <v>26.504871585800228</v>
      </c>
      <c r="D13">
        <v>36.005182879377429</v>
      </c>
      <c r="E13" s="160">
        <v>-940.10250692124544</v>
      </c>
      <c r="F13">
        <v>36.005182879377429</v>
      </c>
      <c r="G13" s="160">
        <v>1299.7443830787547</v>
      </c>
      <c r="H13">
        <v>1.8106363636363634</v>
      </c>
      <c r="I13" s="160">
        <v>18.210965223197185</v>
      </c>
      <c r="J13">
        <v>1.8106363636363634</v>
      </c>
      <c r="K13" s="160">
        <v>2.3755594998024208</v>
      </c>
      <c r="L13">
        <v>34.004894941634234</v>
      </c>
      <c r="M13" s="160">
        <v>179.9069187896404</v>
      </c>
      <c r="N13" s="143">
        <f t="shared" si="0"/>
        <v>13</v>
      </c>
      <c r="P13" s="136" t="s">
        <v>491</v>
      </c>
      <c r="Q13" s="133" t="s">
        <v>374</v>
      </c>
      <c r="R13" s="133" t="s">
        <v>359</v>
      </c>
      <c r="S13" s="137" t="s">
        <v>456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40.005758754863812</v>
      </c>
      <c r="C14" s="160">
        <v>26.511415748671894</v>
      </c>
      <c r="D14">
        <v>40.005758754863812</v>
      </c>
      <c r="E14" s="160">
        <v>-944.11831416107873</v>
      </c>
      <c r="F14">
        <v>40.005758754863812</v>
      </c>
      <c r="G14" s="160">
        <v>1295.7285758389212</v>
      </c>
      <c r="H14">
        <v>2.0118181818181817</v>
      </c>
      <c r="I14" s="160">
        <v>18.010408512757802</v>
      </c>
      <c r="J14">
        <v>2.0118181818181817</v>
      </c>
      <c r="K14" s="160">
        <v>2.3913864648438903</v>
      </c>
      <c r="L14">
        <v>38.005470817120624</v>
      </c>
      <c r="M14" s="160">
        <v>179.90663083193689</v>
      </c>
      <c r="N14" s="143">
        <f t="shared" si="0"/>
        <v>14</v>
      </c>
      <c r="P14" s="140">
        <f ca="1">IF(T14="Não",INDIRECT("B"&amp;S14),INDIRECT("H"&amp;S14))</f>
        <v>1340.548000000002</v>
      </c>
      <c r="Q14" s="141">
        <f ca="1">IF(T14="Não",INDIRECT("C"&amp;S14),INDIRECT("I"&amp;S14))</f>
        <v>27.228122768515068</v>
      </c>
      <c r="R14" s="141">
        <f ca="1">IF(T14="Não",INDIRECT("E"&amp;S14))</f>
        <v>-2239.8528557065201</v>
      </c>
      <c r="S14" s="153">
        <f ca="1">IF(T14="Não",S10-1+MATCH(0,INDIRECT("G"&amp;S10&amp;":G999"),1),MATCH(0,K1:K1003,1))</f>
        <v>643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44.006334630350196</v>
      </c>
      <c r="C15" s="160">
        <v>26.51798014243851</v>
      </c>
      <c r="D15">
        <v>44.006334630350196</v>
      </c>
      <c r="E15" s="160">
        <v>-948.13407423140211</v>
      </c>
      <c r="F15">
        <v>44.006334630350196</v>
      </c>
      <c r="G15" s="160">
        <v>1291.7128157685979</v>
      </c>
      <c r="H15">
        <v>2.2130000000000001</v>
      </c>
      <c r="I15" s="160">
        <v>17.809550102207361</v>
      </c>
      <c r="J15">
        <v>2.2130000000000001</v>
      </c>
      <c r="K15" s="160">
        <v>2.4027633249347673</v>
      </c>
      <c r="L15">
        <v>42.006046692607001</v>
      </c>
      <c r="M15" s="160">
        <v>179.90634108704219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48.006910505836579</v>
      </c>
      <c r="C16" s="160">
        <v>26.52456489305256</v>
      </c>
      <c r="D16">
        <v>48.006910505836579</v>
      </c>
      <c r="E16" s="160">
        <v>-952.14978713190658</v>
      </c>
      <c r="F16">
        <v>48.006910505836579</v>
      </c>
      <c r="G16" s="160">
        <v>1287.6971028680935</v>
      </c>
      <c r="H16">
        <v>2.4141818181818184</v>
      </c>
      <c r="I16" s="160">
        <v>17.608505153238966</v>
      </c>
      <c r="J16">
        <v>2.4141818181818184</v>
      </c>
      <c r="K16" s="160">
        <v>2.4101456901216807</v>
      </c>
      <c r="L16">
        <v>46.006622568093391</v>
      </c>
      <c r="M16" s="160">
        <v>179.90604953826599</v>
      </c>
      <c r="N16" s="143">
        <f t="shared" si="0"/>
        <v>16</v>
      </c>
      <c r="P16" s="546" t="s">
        <v>513</v>
      </c>
      <c r="Q16" s="547"/>
      <c r="R16" s="547"/>
      <c r="S16" s="548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52.007486381322963</v>
      </c>
      <c r="C17" s="160">
        <v>26.531170127646391</v>
      </c>
      <c r="D17">
        <v>52.007486381322963</v>
      </c>
      <c r="E17" s="160">
        <v>-956.16545286227961</v>
      </c>
      <c r="F17">
        <v>52.007486381322963</v>
      </c>
      <c r="G17" s="160">
        <v>1283.6814371377204</v>
      </c>
      <c r="H17">
        <v>2.6153636363636368</v>
      </c>
      <c r="I17" s="160">
        <v>17.407360492474922</v>
      </c>
      <c r="J17">
        <v>2.6153636363636368</v>
      </c>
      <c r="K17" s="160">
        <v>2.4139435952265558</v>
      </c>
      <c r="L17">
        <v>50.007198443579767</v>
      </c>
      <c r="M17" s="160">
        <v>179.90575616871024</v>
      </c>
      <c r="N17" s="143">
        <f t="shared" si="0"/>
        <v>17</v>
      </c>
      <c r="P17" s="136" t="s">
        <v>491</v>
      </c>
      <c r="Q17" s="133" t="s">
        <v>374</v>
      </c>
      <c r="R17" s="133" t="s">
        <v>359</v>
      </c>
      <c r="S17" s="137" t="s">
        <v>456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56.008062256809346</v>
      </c>
      <c r="C18" s="160">
        <v>26.537795974547066</v>
      </c>
      <c r="D18">
        <v>56.008062256809346</v>
      </c>
      <c r="E18" s="160">
        <v>-960.18107142220458</v>
      </c>
      <c r="F18">
        <v>56.008062256809346</v>
      </c>
      <c r="G18" s="160">
        <v>1279.6658185777956</v>
      </c>
      <c r="H18">
        <v>2.8165454545454551</v>
      </c>
      <c r="I18" s="160">
        <v>17.206180757646866</v>
      </c>
      <c r="J18">
        <v>2.8165454545454551</v>
      </c>
      <c r="K18" s="160">
        <v>2.4145206515850077</v>
      </c>
      <c r="L18">
        <v>54.007774319066158</v>
      </c>
      <c r="M18" s="160">
        <v>179.9054609612644</v>
      </c>
      <c r="N18" s="143">
        <f t="shared" si="0"/>
        <v>18</v>
      </c>
      <c r="P18" s="140">
        <f ca="1">TREND((INDIRECT("D"&amp;S18&amp;":D"&amp;S18+1)),INDIRECT("E"&amp;S18&amp;":E"&amp;(S18+1)),R18)</f>
        <v>1329.910706460415</v>
      </c>
      <c r="Q18" s="152">
        <f ca="1">TREND((INDIRECT("C"&amp;S18&amp;":C"&amp;S18+1)),INDIRECT("E"&amp;S18&amp;":E"&amp;(S18+1)),R18)</f>
        <v>36.323583187656027</v>
      </c>
      <c r="R18" s="141">
        <f>R6</f>
        <v>-2236.192847806461</v>
      </c>
      <c r="S18" s="142">
        <f ca="1">MATCH(R18,INDIRECT("E1:E"&amp;S10),-1)</f>
        <v>589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60.008638132295729</v>
      </c>
      <c r="C19" s="160">
        <v>26.544442563291312</v>
      </c>
      <c r="D19">
        <v>60.008638132295729</v>
      </c>
      <c r="E19" s="160">
        <v>-964.19664281136068</v>
      </c>
      <c r="F19">
        <v>60.008638132295729</v>
      </c>
      <c r="G19" s="160">
        <v>1275.6502471886392</v>
      </c>
      <c r="H19">
        <v>3.0177272727272735</v>
      </c>
      <c r="I19" s="160">
        <v>17.005013634527192</v>
      </c>
      <c r="J19">
        <v>3.0177272727272735</v>
      </c>
      <c r="K19" s="160">
        <v>2.4121924188507364</v>
      </c>
      <c r="L19">
        <v>58.008350194552534</v>
      </c>
      <c r="M19" s="160">
        <v>179.90516389860366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64.009214007782106</v>
      </c>
      <c r="C20" s="160">
        <v>26.55111002464081</v>
      </c>
      <c r="D20">
        <v>64.009214007782106</v>
      </c>
      <c r="E20" s="160">
        <v>-968.21216702942354</v>
      </c>
      <c r="F20">
        <v>64.009214007782106</v>
      </c>
      <c r="G20" s="160">
        <v>1271.6347229705766</v>
      </c>
      <c r="H20">
        <v>3.2189090909090918</v>
      </c>
      <c r="I20" s="160">
        <v>16.803894307131575</v>
      </c>
      <c r="J20">
        <v>3.2189090909090918</v>
      </c>
      <c r="K20" s="160">
        <v>2.4072269487473932</v>
      </c>
      <c r="L20">
        <v>62.008926070038918</v>
      </c>
      <c r="M20" s="160">
        <v>179.90486496318434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68.009789883268482</v>
      </c>
      <c r="C21" s="160">
        <v>26.55779849059769</v>
      </c>
      <c r="D21">
        <v>68.009789883268482</v>
      </c>
      <c r="E21" s="160">
        <v>-972.22764407606417</v>
      </c>
      <c r="F21">
        <v>68.009789883268482</v>
      </c>
      <c r="G21" s="160">
        <v>1267.619245923936</v>
      </c>
      <c r="H21">
        <v>3.4200909090909102</v>
      </c>
      <c r="I21" s="160">
        <v>16.602849176168824</v>
      </c>
      <c r="J21">
        <v>3.4200909090909102</v>
      </c>
      <c r="K21" s="160">
        <v>2.3998446890891501</v>
      </c>
      <c r="L21">
        <v>66.009501945525301</v>
      </c>
      <c r="M21" s="160">
        <v>179.9045641372407</v>
      </c>
      <c r="N21" s="143">
        <f t="shared" si="0"/>
        <v>21</v>
      </c>
      <c r="P21" s="574" t="s">
        <v>514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72.010365758754858</v>
      </c>
      <c r="C22" s="160">
        <v>26.564508094420262</v>
      </c>
      <c r="D22">
        <v>72.010365758754858</v>
      </c>
      <c r="E22" s="160">
        <v>-976.24307395094968</v>
      </c>
      <c r="F22">
        <v>72.010365758754858</v>
      </c>
      <c r="G22" s="160">
        <v>1263.6038160490502</v>
      </c>
      <c r="H22">
        <v>3.6212727272727285</v>
      </c>
      <c r="I22" s="160">
        <v>16.401899034018516</v>
      </c>
      <c r="J22">
        <v>3.6212727272727285</v>
      </c>
      <c r="K22" s="160">
        <v>2.3902175824800906</v>
      </c>
      <c r="L22">
        <v>70.010077821011663</v>
      </c>
      <c r="M22" s="160">
        <v>179.90426140278194</v>
      </c>
      <c r="N22" s="143">
        <f t="shared" si="0"/>
        <v>22</v>
      </c>
      <c r="P22" s="575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76.010941634241235</v>
      </c>
      <c r="C23" s="160">
        <v>26.571238970638998</v>
      </c>
      <c r="D23">
        <v>76.010941634241235</v>
      </c>
      <c r="E23" s="160">
        <v>-980.258456653743</v>
      </c>
      <c r="F23">
        <v>76.010941634241235</v>
      </c>
      <c r="G23" s="160">
        <v>1259.588433346257</v>
      </c>
      <c r="H23">
        <v>3.8224545454545469</v>
      </c>
      <c r="I23" s="160">
        <v>16.201061774222616</v>
      </c>
      <c r="J23">
        <v>3.8224545454545469</v>
      </c>
      <c r="K23" s="160">
        <v>2.3784689480776251</v>
      </c>
      <c r="L23">
        <v>74.010653696498053</v>
      </c>
      <c r="M23" s="160">
        <v>179.9039567415881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80.011517509727611</v>
      </c>
      <c r="C24" s="160">
        <v>26.577991255072792</v>
      </c>
      <c r="D24">
        <v>80.011517509727611</v>
      </c>
      <c r="E24" s="160">
        <v>-984.27379218410238</v>
      </c>
      <c r="F24">
        <v>80.011517509727611</v>
      </c>
      <c r="G24" s="160">
        <v>1255.5730978158977</v>
      </c>
      <c r="H24">
        <v>4.0236363636363652</v>
      </c>
      <c r="I24" s="160">
        <v>16.00035473977001</v>
      </c>
      <c r="J24">
        <v>4.0236363636363652</v>
      </c>
      <c r="K24" s="160">
        <v>2.3646735631909905</v>
      </c>
      <c r="L24">
        <v>78.011229571984416</v>
      </c>
      <c r="M24" s="160">
        <v>179.9036501352065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84.012093385213987</v>
      </c>
      <c r="C25" s="160">
        <v>26.584765084845454</v>
      </c>
      <c r="D25">
        <v>84.012093385213987</v>
      </c>
      <c r="E25" s="160">
        <v>-988.2890805416821</v>
      </c>
      <c r="F25">
        <v>84.012093385213987</v>
      </c>
      <c r="G25" s="160">
        <v>1251.5578094583179</v>
      </c>
      <c r="H25">
        <v>4.2248181818181836</v>
      </c>
      <c r="I25" s="160">
        <v>15.799796853307209</v>
      </c>
      <c r="J25">
        <v>4.2248181818181836</v>
      </c>
      <c r="K25" s="160">
        <v>2.3488574915477329</v>
      </c>
      <c r="L25">
        <v>82.011805447470806</v>
      </c>
      <c r="M25" s="160">
        <v>179.90334156494822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88.012669260700363</v>
      </c>
      <c r="C26" s="160">
        <v>26.591560598402481</v>
      </c>
      <c r="D26">
        <v>88.012669260700363</v>
      </c>
      <c r="E26" s="160">
        <v>-992.30432172613189</v>
      </c>
      <c r="F26">
        <v>88.012669260700363</v>
      </c>
      <c r="G26" s="160">
        <v>1247.5425682738683</v>
      </c>
      <c r="H26">
        <v>4.4260000000000019</v>
      </c>
      <c r="I26" s="160">
        <v>15.599409798197522</v>
      </c>
      <c r="J26">
        <v>4.4260000000000019</v>
      </c>
      <c r="K26" s="160">
        <v>2.3309981816073559</v>
      </c>
      <c r="L26">
        <v>86.012381322957168</v>
      </c>
      <c r="M26" s="160">
        <v>179.90303101188411</v>
      </c>
      <c r="N26" s="143">
        <f t="shared" si="0"/>
        <v>26</v>
      </c>
      <c r="P26" s="170" t="s">
        <v>515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92.01324513618674</v>
      </c>
      <c r="C27" s="160">
        <v>26.598377935528109</v>
      </c>
      <c r="D27">
        <v>92.01324513618674</v>
      </c>
      <c r="E27" s="160">
        <v>-996.31951573709659</v>
      </c>
      <c r="F27">
        <v>92.01324513618674</v>
      </c>
      <c r="G27" s="160">
        <v>1243.5273742629033</v>
      </c>
      <c r="H27">
        <v>4.6271818181818203</v>
      </c>
      <c r="I27" s="160">
        <v>15.399115446784354</v>
      </c>
      <c r="J27">
        <v>4.6271818181818203</v>
      </c>
      <c r="K27" s="160">
        <v>2.3121275380931365</v>
      </c>
      <c r="L27">
        <v>90.012957198443559</v>
      </c>
      <c r="M27" s="160">
        <v>179.90271845684077</v>
      </c>
      <c r="N27" s="143">
        <f t="shared" si="0"/>
        <v>27</v>
      </c>
      <c r="P27" s="191">
        <v>10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96.013821011673116</v>
      </c>
      <c r="C28" s="160">
        <v>26.605217237362616</v>
      </c>
      <c r="D28">
        <v>96.013821011673116</v>
      </c>
      <c r="E28" s="160">
        <v>-1000.3346625742171</v>
      </c>
      <c r="F28">
        <v>96.013821011673116</v>
      </c>
      <c r="G28" s="160">
        <v>1239.5122274257828</v>
      </c>
      <c r="H28">
        <v>4.8283636363636386</v>
      </c>
      <c r="I28" s="160">
        <v>15.198837184733929</v>
      </c>
      <c r="J28">
        <v>4.8283636363636386</v>
      </c>
      <c r="K28" s="160">
        <v>2.293087239304441</v>
      </c>
      <c r="L28">
        <v>94.013533073929921</v>
      </c>
      <c r="M28" s="160">
        <v>179.90240388039715</v>
      </c>
      <c r="N28" s="143">
        <f t="shared" si="0"/>
        <v>28</v>
      </c>
      <c r="P28" s="192" t="s">
        <v>1643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100.01439688715949</v>
      </c>
      <c r="C29" s="160">
        <v>26.612078646419928</v>
      </c>
      <c r="D29">
        <v>100.01439688715949</v>
      </c>
      <c r="E29" s="160">
        <v>-1004.349762237129</v>
      </c>
      <c r="F29">
        <v>100.01439688715949</v>
      </c>
      <c r="G29" s="160">
        <v>1235.4971277628711</v>
      </c>
      <c r="H29">
        <v>5.029545454545457</v>
      </c>
      <c r="I29" s="160">
        <v>14.998547976985845</v>
      </c>
      <c r="J29">
        <v>5.029545454545457</v>
      </c>
      <c r="K29" s="160">
        <v>2.2741628941398631</v>
      </c>
      <c r="L29">
        <v>98.014108949416311</v>
      </c>
      <c r="M29" s="160">
        <v>179.9020872628798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104.01497276264587</v>
      </c>
      <c r="C30" s="160">
        <v>26.618962306605493</v>
      </c>
      <c r="D30">
        <v>104.01497276264587</v>
      </c>
      <c r="E30" s="160">
        <v>-1008.3648147254636</v>
      </c>
      <c r="F30">
        <v>104.01497276264587</v>
      </c>
      <c r="G30" s="160">
        <v>1231.4820752745363</v>
      </c>
      <c r="H30">
        <v>5.2307272727272753</v>
      </c>
      <c r="I30" s="160">
        <v>14.798190626708267</v>
      </c>
      <c r="J30">
        <v>5.2307272727272753</v>
      </c>
      <c r="K30" s="160">
        <v>2.2559748839585154</v>
      </c>
      <c r="L30">
        <v>102.01468482490267</v>
      </c>
      <c r="M30" s="160">
        <v>179.90176858435947</v>
      </c>
      <c r="N30" s="143">
        <f t="shared" si="0"/>
        <v>30</v>
      </c>
      <c r="P30" s="193" t="s">
        <v>516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108.01554863813224</v>
      </c>
      <c r="C31" s="160">
        <v>26.625868363234456</v>
      </c>
      <c r="D31">
        <v>108.01554863813224</v>
      </c>
      <c r="E31" s="160">
        <v>-1012.379820038847</v>
      </c>
      <c r="F31">
        <v>108.01554863813224</v>
      </c>
      <c r="G31" s="160">
        <v>1227.4670699611529</v>
      </c>
      <c r="H31">
        <v>5.4319090909090937</v>
      </c>
      <c r="I31" s="160">
        <v>14.597697305732954</v>
      </c>
      <c r="J31">
        <v>5.4319090909090937</v>
      </c>
      <c r="K31" s="160">
        <v>2.2393536878266787</v>
      </c>
      <c r="L31">
        <v>106.01526070038906</v>
      </c>
      <c r="M31" s="160">
        <v>179.90144782464654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112.01612451361862</v>
      </c>
      <c r="C32" s="160">
        <v>26.632796963050154</v>
      </c>
      <c r="D32">
        <v>112.01612451361862</v>
      </c>
      <c r="E32" s="160">
        <v>-1016.3947781769009</v>
      </c>
      <c r="F32">
        <v>112.01612451361862</v>
      </c>
      <c r="G32" s="160">
        <v>1223.4521118230991</v>
      </c>
      <c r="H32">
        <v>5.633090909090912</v>
      </c>
      <c r="I32" s="160">
        <v>14.397023352357465</v>
      </c>
      <c r="J32">
        <v>5.633090909090912</v>
      </c>
      <c r="K32" s="160">
        <v>2.225079307269425</v>
      </c>
      <c r="L32">
        <v>110.01583657587543</v>
      </c>
      <c r="M32" s="160">
        <v>179.90112496328652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116.016700389105</v>
      </c>
      <c r="C33" s="160">
        <v>26.639748254242868</v>
      </c>
      <c r="D33">
        <v>116.016700389105</v>
      </c>
      <c r="E33" s="160">
        <v>-1020.4096891392412</v>
      </c>
      <c r="F33">
        <v>116.016700389105</v>
      </c>
      <c r="G33" s="160">
        <v>1219.4372008607588</v>
      </c>
      <c r="H33">
        <v>5.8342727272727304</v>
      </c>
      <c r="I33" s="160">
        <v>14.196154457440453</v>
      </c>
      <c r="J33">
        <v>5.8342727272727304</v>
      </c>
      <c r="K33" s="160">
        <v>2.213879577111129</v>
      </c>
      <c r="L33">
        <v>114.01641245136182</v>
      </c>
      <c r="M33" s="160">
        <v>179.90079997955635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120.01727626459137</v>
      </c>
      <c r="C34" s="160">
        <v>26.646722386468902</v>
      </c>
      <c r="D34">
        <v>120.01727626459137</v>
      </c>
      <c r="E34" s="160">
        <v>-1024.4245529254797</v>
      </c>
      <c r="F34">
        <v>120.01727626459137</v>
      </c>
      <c r="G34" s="160">
        <v>1215.4223370745203</v>
      </c>
      <c r="H34">
        <v>6.0354545454545487</v>
      </c>
      <c r="I34" s="160">
        <v>13.99511156044333</v>
      </c>
      <c r="J34">
        <v>6.0354545454545487</v>
      </c>
      <c r="K34" s="160">
        <v>2.2064329604945669</v>
      </c>
      <c r="L34">
        <v>118.01698832684818</v>
      </c>
      <c r="M34" s="160">
        <v>179.90047285245964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124.01785214007775</v>
      </c>
      <c r="C35" s="160">
        <v>26.653719510870022</v>
      </c>
      <c r="D35">
        <v>124.01785214007775</v>
      </c>
      <c r="E35" s="160">
        <v>-1028.4393695352226</v>
      </c>
      <c r="F35">
        <v>124.01785214007775</v>
      </c>
      <c r="G35" s="160">
        <v>1211.4075204647775</v>
      </c>
      <c r="H35">
        <v>6.2366363636363671</v>
      </c>
      <c r="I35" s="160">
        <v>13.793954261180918</v>
      </c>
      <c r="J35">
        <v>6.2366363636363671</v>
      </c>
      <c r="K35" s="160">
        <v>2.2033683855747768</v>
      </c>
      <c r="L35">
        <v>122.01756420233457</v>
      </c>
      <c r="M35" s="160">
        <v>179.9001435607218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128.01842801556413</v>
      </c>
      <c r="C36" s="160">
        <v>26.660739780093152</v>
      </c>
      <c r="D36">
        <v>128.01842801556413</v>
      </c>
      <c r="E36" s="160">
        <v>-1032.4541389680701</v>
      </c>
      <c r="F36">
        <v>128.01842801556413</v>
      </c>
      <c r="G36" s="160">
        <v>1207.3927510319299</v>
      </c>
      <c r="H36">
        <v>6.4378181818181854</v>
      </c>
      <c r="I36" s="160">
        <v>13.592782621536276</v>
      </c>
      <c r="J36">
        <v>6.4378181818181854</v>
      </c>
      <c r="K36" s="160">
        <v>2.2052596446728785</v>
      </c>
      <c r="L36">
        <v>126.01814007782093</v>
      </c>
      <c r="M36" s="160">
        <v>179.89981208278593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132.01900389105052</v>
      </c>
      <c r="C37" s="160">
        <v>26.667783348310422</v>
      </c>
      <c r="D37">
        <v>132.01900389105052</v>
      </c>
      <c r="E37" s="160">
        <v>-1036.4688612236189</v>
      </c>
      <c r="F37">
        <v>132.01900389105052</v>
      </c>
      <c r="G37" s="160">
        <v>1203.3780287763811</v>
      </c>
      <c r="H37">
        <v>6.6390000000000038</v>
      </c>
      <c r="I37" s="160">
        <v>13.391736971166692</v>
      </c>
      <c r="J37">
        <v>6.6390000000000038</v>
      </c>
      <c r="K37" s="160">
        <v>2.2126224817111506</v>
      </c>
      <c r="L37">
        <v>130.01871595330732</v>
      </c>
      <c r="M37" s="160">
        <v>179.89947839680815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136.01957976653691</v>
      </c>
      <c r="C38" s="160">
        <v>26.674850371239582</v>
      </c>
      <c r="D38">
        <v>136.01957976653691</v>
      </c>
      <c r="E38" s="160">
        <v>-1040.4835363014583</v>
      </c>
      <c r="F38">
        <v>136.01957976653691</v>
      </c>
      <c r="G38" s="160">
        <v>1199.3633536985417</v>
      </c>
      <c r="H38">
        <v>6.8401818181818221</v>
      </c>
      <c r="I38" s="160">
        <v>13.19099604366215</v>
      </c>
      <c r="J38">
        <v>6.8401818181818221</v>
      </c>
      <c r="K38" s="160">
        <v>2.2259119825566813</v>
      </c>
      <c r="L38">
        <v>134.01929182879371</v>
      </c>
      <c r="M38" s="160">
        <v>179.8991424806521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140.0201556420233</v>
      </c>
      <c r="C39" s="160">
        <v>26.681941006164696</v>
      </c>
      <c r="D39">
        <v>140.0201556420233</v>
      </c>
      <c r="E39" s="160">
        <v>-1044.4981642011735</v>
      </c>
      <c r="F39">
        <v>140.0201556420233</v>
      </c>
      <c r="G39" s="160">
        <v>1195.3487257988265</v>
      </c>
      <c r="H39">
        <v>7.0413636363636405</v>
      </c>
      <c r="I39" s="160">
        <v>12.990773626639358</v>
      </c>
      <c r="J39">
        <v>7.0413636363636405</v>
      </c>
      <c r="K39" s="160">
        <v>2.2455203611830257</v>
      </c>
      <c r="L39">
        <v>138.0198677042801</v>
      </c>
      <c r="M39" s="160">
        <v>179.89880431188516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144.02073151750969</v>
      </c>
      <c r="C40" s="160">
        <v>26.689055411957259</v>
      </c>
      <c r="D40">
        <v>144.02073151750969</v>
      </c>
      <c r="E40" s="160">
        <v>-1048.5127449223437</v>
      </c>
      <c r="F40">
        <v>144.02073151750969</v>
      </c>
      <c r="G40" s="160">
        <v>1191.3341450776563</v>
      </c>
      <c r="H40">
        <v>7.2425454545454588</v>
      </c>
      <c r="I40" s="160">
        <v>12.791313866067288</v>
      </c>
      <c r="J40">
        <v>7.2425454545454588</v>
      </c>
      <c r="K40" s="160">
        <v>2.2717747353894993</v>
      </c>
      <c r="L40">
        <v>142.02044357976649</v>
      </c>
      <c r="M40" s="160">
        <v>179.89846386777214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148.02130739299608</v>
      </c>
      <c r="C41" s="160">
        <v>26.696193749097588</v>
      </c>
      <c r="D41">
        <v>148.02130739299608</v>
      </c>
      <c r="E41" s="160">
        <v>-1052.5272784645417</v>
      </c>
      <c r="F41">
        <v>148.02130739299608</v>
      </c>
      <c r="G41" s="160">
        <v>1187.3196115354583</v>
      </c>
      <c r="H41">
        <v>7.4437272727272772</v>
      </c>
      <c r="I41" s="160">
        <v>12.592886902926761</v>
      </c>
      <c r="J41">
        <v>7.4437272727272772</v>
      </c>
      <c r="K41" s="160">
        <v>2.3049353191045157</v>
      </c>
      <c r="L41">
        <v>146.02101945525288</v>
      </c>
      <c r="M41" s="160">
        <v>179.89812112527164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152.02188326848247</v>
      </c>
      <c r="C42" s="160">
        <v>26.703356179696669</v>
      </c>
      <c r="D42">
        <v>152.02188326848247</v>
      </c>
      <c r="E42" s="160">
        <v>-1056.5417648273356</v>
      </c>
      <c r="F42">
        <v>152.02188326848247</v>
      </c>
      <c r="G42" s="160">
        <v>1183.3051251726645</v>
      </c>
      <c r="H42">
        <v>7.6449090909090955</v>
      </c>
      <c r="I42" s="160">
        <v>12.395996132215259</v>
      </c>
      <c r="J42">
        <v>7.6449090909090955</v>
      </c>
      <c r="K42" s="160">
        <v>2.3462483172693283</v>
      </c>
      <c r="L42">
        <v>150.02159533073927</v>
      </c>
      <c r="M42" s="160">
        <v>179.89777606102922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156.02245914396886</v>
      </c>
      <c r="C43" s="160">
        <v>26.710542867518267</v>
      </c>
      <c r="D43">
        <v>156.02245914396886</v>
      </c>
      <c r="E43" s="160">
        <v>-1060.556204010287</v>
      </c>
      <c r="F43">
        <v>156.02245914396886</v>
      </c>
      <c r="G43" s="160">
        <v>1179.290685989713</v>
      </c>
      <c r="H43">
        <v>7.8460909090909139</v>
      </c>
      <c r="I43" s="160">
        <v>12.201285548131766</v>
      </c>
      <c r="J43">
        <v>7.8460909090909139</v>
      </c>
      <c r="K43" s="160">
        <v>2.3968484648817139</v>
      </c>
      <c r="L43">
        <v>154.02217120622566</v>
      </c>
      <c r="M43" s="160">
        <v>179.89742865137393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160.02303501945525</v>
      </c>
      <c r="C44" s="160">
        <v>26.717753978001522</v>
      </c>
      <c r="D44">
        <v>160.02303501945525</v>
      </c>
      <c r="E44" s="160">
        <v>-1064.5705960129517</v>
      </c>
      <c r="F44">
        <v>160.02303501945525</v>
      </c>
      <c r="G44" s="160">
        <v>1175.2762939870483</v>
      </c>
      <c r="H44">
        <v>8.0472727272727322</v>
      </c>
      <c r="I44" s="160">
        <v>12.009263166562249</v>
      </c>
      <c r="J44">
        <v>8.0472727272727322</v>
      </c>
      <c r="K44" s="160">
        <v>2.4568472411365292</v>
      </c>
      <c r="L44">
        <v>158.02274708171205</v>
      </c>
      <c r="M44" s="160">
        <v>179.89707887231103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164.02361089494164</v>
      </c>
      <c r="C45" s="160">
        <v>26.724989678283848</v>
      </c>
      <c r="D45">
        <v>164.02361089494164</v>
      </c>
      <c r="E45" s="160">
        <v>-1068.5849408348795</v>
      </c>
      <c r="F45">
        <v>164.02361089494164</v>
      </c>
      <c r="G45" s="160">
        <v>1171.2619491651205</v>
      </c>
      <c r="H45">
        <v>8.2484545454545497</v>
      </c>
      <c r="I45" s="160">
        <v>11.820382446248566</v>
      </c>
      <c r="J45">
        <v>8.2484545454545497</v>
      </c>
      <c r="K45" s="160">
        <v>2.526103308905931</v>
      </c>
      <c r="L45">
        <v>162.02332295719845</v>
      </c>
      <c r="M45" s="160">
        <v>179.89672669951796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168.02418677042803</v>
      </c>
      <c r="C46" s="160">
        <v>26.732250137224266</v>
      </c>
      <c r="D46">
        <v>168.02418677042803</v>
      </c>
      <c r="E46" s="160">
        <v>-1072.5992384756132</v>
      </c>
      <c r="F46">
        <v>168.02418677042803</v>
      </c>
      <c r="G46" s="160">
        <v>1167.2476515243868</v>
      </c>
      <c r="H46">
        <v>8.4496363636363672</v>
      </c>
      <c r="I46" s="160">
        <v>11.635089469342706</v>
      </c>
      <c r="J46">
        <v>8.4496363636363672</v>
      </c>
      <c r="K46" s="160">
        <v>2.6044534396532981</v>
      </c>
      <c r="L46">
        <v>166.02389883268484</v>
      </c>
      <c r="M46" s="160">
        <v>179.89637210833789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172.02476264591442</v>
      </c>
      <c r="C47" s="160">
        <v>26.739535525427137</v>
      </c>
      <c r="D47">
        <v>172.02476264591442</v>
      </c>
      <c r="E47" s="160">
        <v>-1076.6134889346908</v>
      </c>
      <c r="F47">
        <v>172.02476264591442</v>
      </c>
      <c r="G47" s="160">
        <v>1163.2334010653092</v>
      </c>
      <c r="H47">
        <v>8.6508181818181846</v>
      </c>
      <c r="I47" s="160">
        <v>11.453821882882222</v>
      </c>
      <c r="J47">
        <v>8.6508181818181846</v>
      </c>
      <c r="K47" s="160">
        <v>2.6917128962595598</v>
      </c>
      <c r="L47">
        <v>170.02447470817123</v>
      </c>
      <c r="M47" s="160">
        <v>179.89601507377421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176.02533852140081</v>
      </c>
      <c r="C48" s="160">
        <v>26.746846015266286</v>
      </c>
      <c r="D48">
        <v>176.02533852140081</v>
      </c>
      <c r="E48" s="160">
        <v>-1080.6276922116424</v>
      </c>
      <c r="F48">
        <v>176.02533852140081</v>
      </c>
      <c r="G48" s="160">
        <v>1159.2191977883576</v>
      </c>
      <c r="H48">
        <v>8.8520000000000021</v>
      </c>
      <c r="I48" s="160">
        <v>11.277007860108062</v>
      </c>
      <c r="J48">
        <v>8.8520000000000021</v>
      </c>
      <c r="K48" s="160">
        <v>2.7876758672987307</v>
      </c>
      <c r="L48">
        <v>174.02505058365762</v>
      </c>
      <c r="M48" s="160">
        <v>179.89565557048462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180.0259143968872</v>
      </c>
      <c r="C49" s="160">
        <v>26.754181780909576</v>
      </c>
      <c r="D49">
        <v>180.0259143968872</v>
      </c>
      <c r="E49" s="160">
        <v>-1084.6418483059924</v>
      </c>
      <c r="F49">
        <v>180.0259143968872</v>
      </c>
      <c r="G49" s="160">
        <v>1155.2050416940076</v>
      </c>
      <c r="I49" s="160"/>
      <c r="K49" s="160"/>
      <c r="L49">
        <v>178.02562645914401</v>
      </c>
      <c r="M49" s="160">
        <v>179.89529357277505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184.02649027237359</v>
      </c>
      <c r="C50" s="160">
        <v>26.761542998343867</v>
      </c>
      <c r="D50">
        <v>184.02649027237359</v>
      </c>
      <c r="E50" s="160">
        <v>-1088.6559572172587</v>
      </c>
      <c r="F50">
        <v>184.02649027237359</v>
      </c>
      <c r="G50" s="160">
        <v>1151.1909327827414</v>
      </c>
      <c r="I50" s="160"/>
      <c r="K50" s="160"/>
      <c r="L50">
        <v>182.0262023346304</v>
      </c>
      <c r="M50" s="160">
        <v>179.89492905459389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188.02706614785998</v>
      </c>
      <c r="C51" s="160">
        <v>26.768929845400443</v>
      </c>
      <c r="D51">
        <v>188.02706614785998</v>
      </c>
      <c r="E51" s="160">
        <v>-1092.6700189449516</v>
      </c>
      <c r="F51">
        <v>188.02706614785998</v>
      </c>
      <c r="G51" s="160">
        <v>1147.1768710550484</v>
      </c>
      <c r="I51" s="160"/>
      <c r="K51" s="160"/>
      <c r="L51">
        <v>186.02677821011679</v>
      </c>
      <c r="M51" s="160">
        <v>179.8945619895253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192.02764202334637</v>
      </c>
      <c r="C52" s="160">
        <v>26.776342501780888</v>
      </c>
      <c r="D52">
        <v>192.02764202334637</v>
      </c>
      <c r="E52" s="160">
        <v>-1096.6840334885756</v>
      </c>
      <c r="F52">
        <v>192.02764202334637</v>
      </c>
      <c r="G52" s="160">
        <v>1143.1628565114245</v>
      </c>
      <c r="I52" s="160"/>
      <c r="K52" s="160"/>
      <c r="L52">
        <v>190.02735408560318</v>
      </c>
      <c r="M52" s="160">
        <v>179.89419235078302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196.02821789883276</v>
      </c>
      <c r="C53" s="160">
        <v>26.783781149083403</v>
      </c>
      <c r="D53">
        <v>196.02821789883276</v>
      </c>
      <c r="E53" s="160">
        <v>-1100.6980008476271</v>
      </c>
      <c r="F53">
        <v>196.02821789883276</v>
      </c>
      <c r="G53" s="160">
        <v>1139.1488891523729</v>
      </c>
      <c r="I53" s="160"/>
      <c r="K53" s="160"/>
      <c r="L53">
        <v>194.02792996108957</v>
      </c>
      <c r="M53" s="160">
        <v>179.89382011120369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200.02879377431915</v>
      </c>
      <c r="C54" s="160">
        <v>26.791245970829564</v>
      </c>
      <c r="D54">
        <v>200.02879377431915</v>
      </c>
      <c r="E54" s="160">
        <v>-1104.7119210215963</v>
      </c>
      <c r="F54">
        <v>200.02879377431915</v>
      </c>
      <c r="G54" s="160">
        <v>1135.1349689784038</v>
      </c>
      <c r="I54" s="160"/>
      <c r="K54" s="160"/>
      <c r="L54">
        <v>198.02850583657596</v>
      </c>
      <c r="M54" s="160">
        <v>179.89344524324082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204.02936964980555</v>
      </c>
      <c r="C55" s="160">
        <v>26.798737152491608</v>
      </c>
      <c r="D55">
        <v>204.02936964980555</v>
      </c>
      <c r="E55" s="160">
        <v>-1108.7257940099655</v>
      </c>
      <c r="F55">
        <v>204.02936964980555</v>
      </c>
      <c r="G55" s="160">
        <v>1131.1210959900345</v>
      </c>
      <c r="I55" s="160"/>
      <c r="K55" s="160"/>
      <c r="L55">
        <v>202.02908171206235</v>
      </c>
      <c r="M55" s="160">
        <v>179.89306771895713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208.02994552529194</v>
      </c>
      <c r="C56" s="160">
        <v>26.806254881520179</v>
      </c>
      <c r="D56">
        <v>208.02994552529194</v>
      </c>
      <c r="E56" s="160">
        <v>-1112.7396198122105</v>
      </c>
      <c r="F56">
        <v>208.02994552529194</v>
      </c>
      <c r="G56" s="160">
        <v>1127.1072701877895</v>
      </c>
      <c r="I56" s="160"/>
      <c r="K56" s="160"/>
      <c r="L56">
        <v>206.02965758754874</v>
      </c>
      <c r="M56" s="160">
        <v>179.89268751001794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212.03052140077833</v>
      </c>
      <c r="C57" s="160">
        <v>26.813799347372541</v>
      </c>
      <c r="D57">
        <v>212.03052140077833</v>
      </c>
      <c r="E57" s="160">
        <v>-1116.7533984277986</v>
      </c>
      <c r="F57">
        <v>212.03052140077833</v>
      </c>
      <c r="G57" s="160">
        <v>1123.0934915722014</v>
      </c>
      <c r="I57" s="160"/>
      <c r="K57" s="160"/>
      <c r="L57">
        <v>210.03023346303513</v>
      </c>
      <c r="M57" s="160">
        <v>179.89230458768446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216.03109727626472</v>
      </c>
      <c r="C58" s="160">
        <v>26.821370741541347</v>
      </c>
      <c r="D58">
        <v>216.03109727626472</v>
      </c>
      <c r="E58" s="160">
        <v>-1120.7671298561897</v>
      </c>
      <c r="F58">
        <v>216.03109727626472</v>
      </c>
      <c r="G58" s="160">
        <v>1119.0797601438103</v>
      </c>
      <c r="I58" s="160"/>
      <c r="K58" s="160"/>
      <c r="L58">
        <v>214.03080933852152</v>
      </c>
      <c r="M58" s="160">
        <v>179.89191892280596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220.03167315175111</v>
      </c>
      <c r="C59" s="160">
        <v>26.828969257583868</v>
      </c>
      <c r="D59">
        <v>220.03167315175111</v>
      </c>
      <c r="E59" s="160">
        <v>-1124.780814096837</v>
      </c>
      <c r="F59">
        <v>220.03167315175111</v>
      </c>
      <c r="G59" s="160">
        <v>1115.066075903163</v>
      </c>
      <c r="I59" s="160"/>
      <c r="K59" s="160"/>
      <c r="L59">
        <v>218.03138521400791</v>
      </c>
      <c r="M59" s="160">
        <v>179.89153048581309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224.0322490272375</v>
      </c>
      <c r="C60" s="160">
        <v>26.836595091151825</v>
      </c>
      <c r="D60">
        <v>224.0322490272375</v>
      </c>
      <c r="E60" s="160">
        <v>-1128.7944511491837</v>
      </c>
      <c r="F60">
        <v>224.0322490272375</v>
      </c>
      <c r="G60" s="160">
        <v>1111.0524388508163</v>
      </c>
      <c r="I60" s="160"/>
      <c r="K60" s="160"/>
      <c r="L60">
        <v>222.0319610894943</v>
      </c>
      <c r="M60" s="160">
        <v>179.89113924670909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228.03282490272389</v>
      </c>
      <c r="C61" s="160">
        <v>26.84424844002168</v>
      </c>
      <c r="D61">
        <v>228.03282490272389</v>
      </c>
      <c r="E61" s="160">
        <v>-1132.8080410126668</v>
      </c>
      <c r="F61">
        <v>228.03282490272389</v>
      </c>
      <c r="G61" s="160">
        <v>1107.0388489873333</v>
      </c>
      <c r="I61" s="160"/>
      <c r="K61" s="160"/>
      <c r="L61">
        <v>226.03253696498069</v>
      </c>
      <c r="M61" s="160">
        <v>179.89074517506359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232.03340077821028</v>
      </c>
      <c r="C62" s="160">
        <v>26.851929504125515</v>
      </c>
      <c r="D62">
        <v>232.03340077821028</v>
      </c>
      <c r="E62" s="160">
        <v>-1136.8215836867146</v>
      </c>
      <c r="F62">
        <v>232.03340077821028</v>
      </c>
      <c r="G62" s="160">
        <v>1103.0253063132855</v>
      </c>
      <c r="I62" s="160"/>
      <c r="K62" s="160"/>
      <c r="L62">
        <v>230.03311284046708</v>
      </c>
      <c r="M62" s="160">
        <v>179.89034824000382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236.03397665369667</v>
      </c>
      <c r="C63" s="160">
        <v>26.859638485582501</v>
      </c>
      <c r="D63">
        <v>236.03397665369667</v>
      </c>
      <c r="E63" s="160">
        <v>-1140.8350791707462</v>
      </c>
      <c r="F63">
        <v>236.03397665369667</v>
      </c>
      <c r="G63" s="160">
        <v>1099.0118108292538</v>
      </c>
      <c r="I63" s="160"/>
      <c r="K63" s="160"/>
      <c r="L63">
        <v>234.03368871595347</v>
      </c>
      <c r="M63" s="160">
        <v>179.88994841020636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240.03455252918306</v>
      </c>
      <c r="C64" s="160">
        <v>26.867375588730884</v>
      </c>
      <c r="D64">
        <v>240.03455252918306</v>
      </c>
      <c r="E64" s="160">
        <v>-1144.8485274641737</v>
      </c>
      <c r="F64">
        <v>240.03455252918306</v>
      </c>
      <c r="G64" s="160">
        <v>1094.9983625358263</v>
      </c>
      <c r="I64" s="160"/>
      <c r="K64" s="160"/>
      <c r="L64">
        <v>238.03426459143986</v>
      </c>
      <c r="M64" s="160">
        <v>179.88954565388971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244.03512840466945</v>
      </c>
      <c r="C65" s="160">
        <v>26.875141020160612</v>
      </c>
      <c r="D65">
        <v>244.03512840466945</v>
      </c>
      <c r="E65" s="160">
        <v>-1148.861928566399</v>
      </c>
      <c r="F65">
        <v>244.03512840466945</v>
      </c>
      <c r="G65" s="160">
        <v>1090.984961433601</v>
      </c>
      <c r="I65" s="160"/>
      <c r="K65" s="160"/>
      <c r="L65">
        <v>242.03484046692625</v>
      </c>
      <c r="M65" s="160">
        <v>179.88913993880499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248.03570428015584</v>
      </c>
      <c r="C66" s="160">
        <v>26.882934988746513</v>
      </c>
      <c r="D66">
        <v>248.03570428015584</v>
      </c>
      <c r="E66" s="160">
        <v>-1152.8752824768162</v>
      </c>
      <c r="F66">
        <v>248.03570428015584</v>
      </c>
      <c r="G66" s="160">
        <v>1086.9716075231838</v>
      </c>
      <c r="I66" s="160"/>
      <c r="K66" s="160"/>
      <c r="L66">
        <v>246.03541634241265</v>
      </c>
      <c r="M66" s="160">
        <v>179.88873123222831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252.03628015564223</v>
      </c>
      <c r="C67" s="160">
        <v>26.890757705682148</v>
      </c>
      <c r="D67">
        <v>252.03628015564223</v>
      </c>
      <c r="E67" s="160">
        <v>-1156.88858919481</v>
      </c>
      <c r="F67">
        <v>252.03628015564223</v>
      </c>
      <c r="G67" s="160">
        <v>1082.95830080519</v>
      </c>
      <c r="I67" s="160"/>
      <c r="K67" s="160"/>
      <c r="L67">
        <v>250.03599221789904</v>
      </c>
      <c r="M67" s="160">
        <v>179.88831950095076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256.03685603112859</v>
      </c>
      <c r="C68" s="160">
        <v>26.898609384514231</v>
      </c>
      <c r="D68">
        <v>256.03685603112859</v>
      </c>
      <c r="E68" s="160">
        <v>-1160.9018487197566</v>
      </c>
      <c r="F68">
        <v>256.03685603112859</v>
      </c>
      <c r="G68" s="160">
        <v>1078.9450412802435</v>
      </c>
      <c r="I68" s="160"/>
      <c r="K68" s="160"/>
      <c r="L68">
        <v>254.03656809338543</v>
      </c>
      <c r="M68" s="160">
        <v>179.88790471127061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260.03743190661498</v>
      </c>
      <c r="C69" s="160">
        <v>26.906490241177728</v>
      </c>
      <c r="D69">
        <v>260.03743190661498</v>
      </c>
      <c r="E69" s="160">
        <v>-1164.915061051021</v>
      </c>
      <c r="F69">
        <v>260.03743190661498</v>
      </c>
      <c r="G69" s="160">
        <v>1074.931828948979</v>
      </c>
      <c r="I69" s="160"/>
      <c r="K69" s="160"/>
      <c r="L69">
        <v>258.03714396887176</v>
      </c>
      <c r="M69" s="160">
        <v>179.8874868289833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264.03800778210137</v>
      </c>
      <c r="C70" s="160">
        <v>26.914400494031618</v>
      </c>
      <c r="D70">
        <v>264.03800778210137</v>
      </c>
      <c r="E70" s="160">
        <v>-1168.9282261879612</v>
      </c>
      <c r="F70">
        <v>264.03800778210137</v>
      </c>
      <c r="G70" s="160">
        <v>1070.9186638120389</v>
      </c>
      <c r="I70" s="160"/>
      <c r="K70" s="160"/>
      <c r="L70">
        <v>262.03771984435821</v>
      </c>
      <c r="M70" s="160">
        <v>179.88706581937225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268.03858365758776</v>
      </c>
      <c r="C71" s="160">
        <v>26.922340363895277</v>
      </c>
      <c r="D71">
        <v>268.03858365758776</v>
      </c>
      <c r="E71" s="160">
        <v>-1172.9413441299239</v>
      </c>
      <c r="F71">
        <v>268.03858365758776</v>
      </c>
      <c r="G71" s="160">
        <v>1066.9055458700761</v>
      </c>
      <c r="I71" s="160"/>
      <c r="K71" s="160"/>
      <c r="L71">
        <v>266.03829571984454</v>
      </c>
      <c r="M71" s="160">
        <v>179.88664164719967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272.03915953307416</v>
      </c>
      <c r="C72" s="160">
        <v>26.930310074085615</v>
      </c>
      <c r="D72">
        <v>272.03915953307416</v>
      </c>
      <c r="E72" s="160">
        <v>-1176.9544148762461</v>
      </c>
      <c r="F72">
        <v>272.03915953307416</v>
      </c>
      <c r="G72" s="160">
        <v>1062.8924751237539</v>
      </c>
      <c r="I72" s="160"/>
      <c r="K72" s="160"/>
      <c r="L72">
        <v>270.03887159533099</v>
      </c>
      <c r="M72" s="160">
        <v>179.88621427669597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276.03973540856055</v>
      </c>
      <c r="C73" s="160">
        <v>26.938309850454864</v>
      </c>
      <c r="D73">
        <v>276.03973540856055</v>
      </c>
      <c r="E73" s="160">
        <v>-1180.9674384262553</v>
      </c>
      <c r="F73">
        <v>276.03973540856055</v>
      </c>
      <c r="G73" s="160">
        <v>1058.8794515737447</v>
      </c>
      <c r="I73" s="160"/>
      <c r="K73" s="160"/>
      <c r="L73">
        <v>274.03944747081732</v>
      </c>
      <c r="M73" s="160">
        <v>179.88578367155029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280.04031128404694</v>
      </c>
      <c r="C74" s="160">
        <v>26.946339921429111</v>
      </c>
      <c r="D74">
        <v>280.04031128404694</v>
      </c>
      <c r="E74" s="160">
        <v>-1184.9804147792684</v>
      </c>
      <c r="F74">
        <v>280.04031128404694</v>
      </c>
      <c r="G74" s="160">
        <v>1054.8664752207317</v>
      </c>
      <c r="I74" s="160"/>
      <c r="K74" s="160"/>
      <c r="L74">
        <v>278.04002334630377</v>
      </c>
      <c r="M74" s="160">
        <v>179.88534979490001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284.04088715953333</v>
      </c>
      <c r="C75" s="160">
        <v>26.954400518047542</v>
      </c>
      <c r="D75">
        <v>284.04088715953333</v>
      </c>
      <c r="E75" s="160">
        <v>-1188.9933439345918</v>
      </c>
      <c r="F75">
        <v>284.04088715953333</v>
      </c>
      <c r="G75" s="160">
        <v>1050.8535460654082</v>
      </c>
      <c r="I75" s="160"/>
      <c r="K75" s="160"/>
      <c r="L75">
        <v>282.0405992217901</v>
      </c>
      <c r="M75" s="160">
        <v>179.88491260932028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288.04146303501972</v>
      </c>
      <c r="C76" s="160">
        <v>26.96249187400247</v>
      </c>
      <c r="D76">
        <v>288.04146303501972</v>
      </c>
      <c r="E76" s="160">
        <v>-1193.0062258915216</v>
      </c>
      <c r="F76">
        <v>288.04146303501972</v>
      </c>
      <c r="G76" s="160">
        <v>1046.8406641084784</v>
      </c>
      <c r="I76" s="160"/>
      <c r="K76" s="160"/>
      <c r="L76">
        <v>286.04117509727655</v>
      </c>
      <c r="M76" s="160">
        <v>179.88447207681315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292.04203891050611</v>
      </c>
      <c r="C77" s="160">
        <v>26.970614225680109</v>
      </c>
      <c r="D77">
        <v>292.04203891050611</v>
      </c>
      <c r="E77" s="160">
        <v>-1197.0190606493427</v>
      </c>
      <c r="F77">
        <v>292.04203891050611</v>
      </c>
      <c r="G77" s="160">
        <v>1042.8278293506573</v>
      </c>
      <c r="I77" s="160"/>
      <c r="K77" s="160"/>
      <c r="L77">
        <v>290.04175097276288</v>
      </c>
      <c r="M77" s="160">
        <v>179.88402815879664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296.0426147859925</v>
      </c>
      <c r="C78" s="160">
        <v>26.978767812202129</v>
      </c>
      <c r="D78">
        <v>296.0426147859925</v>
      </c>
      <c r="E78" s="160">
        <v>-1201.0318482073292</v>
      </c>
      <c r="F78">
        <v>296.0426147859925</v>
      </c>
      <c r="G78" s="160">
        <v>1038.8150417926709</v>
      </c>
      <c r="I78" s="160"/>
      <c r="K78" s="160"/>
      <c r="L78">
        <v>294.04232684824933</v>
      </c>
      <c r="M78" s="160">
        <v>179.88358081609351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300.04319066147889</v>
      </c>
      <c r="C79" s="160">
        <v>26.986952875468027</v>
      </c>
      <c r="D79">
        <v>300.04319066147889</v>
      </c>
      <c r="E79" s="160">
        <v>-1205.0445885647437</v>
      </c>
      <c r="F79">
        <v>300.04319066147889</v>
      </c>
      <c r="G79" s="160">
        <v>1034.8023014352564</v>
      </c>
      <c r="I79" s="160"/>
      <c r="K79" s="160"/>
      <c r="L79">
        <v>298.04290272373566</v>
      </c>
      <c r="M79" s="160">
        <v>179.88313000891986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304.04376653696528</v>
      </c>
      <c r="C80" s="160">
        <v>26.995169660198343</v>
      </c>
      <c r="D80">
        <v>304.04376653696528</v>
      </c>
      <c r="E80" s="160">
        <v>-1209.0572817208374</v>
      </c>
      <c r="F80">
        <v>304.04376653696528</v>
      </c>
      <c r="G80" s="160">
        <v>1030.7896082791626</v>
      </c>
      <c r="I80" s="160"/>
      <c r="K80" s="160"/>
      <c r="L80">
        <v>302.04347859922211</v>
      </c>
      <c r="M80" s="160">
        <v>179.88267569687275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308.04434241245167</v>
      </c>
      <c r="C81" s="160">
        <v>27.003418413978668</v>
      </c>
      <c r="D81">
        <v>308.04434241245167</v>
      </c>
      <c r="E81" s="160">
        <v>-1213.0699276748496</v>
      </c>
      <c r="F81">
        <v>308.04434241245167</v>
      </c>
      <c r="G81" s="160">
        <v>1026.7769623251504</v>
      </c>
      <c r="I81" s="160"/>
      <c r="K81" s="160"/>
      <c r="L81">
        <v>306.04405447470845</v>
      </c>
      <c r="M81" s="160">
        <v>179.8822178389189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312.04491828793806</v>
      </c>
      <c r="C82" s="160">
        <v>27.011699387304549</v>
      </c>
      <c r="D82">
        <v>312.04491828793806</v>
      </c>
      <c r="E82" s="160">
        <v>-1217.0825264260086</v>
      </c>
      <c r="F82">
        <v>312.04491828793806</v>
      </c>
      <c r="G82" s="160">
        <v>1022.7643635739914</v>
      </c>
      <c r="I82" s="160"/>
      <c r="K82" s="160"/>
      <c r="L82">
        <v>310.04463035019489</v>
      </c>
      <c r="M82" s="160">
        <v>179.88175639338209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316.04549416342445</v>
      </c>
      <c r="C83" s="160">
        <v>27.020012833627291</v>
      </c>
      <c r="D83">
        <v>316.04549416342445</v>
      </c>
      <c r="E83" s="160">
        <v>-1221.0950779735294</v>
      </c>
      <c r="F83">
        <v>316.04549416342445</v>
      </c>
      <c r="G83" s="160">
        <v>1018.7518120264706</v>
      </c>
      <c r="I83" s="160"/>
      <c r="K83" s="160"/>
      <c r="L83">
        <v>314.04520622568123</v>
      </c>
      <c r="M83" s="160">
        <v>179.88129131792991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320.04607003891084</v>
      </c>
      <c r="C84" s="160">
        <v>27.028359009400621</v>
      </c>
      <c r="D84">
        <v>320.04607003891084</v>
      </c>
      <c r="E84" s="160">
        <v>-1225.1075823166145</v>
      </c>
      <c r="F84">
        <v>320.04607003891084</v>
      </c>
      <c r="G84" s="160">
        <v>1014.7393076833855</v>
      </c>
      <c r="I84" s="160"/>
      <c r="K84" s="160"/>
      <c r="L84">
        <v>318.04578210116767</v>
      </c>
      <c r="M84" s="160">
        <v>179.88082256956173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324.04664591439723</v>
      </c>
      <c r="C85" s="160">
        <v>27.036738174128295</v>
      </c>
      <c r="D85">
        <v>324.04664591439723</v>
      </c>
      <c r="E85" s="160">
        <v>-1229.1200394544551</v>
      </c>
      <c r="F85">
        <v>324.04664591439723</v>
      </c>
      <c r="G85" s="160">
        <v>1010.7268505455449</v>
      </c>
      <c r="I85" s="160"/>
      <c r="K85" s="160"/>
      <c r="L85">
        <v>322.04635797665401</v>
      </c>
      <c r="M85" s="160">
        <v>179.8803501045951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328.04722178988362</v>
      </c>
      <c r="C86" s="160">
        <v>27.045150590412689</v>
      </c>
      <c r="D86">
        <v>328.04722178988362</v>
      </c>
      <c r="E86" s="160">
        <v>-1233.132449386228</v>
      </c>
      <c r="F86">
        <v>328.04722178988362</v>
      </c>
      <c r="G86" s="160">
        <v>1006.714440613772</v>
      </c>
      <c r="I86" s="160"/>
      <c r="K86" s="160"/>
      <c r="L86">
        <v>326.04693385214046</v>
      </c>
      <c r="M86" s="160">
        <v>179.87987387865164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332.04779766537001</v>
      </c>
      <c r="C87" s="160">
        <v>27.053596524004284</v>
      </c>
      <c r="D87">
        <v>332.04779766537001</v>
      </c>
      <c r="E87" s="160">
        <v>-1237.1448121110975</v>
      </c>
      <c r="F87">
        <v>332.04779766537001</v>
      </c>
      <c r="G87" s="160">
        <v>1002.7020778889025</v>
      </c>
      <c r="I87" s="160"/>
      <c r="K87" s="160"/>
      <c r="L87">
        <v>330.04750972762679</v>
      </c>
      <c r="M87" s="160">
        <v>179.87939384664418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336.0483735408564</v>
      </c>
      <c r="C88" s="160">
        <v>27.062076243852228</v>
      </c>
      <c r="D88">
        <v>336.0483735408564</v>
      </c>
      <c r="E88" s="160">
        <v>-1241.1571276282145</v>
      </c>
      <c r="F88">
        <v>336.0483735408564</v>
      </c>
      <c r="G88" s="160">
        <v>998.68976237178549</v>
      </c>
      <c r="I88" s="160"/>
      <c r="K88" s="160"/>
      <c r="L88">
        <v>334.04808560311324</v>
      </c>
      <c r="M88" s="160">
        <v>179.87890996276147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340.04894941634279</v>
      </c>
      <c r="C89" s="160">
        <v>27.070590022155852</v>
      </c>
      <c r="D89">
        <v>340.04894941634279</v>
      </c>
      <c r="E89" s="160">
        <v>-1245.1693959367162</v>
      </c>
      <c r="F89">
        <v>340.04894941634279</v>
      </c>
      <c r="G89" s="160">
        <v>994.6774940632838</v>
      </c>
      <c r="I89" s="160"/>
      <c r="K89" s="160"/>
      <c r="L89">
        <v>338.04866147859957</v>
      </c>
      <c r="M89" s="160">
        <v>179.87842218045449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344.04952529182918</v>
      </c>
      <c r="C90" s="160">
        <v>27.079138134417256</v>
      </c>
      <c r="D90">
        <v>344.04952529182918</v>
      </c>
      <c r="E90" s="160">
        <v>-1249.1816170357258</v>
      </c>
      <c r="F90">
        <v>344.04952529182918</v>
      </c>
      <c r="G90" s="160">
        <v>990.66527296427421</v>
      </c>
      <c r="I90" s="160"/>
      <c r="K90" s="160"/>
      <c r="L90">
        <v>342.04923735408602</v>
      </c>
      <c r="M90" s="160">
        <v>179.87793045242091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348.05010116731557</v>
      </c>
      <c r="C91" s="160">
        <v>27.087720859494969</v>
      </c>
      <c r="D91">
        <v>348.05010116731557</v>
      </c>
      <c r="E91" s="160">
        <v>-1253.1937909243516</v>
      </c>
      <c r="F91">
        <v>348.05010116731557</v>
      </c>
      <c r="G91" s="160">
        <v>986.65309907564847</v>
      </c>
      <c r="I91" s="160"/>
      <c r="K91" s="160"/>
      <c r="L91">
        <v>346.04981322957235</v>
      </c>
      <c r="M91" s="160">
        <v>179.87743473059007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352.05067704280196</v>
      </c>
      <c r="C92" s="160">
        <v>27.096338479658673</v>
      </c>
      <c r="D92">
        <v>352.05067704280196</v>
      </c>
      <c r="E92" s="160">
        <v>-1257.2059176016883</v>
      </c>
      <c r="F92">
        <v>352.05067704280196</v>
      </c>
      <c r="G92" s="160">
        <v>982.64097239831176</v>
      </c>
      <c r="I92" s="160"/>
      <c r="K92" s="160"/>
      <c r="L92">
        <v>350.0503891050588</v>
      </c>
      <c r="M92" s="160">
        <v>179.8769349661074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356.05125291828836</v>
      </c>
      <c r="C93" s="160">
        <v>27.104991280645102</v>
      </c>
      <c r="D93">
        <v>356.05125291828836</v>
      </c>
      <c r="E93" s="160">
        <v>-1261.2179970668149</v>
      </c>
      <c r="F93">
        <v>356.05125291828836</v>
      </c>
      <c r="G93" s="160">
        <v>978.62889293318517</v>
      </c>
      <c r="I93" s="160"/>
      <c r="K93" s="160"/>
      <c r="L93">
        <v>354.05096498054513</v>
      </c>
      <c r="M93" s="160">
        <v>179.87643110931785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360.05182879377475</v>
      </c>
      <c r="C94" s="160">
        <v>27.113679551715016</v>
      </c>
      <c r="D94">
        <v>360.05182879377475</v>
      </c>
      <c r="E94" s="160">
        <v>-1265.2300293187959</v>
      </c>
      <c r="F94">
        <v>360.05182879377475</v>
      </c>
      <c r="G94" s="160">
        <v>974.61686068120412</v>
      </c>
      <c r="I94" s="160"/>
      <c r="K94" s="160"/>
      <c r="L94">
        <v>358.05154085603158</v>
      </c>
      <c r="M94" s="160">
        <v>179.87592310975032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364.05240466926114</v>
      </c>
      <c r="C95" s="160">
        <v>27.122403585711414</v>
      </c>
      <c r="D95">
        <v>364.05240466926114</v>
      </c>
      <c r="E95" s="160">
        <v>-1269.2420143566801</v>
      </c>
      <c r="F95">
        <v>364.05240466926114</v>
      </c>
      <c r="G95" s="160">
        <v>970.60487564331993</v>
      </c>
      <c r="I95" s="160"/>
      <c r="K95" s="160"/>
      <c r="L95">
        <v>362.05211673151791</v>
      </c>
      <c r="M95" s="160">
        <v>179.87541091610004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368.05298054474753</v>
      </c>
      <c r="C96" s="160">
        <v>27.131163679118917</v>
      </c>
      <c r="D96">
        <v>368.05298054474753</v>
      </c>
      <c r="E96" s="160">
        <v>-1273.2539521795004</v>
      </c>
      <c r="F96">
        <v>368.05298054474753</v>
      </c>
      <c r="G96" s="160">
        <v>966.59293782049963</v>
      </c>
      <c r="I96" s="160"/>
      <c r="K96" s="160"/>
      <c r="L96">
        <v>366.05269260700436</v>
      </c>
      <c r="M96" s="160">
        <v>179.87489447621169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372.05355642023392</v>
      </c>
      <c r="C97" s="160">
        <v>27.139960132124415</v>
      </c>
      <c r="D97">
        <v>372.05355642023392</v>
      </c>
      <c r="E97" s="160">
        <v>-1277.2658427862732</v>
      </c>
      <c r="F97">
        <v>372.05355642023392</v>
      </c>
      <c r="G97" s="160">
        <v>962.58104721372683</v>
      </c>
      <c r="I97" s="160"/>
      <c r="K97" s="160"/>
      <c r="L97">
        <v>370.05326848249069</v>
      </c>
      <c r="M97" s="160">
        <v>179.8743737370614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376.05413229572031</v>
      </c>
      <c r="C98" s="160">
        <v>27.148793248678952</v>
      </c>
      <c r="D98">
        <v>376.05413229572031</v>
      </c>
      <c r="E98" s="160">
        <v>-1281.2776861759996</v>
      </c>
      <c r="F98">
        <v>376.05413229572031</v>
      </c>
      <c r="G98" s="160">
        <v>958.5692038240004</v>
      </c>
      <c r="I98" s="160"/>
      <c r="K98" s="160"/>
      <c r="L98">
        <v>374.05384435797714</v>
      </c>
      <c r="M98" s="160">
        <v>179.87384864473893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380.0547081712067</v>
      </c>
      <c r="C99" s="160">
        <v>27.15766333656093</v>
      </c>
      <c r="D99">
        <v>380.0547081712067</v>
      </c>
      <c r="E99" s="160">
        <v>-1285.2894823476624</v>
      </c>
      <c r="F99">
        <v>380.0547081712067</v>
      </c>
      <c r="G99" s="160">
        <v>954.55740765233759</v>
      </c>
      <c r="I99" s="160"/>
      <c r="K99" s="160"/>
      <c r="L99">
        <v>378.05442023346347</v>
      </c>
      <c r="M99" s="160">
        <v>179.87331914442896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384.05528404669309</v>
      </c>
      <c r="C100" s="160">
        <v>27.166570707440638</v>
      </c>
      <c r="D100">
        <v>384.05528404669309</v>
      </c>
      <c r="E100" s="160">
        <v>-1289.3012313002282</v>
      </c>
      <c r="F100">
        <v>384.05528404669309</v>
      </c>
      <c r="G100" s="160">
        <v>950.54565869977182</v>
      </c>
      <c r="I100" s="160"/>
      <c r="K100" s="160"/>
      <c r="L100">
        <v>382.05499610894992</v>
      </c>
      <c r="M100" s="160">
        <v>179.87278518039176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388.05585992217948</v>
      </c>
      <c r="C101" s="160">
        <v>27.175515676946141</v>
      </c>
      <c r="D101">
        <v>388.05585992217948</v>
      </c>
      <c r="E101" s="160">
        <v>-1293.3129330326458</v>
      </c>
      <c r="F101">
        <v>388.05585992217948</v>
      </c>
      <c r="G101" s="160">
        <v>946.53395696735424</v>
      </c>
      <c r="I101" s="160"/>
      <c r="K101" s="160"/>
      <c r="L101">
        <v>386.05557198443626</v>
      </c>
      <c r="M101" s="160">
        <v>179.87224669594417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392.05643579766587</v>
      </c>
      <c r="C102" s="160">
        <v>27.184498564730589</v>
      </c>
      <c r="D102">
        <v>392.05643579766587</v>
      </c>
      <c r="E102" s="160">
        <v>-1297.3245875438461</v>
      </c>
      <c r="F102">
        <v>392.05643579766587</v>
      </c>
      <c r="G102" s="160">
        <v>942.52230245615397</v>
      </c>
      <c r="I102" s="160"/>
      <c r="K102" s="160"/>
      <c r="L102">
        <v>390.0561478599227</v>
      </c>
      <c r="M102" s="160">
        <v>179.87170363343887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396.05701167315226</v>
      </c>
      <c r="C103" s="160">
        <v>27.193519694540942</v>
      </c>
      <c r="D103">
        <v>396.05701167315226</v>
      </c>
      <c r="E103" s="160">
        <v>-1301.3361948327415</v>
      </c>
      <c r="F103">
        <v>396.05701167315226</v>
      </c>
      <c r="G103" s="160">
        <v>938.51069516725852</v>
      </c>
      <c r="I103" s="160"/>
      <c r="K103" s="160"/>
      <c r="L103">
        <v>394.05672373540904</v>
      </c>
      <c r="M103" s="160">
        <v>179.87115593424431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400.05758754863865</v>
      </c>
      <c r="C104" s="160">
        <v>27.202579394288186</v>
      </c>
      <c r="D104">
        <v>400.05758754863865</v>
      </c>
      <c r="E104" s="160">
        <v>-1305.3477548982262</v>
      </c>
      <c r="F104">
        <v>400.05758754863865</v>
      </c>
      <c r="G104" s="160">
        <v>934.49913510177385</v>
      </c>
      <c r="I104" s="160"/>
      <c r="K104" s="160"/>
      <c r="L104">
        <v>398.05729961089548</v>
      </c>
      <c r="M104" s="160">
        <v>179.87060353872334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404.05816342412504</v>
      </c>
      <c r="C105" s="160">
        <v>27.211677996119018</v>
      </c>
      <c r="D105">
        <v>404.05816342412504</v>
      </c>
      <c r="E105" s="160">
        <v>-1309.3592677391746</v>
      </c>
      <c r="F105">
        <v>404.05816342412504</v>
      </c>
      <c r="G105" s="160">
        <v>930.48762226082545</v>
      </c>
      <c r="I105" s="160"/>
      <c r="K105" s="160"/>
      <c r="L105">
        <v>402.05787548638182</v>
      </c>
      <c r="M105" s="160">
        <v>179.87004638621201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408.05873929961143</v>
      </c>
      <c r="C106" s="160">
        <v>27.220815836489159</v>
      </c>
      <c r="D106">
        <v>408.05873929961143</v>
      </c>
      <c r="E106" s="160">
        <v>-1313.3707333544426</v>
      </c>
      <c r="F106">
        <v>408.05873929961143</v>
      </c>
      <c r="G106" s="160">
        <v>926.47615664555747</v>
      </c>
      <c r="I106" s="160"/>
      <c r="K106" s="160"/>
      <c r="L106">
        <v>406.05845136186826</v>
      </c>
      <c r="M106" s="160">
        <v>179.86948441499652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412.05931517509782</v>
      </c>
      <c r="C107" s="160">
        <v>27.229993256238178</v>
      </c>
      <c r="D107">
        <v>412.05931517509782</v>
      </c>
      <c r="E107" s="160">
        <v>-1317.3821517428648</v>
      </c>
      <c r="F107">
        <v>412.05931517509782</v>
      </c>
      <c r="G107" s="160">
        <v>922.4647382571352</v>
      </c>
      <c r="I107" s="160"/>
      <c r="K107" s="160"/>
      <c r="L107">
        <v>410.0590272373546</v>
      </c>
      <c r="M107" s="160">
        <v>179.86891756229136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416.05989105058421</v>
      </c>
      <c r="C108" s="160">
        <v>27.239210600666006</v>
      </c>
      <c r="D108">
        <v>416.05989105058421</v>
      </c>
      <c r="E108" s="160">
        <v>-1321.3935229032568</v>
      </c>
      <c r="F108">
        <v>416.05989105058421</v>
      </c>
      <c r="G108" s="160">
        <v>918.45336709674325</v>
      </c>
      <c r="I108" s="160"/>
      <c r="K108" s="160"/>
      <c r="L108">
        <v>414.05960311284105</v>
      </c>
      <c r="M108" s="160">
        <v>179.86834576421518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420.0604669260706</v>
      </c>
      <c r="C109" s="160">
        <v>27.248468219611091</v>
      </c>
      <c r="D109">
        <v>420.0604669260706</v>
      </c>
      <c r="E109" s="160">
        <v>-1325.4048468344126</v>
      </c>
      <c r="F109">
        <v>420.0604669260706</v>
      </c>
      <c r="G109" s="160">
        <v>914.44204316558739</v>
      </c>
      <c r="I109" s="160"/>
      <c r="K109" s="160"/>
      <c r="L109">
        <v>418.06017898832738</v>
      </c>
      <c r="M109" s="160">
        <v>179.8677689557673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424.06104280155699</v>
      </c>
      <c r="C110" s="160">
        <v>27.257766467530296</v>
      </c>
      <c r="D110">
        <v>424.06104280155699</v>
      </c>
      <c r="E110" s="160">
        <v>-1329.4161235351053</v>
      </c>
      <c r="F110">
        <v>424.06104280155699</v>
      </c>
      <c r="G110" s="160">
        <v>910.43076646489476</v>
      </c>
      <c r="I110" s="160"/>
      <c r="K110" s="160"/>
      <c r="L110">
        <v>422.06075486381383</v>
      </c>
      <c r="M110" s="160">
        <v>179.86718707080277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428.06161867704338</v>
      </c>
      <c r="C111" s="160">
        <v>27.26710570358054</v>
      </c>
      <c r="D111">
        <v>428.06161867704338</v>
      </c>
      <c r="E111" s="160">
        <v>-1333.4273530040859</v>
      </c>
      <c r="F111">
        <v>428.06161867704338</v>
      </c>
      <c r="G111" s="160">
        <v>906.41953699591409</v>
      </c>
      <c r="I111" s="160"/>
      <c r="K111" s="160"/>
      <c r="L111">
        <v>426.06133073930016</v>
      </c>
      <c r="M111" s="160">
        <v>179.86660004200729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432.06219455252977</v>
      </c>
      <c r="C112" s="160">
        <v>27.276486291702263</v>
      </c>
      <c r="D112">
        <v>432.06219455252977</v>
      </c>
      <c r="E112" s="160">
        <v>-1337.4385352400832</v>
      </c>
      <c r="F112">
        <v>432.06219455252977</v>
      </c>
      <c r="G112" s="160">
        <v>902.40835475991685</v>
      </c>
      <c r="I112" s="160"/>
      <c r="K112" s="160"/>
      <c r="L112">
        <v>430.06190661478661</v>
      </c>
      <c r="M112" s="160">
        <v>179.8660078008713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436.06277042801617</v>
      </c>
      <c r="C113" s="160">
        <v>27.285908600704772</v>
      </c>
      <c r="D113">
        <v>436.06277042801617</v>
      </c>
      <c r="E113" s="160">
        <v>-1341.4496702418035</v>
      </c>
      <c r="F113">
        <v>436.06277042801617</v>
      </c>
      <c r="G113" s="160">
        <v>898.39721975819657</v>
      </c>
      <c r="I113" s="160"/>
      <c r="K113" s="160"/>
      <c r="L113">
        <v>434.06248249027294</v>
      </c>
      <c r="M113" s="160">
        <v>179.8654102776627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440.06334630350256</v>
      </c>
      <c r="C114" s="160">
        <v>27.295373004353461</v>
      </c>
      <c r="D114">
        <v>440.06334630350256</v>
      </c>
      <c r="E114" s="160">
        <v>-1345.4607580079301</v>
      </c>
      <c r="F114">
        <v>440.06334630350256</v>
      </c>
      <c r="G114" s="160">
        <v>894.38613199206998</v>
      </c>
      <c r="I114" s="160"/>
      <c r="K114" s="160"/>
      <c r="L114">
        <v>438.06305836575939</v>
      </c>
      <c r="M114" s="160">
        <v>179.86480740140044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444.06392217898895</v>
      </c>
      <c r="C115" s="160">
        <v>27.304879881459012</v>
      </c>
      <c r="D115">
        <v>444.06392217898895</v>
      </c>
      <c r="E115" s="160">
        <v>-1349.4717985371219</v>
      </c>
      <c r="F115">
        <v>444.06392217898895</v>
      </c>
      <c r="G115" s="160">
        <v>890.37509146287812</v>
      </c>
      <c r="I115" s="160"/>
      <c r="K115" s="160"/>
      <c r="L115">
        <v>442.06363424124572</v>
      </c>
      <c r="M115" s="160">
        <v>179.86419909982584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448.06449805447534</v>
      </c>
      <c r="C116" s="160">
        <v>27.314429615968617</v>
      </c>
      <c r="D116">
        <v>448.06449805447534</v>
      </c>
      <c r="E116" s="160">
        <v>-1353.4827918280141</v>
      </c>
      <c r="F116">
        <v>448.06449805447534</v>
      </c>
      <c r="G116" s="160">
        <v>886.36409817198592</v>
      </c>
      <c r="I116" s="160"/>
      <c r="K116" s="160"/>
      <c r="L116">
        <v>446.06421011673217</v>
      </c>
      <c r="M116" s="160">
        <v>179.86358529937365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452.06507392996173</v>
      </c>
      <c r="C117" s="160">
        <v>27.324022597059265</v>
      </c>
      <c r="D117">
        <v>452.06507392996173</v>
      </c>
      <c r="E117" s="160">
        <v>-1357.4937378792165</v>
      </c>
      <c r="F117">
        <v>452.06507392996173</v>
      </c>
      <c r="G117" s="160">
        <v>882.35315212078353</v>
      </c>
      <c r="I117" s="160"/>
      <c r="K117" s="160"/>
      <c r="L117">
        <v>450.0647859922185</v>
      </c>
      <c r="M117" s="160">
        <v>179.8629659251427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456.06564980544812</v>
      </c>
      <c r="C118" s="160">
        <v>27.333659219233152</v>
      </c>
      <c r="D118">
        <v>456.06564980544812</v>
      </c>
      <c r="E118" s="160">
        <v>-1361.5046366893141</v>
      </c>
      <c r="F118">
        <v>456.06564980544812</v>
      </c>
      <c r="G118" s="160">
        <v>878.34225331068592</v>
      </c>
      <c r="I118" s="160"/>
      <c r="K118" s="160"/>
      <c r="L118">
        <v>454.06536186770495</v>
      </c>
      <c r="M118" s="160">
        <v>179.86234090086523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460.06622568093451</v>
      </c>
      <c r="C119" s="160">
        <v>27.343339882415286</v>
      </c>
      <c r="D119">
        <v>460.06622568093451</v>
      </c>
      <c r="E119" s="160">
        <v>-1365.5154882568654</v>
      </c>
      <c r="F119">
        <v>460.06622568093451</v>
      </c>
      <c r="G119" s="160">
        <v>874.33140174313462</v>
      </c>
      <c r="I119" s="160"/>
      <c r="K119" s="160"/>
      <c r="L119">
        <v>458.06593774319128</v>
      </c>
      <c r="M119" s="160">
        <v>179.8617101488756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464.0668015564209</v>
      </c>
      <c r="C120" s="160">
        <v>27.353064992053337</v>
      </c>
      <c r="D120">
        <v>464.0668015564209</v>
      </c>
      <c r="E120" s="160">
        <v>-1369.5262925804022</v>
      </c>
      <c r="F120">
        <v>464.0668015564209</v>
      </c>
      <c r="G120" s="160">
        <v>870.32059741959779</v>
      </c>
      <c r="I120" s="160"/>
      <c r="K120" s="160"/>
      <c r="L120">
        <v>462.06651361867773</v>
      </c>
      <c r="M120" s="160">
        <v>179.86107359007818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468.06737743190729</v>
      </c>
      <c r="C121" s="160">
        <v>27.362834959219761</v>
      </c>
      <c r="D121">
        <v>468.06737743190729</v>
      </c>
      <c r="E121" s="160">
        <v>-1373.5370496584301</v>
      </c>
      <c r="F121">
        <v>468.06737743190729</v>
      </c>
      <c r="G121" s="160">
        <v>866.30984034156995</v>
      </c>
      <c r="I121" s="160"/>
      <c r="K121" s="160"/>
      <c r="L121">
        <v>466.06708949416407</v>
      </c>
      <c r="M121" s="160">
        <v>179.86043114391467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472.06795330739368</v>
      </c>
      <c r="C122" s="160">
        <v>27.372650200716393</v>
      </c>
      <c r="D122">
        <v>472.06795330739368</v>
      </c>
      <c r="E122" s="160">
        <v>-1377.5477594894257</v>
      </c>
      <c r="F122">
        <v>472.06795330739368</v>
      </c>
      <c r="G122" s="160">
        <v>862.29913051057429</v>
      </c>
      <c r="I122" s="160"/>
      <c r="K122" s="160"/>
      <c r="L122">
        <v>470.06766536965051</v>
      </c>
      <c r="M122" s="160">
        <v>179.85978272832867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476.06852918288007</v>
      </c>
      <c r="C123" s="160">
        <v>27.382511139181343</v>
      </c>
      <c r="D123">
        <v>476.06852918288007</v>
      </c>
      <c r="E123" s="160">
        <v>-1381.5584220718372</v>
      </c>
      <c r="F123">
        <v>476.06852918288007</v>
      </c>
      <c r="G123" s="160">
        <v>858.28846792816285</v>
      </c>
      <c r="I123" s="160"/>
      <c r="K123" s="160"/>
      <c r="L123">
        <v>474.06824124513685</v>
      </c>
      <c r="M123" s="160">
        <v>179.85912825973301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480.06910505836646</v>
      </c>
      <c r="C124" s="160">
        <v>27.392418203198524</v>
      </c>
      <c r="D124">
        <v>480.06910505836646</v>
      </c>
      <c r="E124" s="160">
        <v>-1385.5690374040846</v>
      </c>
      <c r="F124">
        <v>480.06910505836646</v>
      </c>
      <c r="G124" s="160">
        <v>854.27785259591542</v>
      </c>
      <c r="I124" s="160"/>
      <c r="K124" s="160"/>
      <c r="L124">
        <v>478.06881712062329</v>
      </c>
      <c r="M124" s="160">
        <v>179.85846765297171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484.06968093385285</v>
      </c>
      <c r="C125" s="160">
        <v>27.402371827409681</v>
      </c>
      <c r="D125">
        <v>484.06968093385285</v>
      </c>
      <c r="E125" s="160">
        <v>-1389.5796054845569</v>
      </c>
      <c r="F125">
        <v>484.06968093385285</v>
      </c>
      <c r="G125" s="160">
        <v>850.26728451544318</v>
      </c>
      <c r="I125" s="160"/>
      <c r="K125" s="160"/>
      <c r="L125">
        <v>482.06939299610963</v>
      </c>
      <c r="M125" s="160">
        <v>179.85780082128434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488.07025680933924</v>
      </c>
      <c r="C126" s="160">
        <v>27.412372452629107</v>
      </c>
      <c r="D126">
        <v>488.07025680933924</v>
      </c>
      <c r="E126" s="160">
        <v>-1393.5901263116132</v>
      </c>
      <c r="F126">
        <v>488.07025680933924</v>
      </c>
      <c r="G126" s="160">
        <v>846.25676368838685</v>
      </c>
      <c r="I126" s="160"/>
      <c r="K126" s="160"/>
      <c r="L126">
        <v>486.06996887159607</v>
      </c>
      <c r="M126" s="160">
        <v>179.85712767626745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492.07083268482563</v>
      </c>
      <c r="C127" s="160">
        <v>27.422420525961076</v>
      </c>
      <c r="D127">
        <v>492.07083268482563</v>
      </c>
      <c r="E127" s="160">
        <v>-1397.6005998835813</v>
      </c>
      <c r="F127">
        <v>492.07083268482563</v>
      </c>
      <c r="G127" s="160">
        <v>842.24629011641878</v>
      </c>
      <c r="I127" s="160"/>
      <c r="K127" s="160"/>
      <c r="L127">
        <v>490.07054474708241</v>
      </c>
      <c r="M127" s="160">
        <v>179.85644812783579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496.07140856031202</v>
      </c>
      <c r="C128" s="160">
        <v>27.432516500920077</v>
      </c>
      <c r="D128">
        <v>496.07140856031202</v>
      </c>
      <c r="E128" s="160">
        <v>-1401.611026198756</v>
      </c>
      <c r="F128">
        <v>496.07140856031202</v>
      </c>
      <c r="G128" s="160">
        <v>838.23586380124402</v>
      </c>
      <c r="I128" s="160"/>
      <c r="K128" s="160"/>
      <c r="L128">
        <v>494.07112062256886</v>
      </c>
      <c r="M128" s="160">
        <v>179.85576208418203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500.07198443579841</v>
      </c>
      <c r="C129" s="160">
        <v>27.442660837553962</v>
      </c>
      <c r="D129">
        <v>500.07198443579841</v>
      </c>
      <c r="E129" s="160">
        <v>-1405.6214052554012</v>
      </c>
      <c r="F129">
        <v>500.07198443579841</v>
      </c>
      <c r="G129" s="160">
        <v>834.22548474459882</v>
      </c>
      <c r="I129" s="160"/>
      <c r="K129" s="160"/>
      <c r="L129">
        <v>498.07169649805519</v>
      </c>
      <c r="M129" s="160">
        <v>179.85506945173515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504.0725603112848</v>
      </c>
      <c r="C130" s="160">
        <v>27.452854002570032</v>
      </c>
      <c r="D130">
        <v>504.0725603112848</v>
      </c>
      <c r="E130" s="160">
        <v>-1409.6317370517454</v>
      </c>
      <c r="F130">
        <v>504.0725603112848</v>
      </c>
      <c r="G130" s="160">
        <v>830.21515294825463</v>
      </c>
      <c r="I130" s="160"/>
      <c r="K130" s="160"/>
      <c r="L130">
        <v>502.07227237354164</v>
      </c>
      <c r="M130" s="160">
        <v>179.8543701351183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508.07313618677119</v>
      </c>
      <c r="C131" s="160">
        <v>27.463096469464173</v>
      </c>
      <c r="D131">
        <v>508.07313618677119</v>
      </c>
      <c r="E131" s="160">
        <v>-1413.6420215859832</v>
      </c>
      <c r="F131">
        <v>508.07313618677119</v>
      </c>
      <c r="G131" s="160">
        <v>826.2048684140168</v>
      </c>
      <c r="I131" s="160"/>
      <c r="K131" s="160"/>
      <c r="L131">
        <v>506.07284824902797</v>
      </c>
      <c r="M131" s="160">
        <v>179.85366403710503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512.07371206225753</v>
      </c>
      <c r="C132" s="160">
        <v>27.473388718653208</v>
      </c>
      <c r="D132">
        <v>512.07371206225753</v>
      </c>
      <c r="E132" s="160">
        <v>-1417.6522588562743</v>
      </c>
      <c r="F132">
        <v>512.07371206225753</v>
      </c>
      <c r="G132" s="160">
        <v>822.1946311437257</v>
      </c>
      <c r="I132" s="160"/>
      <c r="K132" s="160"/>
      <c r="L132">
        <v>510.07342412451436</v>
      </c>
      <c r="M132" s="160">
        <v>179.85295105857352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516.07428793774386</v>
      </c>
      <c r="C133" s="160">
        <v>27.483731237610396</v>
      </c>
      <c r="D133">
        <v>516.07428793774386</v>
      </c>
      <c r="E133" s="160">
        <v>-1421.6624488607422</v>
      </c>
      <c r="F133">
        <v>516.07428793774386</v>
      </c>
      <c r="G133" s="160">
        <v>818.18444113925784</v>
      </c>
      <c r="I133" s="160"/>
      <c r="K133" s="160"/>
      <c r="L133">
        <v>514.07400000000075</v>
      </c>
      <c r="M133" s="160">
        <v>179.8522310984612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520.07486381323019</v>
      </c>
      <c r="C134" s="160">
        <v>27.494124521004316</v>
      </c>
      <c r="D134">
        <v>520.07486381323019</v>
      </c>
      <c r="E134" s="160">
        <v>-1425.672591597473</v>
      </c>
      <c r="F134">
        <v>520.07486381323019</v>
      </c>
      <c r="G134" s="160">
        <v>814.17429840252703</v>
      </c>
      <c r="I134" s="160"/>
      <c r="K134" s="160"/>
      <c r="L134">
        <v>518.07457587548697</v>
      </c>
      <c r="M134" s="160">
        <v>179.85150405371641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524.07543968871653</v>
      </c>
      <c r="C135" s="160">
        <v>27.504569070841182</v>
      </c>
      <c r="D135">
        <v>524.07543968871653</v>
      </c>
      <c r="E135" s="160">
        <v>-1429.6826870645148</v>
      </c>
      <c r="F135">
        <v>524.07543968871653</v>
      </c>
      <c r="G135" s="160">
        <v>810.16420293548526</v>
      </c>
      <c r="I135" s="160"/>
      <c r="K135" s="160"/>
      <c r="L135">
        <v>522.07515175097342</v>
      </c>
      <c r="M135" s="160">
        <v>179.85076981924919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528.07601556420286</v>
      </c>
      <c r="C136" s="160">
        <v>27.515065396610701</v>
      </c>
      <c r="D136">
        <v>528.07601556420286</v>
      </c>
      <c r="E136" s="160">
        <v>-1433.6927352598775</v>
      </c>
      <c r="F136">
        <v>528.07601556420286</v>
      </c>
      <c r="G136" s="160">
        <v>806.15415474012252</v>
      </c>
      <c r="I136" s="160"/>
      <c r="K136" s="160"/>
      <c r="L136">
        <v>526.07572762645964</v>
      </c>
      <c r="M136" s="160">
        <v>179.85002828788066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532.0765914396892</v>
      </c>
      <c r="C137" s="160">
        <v>27.525614015435522</v>
      </c>
      <c r="D137">
        <v>532.0765914396892</v>
      </c>
      <c r="E137" s="160">
        <v>-1437.7027361815306</v>
      </c>
      <c r="F137">
        <v>532.0765914396892</v>
      </c>
      <c r="G137" s="160">
        <v>802.14415381846948</v>
      </c>
      <c r="I137" s="160"/>
      <c r="K137" s="160"/>
      <c r="L137">
        <v>530.07630350194609</v>
      </c>
      <c r="M137" s="160">
        <v>179.84927935029148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536.07716731517553</v>
      </c>
      <c r="C138" s="160">
        <v>27.536215452224525</v>
      </c>
      <c r="D138">
        <v>536.07716731517553</v>
      </c>
      <c r="E138" s="160">
        <v>-1441.7126898274023</v>
      </c>
      <c r="F138">
        <v>536.07716731517553</v>
      </c>
      <c r="G138" s="160">
        <v>798.13420017259773</v>
      </c>
      <c r="I138" s="160"/>
      <c r="K138" s="160"/>
      <c r="L138">
        <v>534.07687937743231</v>
      </c>
      <c r="M138" s="160">
        <v>179.84852289496689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540.07774319066186</v>
      </c>
      <c r="C139" s="160">
        <v>27.546870239829868</v>
      </c>
      <c r="D139">
        <v>540.07774319066186</v>
      </c>
      <c r="E139" s="160">
        <v>-1445.7225961953802</v>
      </c>
      <c r="F139">
        <v>540.07774319066186</v>
      </c>
      <c r="G139" s="160">
        <v>794.12429380461981</v>
      </c>
      <c r="I139" s="160"/>
      <c r="K139" s="160"/>
      <c r="L139">
        <v>538.07745525291875</v>
      </c>
      <c r="M139" s="160">
        <v>179.84775880814286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544.0783190661482</v>
      </c>
      <c r="C140" s="160">
        <v>27.557578919208105</v>
      </c>
      <c r="D140">
        <v>544.0783190661482</v>
      </c>
      <c r="E140" s="160">
        <v>-1449.7324552833081</v>
      </c>
      <c r="F140">
        <v>544.0783190661482</v>
      </c>
      <c r="G140" s="160">
        <v>790.1144347166919</v>
      </c>
      <c r="I140" s="160"/>
      <c r="K140" s="160"/>
      <c r="L140">
        <v>542.07803112840497</v>
      </c>
      <c r="M140" s="160">
        <v>179.84698697374782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548.07889494163453</v>
      </c>
      <c r="C141" s="160">
        <v>27.568342039585389</v>
      </c>
      <c r="D141">
        <v>548.07889494163453</v>
      </c>
      <c r="E141" s="160">
        <v>-1453.7422670889853</v>
      </c>
      <c r="F141">
        <v>548.07889494163453</v>
      </c>
      <c r="G141" s="160">
        <v>786.10462291101476</v>
      </c>
      <c r="I141" s="160"/>
      <c r="K141" s="160"/>
      <c r="L141">
        <v>546.07860700389142</v>
      </c>
      <c r="M141" s="160">
        <v>179.84620727334413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552.07947081712086</v>
      </c>
      <c r="C142" s="160">
        <v>27.579160158626852</v>
      </c>
      <c r="D142">
        <v>552.07947081712086</v>
      </c>
      <c r="E142" s="160">
        <v>-1457.7520316101668</v>
      </c>
      <c r="F142">
        <v>552.07947081712086</v>
      </c>
      <c r="G142" s="160">
        <v>782.09485838983323</v>
      </c>
      <c r="I142" s="160"/>
      <c r="K142" s="160"/>
      <c r="L142">
        <v>550.07918287937764</v>
      </c>
      <c r="M142" s="160">
        <v>179.84541958606835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556.0800466926072</v>
      </c>
      <c r="C143" s="160">
        <v>27.590033842610413</v>
      </c>
      <c r="D143">
        <v>556.0800466926072</v>
      </c>
      <c r="E143" s="160">
        <v>-1461.7617488445608</v>
      </c>
      <c r="F143">
        <v>556.0800466926072</v>
      </c>
      <c r="G143" s="160">
        <v>778.08514115543926</v>
      </c>
      <c r="I143" s="160"/>
      <c r="K143" s="160"/>
      <c r="L143">
        <v>554.07975875486409</v>
      </c>
      <c r="M143" s="160">
        <v>179.84462378856759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560.08062256809353</v>
      </c>
      <c r="C144" s="160">
        <v>27.600963666605047</v>
      </c>
      <c r="D144">
        <v>560.08062256809353</v>
      </c>
      <c r="E144" s="160">
        <v>-1465.771418789828</v>
      </c>
      <c r="F144">
        <v>560.08062256809353</v>
      </c>
      <c r="G144" s="160">
        <v>774.07547121017205</v>
      </c>
      <c r="I144" s="160"/>
      <c r="K144" s="160"/>
      <c r="L144">
        <v>558.08033463035031</v>
      </c>
      <c r="M144" s="160">
        <v>179.84381975493591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564.08119844357986</v>
      </c>
      <c r="C145" s="160">
        <v>27.611950214653703</v>
      </c>
      <c r="D145">
        <v>564.08119844357986</v>
      </c>
      <c r="E145" s="160">
        <v>-1469.7810414435805</v>
      </c>
      <c r="F145">
        <v>564.08119844357986</v>
      </c>
      <c r="G145" s="160">
        <v>770.0658485564195</v>
      </c>
      <c r="I145" s="160"/>
      <c r="K145" s="160"/>
      <c r="L145">
        <v>562.08091050583675</v>
      </c>
      <c r="M145" s="160">
        <v>179.84300735664746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568.0817743190662</v>
      </c>
      <c r="C146" s="160">
        <v>27.622994079960986</v>
      </c>
      <c r="D146">
        <v>568.0817743190662</v>
      </c>
      <c r="E146" s="160">
        <v>-1473.7906168033799</v>
      </c>
      <c r="F146">
        <v>568.0817743190662</v>
      </c>
      <c r="G146" s="160">
        <v>766.05627319662017</v>
      </c>
      <c r="I146" s="160"/>
      <c r="K146" s="160"/>
      <c r="L146">
        <v>566.08148638132297</v>
      </c>
      <c r="M146" s="160">
        <v>179.84218646248848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572.08235019455253</v>
      </c>
      <c r="C147" s="160">
        <v>27.634095865085818</v>
      </c>
      <c r="D147">
        <v>572.08235019455253</v>
      </c>
      <c r="E147" s="160">
        <v>-1477.8001448667367</v>
      </c>
      <c r="F147">
        <v>572.08235019455253</v>
      </c>
      <c r="G147" s="160">
        <v>762.04674513326336</v>
      </c>
      <c r="I147" s="160"/>
      <c r="K147" s="160"/>
      <c r="L147">
        <v>570.08206225680942</v>
      </c>
      <c r="M147" s="160">
        <v>179.84135693848586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576.08292607003887</v>
      </c>
      <c r="C148" s="160">
        <v>27.645256182139107</v>
      </c>
      <c r="D148">
        <v>576.08292607003887</v>
      </c>
      <c r="E148" s="160">
        <v>-1481.8096256311087</v>
      </c>
      <c r="F148">
        <v>576.08292607003887</v>
      </c>
      <c r="G148" s="160">
        <v>758.03726436889133</v>
      </c>
      <c r="I148" s="160"/>
      <c r="K148" s="160"/>
      <c r="L148">
        <v>574.08263813229564</v>
      </c>
      <c r="M148" s="160">
        <v>179.84051864783547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580.0835019455252</v>
      </c>
      <c r="C149" s="160">
        <v>27.656475652986771</v>
      </c>
      <c r="D149">
        <v>580.0835019455252</v>
      </c>
      <c r="E149" s="160">
        <v>-1485.8190590938991</v>
      </c>
      <c r="F149">
        <v>580.0835019455252</v>
      </c>
      <c r="G149" s="160">
        <v>754.02783090610092</v>
      </c>
      <c r="I149" s="160"/>
      <c r="K149" s="160"/>
      <c r="L149">
        <v>578.08321400778209</v>
      </c>
      <c r="M149" s="160">
        <v>179.83967145082534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584.08407782101153</v>
      </c>
      <c r="C150" s="160">
        <v>27.667754909458079</v>
      </c>
      <c r="D150">
        <v>584.08407782101153</v>
      </c>
      <c r="E150" s="160">
        <v>-1489.8284452524563</v>
      </c>
      <c r="F150">
        <v>584.08407782101153</v>
      </c>
      <c r="G150" s="160">
        <v>750.01844474754375</v>
      </c>
      <c r="I150" s="160"/>
      <c r="K150" s="160"/>
      <c r="L150">
        <v>582.08378988326831</v>
      </c>
      <c r="M150" s="160">
        <v>179.83881520475967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588.08465369649787</v>
      </c>
      <c r="C151" s="160">
        <v>27.679094593559679</v>
      </c>
      <c r="D151">
        <v>588.08465369649787</v>
      </c>
      <c r="E151" s="160">
        <v>-1493.8377841040706</v>
      </c>
      <c r="F151">
        <v>588.08465369649787</v>
      </c>
      <c r="G151" s="160">
        <v>746.00910589592945</v>
      </c>
      <c r="I151" s="160"/>
      <c r="K151" s="160"/>
      <c r="L151">
        <v>586.08436575875476</v>
      </c>
      <c r="M151" s="160">
        <v>179.83794976387742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592.0852295719842</v>
      </c>
      <c r="C152" s="160">
        <v>27.69049535769533</v>
      </c>
      <c r="D152">
        <v>592.0852295719842</v>
      </c>
      <c r="E152" s="160">
        <v>-1497.8470756459744</v>
      </c>
      <c r="F152">
        <v>592.0852295719842</v>
      </c>
      <c r="G152" s="160">
        <v>741.9998143540256</v>
      </c>
      <c r="I152" s="160"/>
      <c r="K152" s="160"/>
      <c r="L152">
        <v>590.08494163424098</v>
      </c>
      <c r="M152" s="160">
        <v>179.83707497927037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596.08580544747053</v>
      </c>
      <c r="C153" s="160">
        <v>27.701957864891632</v>
      </c>
      <c r="D153">
        <v>596.08580544747053</v>
      </c>
      <c r="E153" s="160">
        <v>-1501.8563198753395</v>
      </c>
      <c r="F153">
        <v>596.08580544747053</v>
      </c>
      <c r="G153" s="160">
        <v>737.99057012466051</v>
      </c>
      <c r="I153" s="160"/>
      <c r="K153" s="160"/>
      <c r="L153">
        <v>594.08551750972742</v>
      </c>
      <c r="M153" s="160">
        <v>179.83619069879734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600.08638132295687</v>
      </c>
      <c r="C154" s="160">
        <v>27.713482789029918</v>
      </c>
      <c r="D154">
        <v>600.08638132295687</v>
      </c>
      <c r="E154" s="160">
        <v>-1505.8655167892759</v>
      </c>
      <c r="F154">
        <v>600.08638132295687</v>
      </c>
      <c r="G154" s="160">
        <v>733.98137321072409</v>
      </c>
      <c r="I154" s="160"/>
      <c r="K154" s="160"/>
      <c r="L154">
        <v>598.08609338521364</v>
      </c>
      <c r="M154" s="160">
        <v>179.83529676699609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604.0869571984432</v>
      </c>
      <c r="C155" s="160">
        <v>27.725070815084486</v>
      </c>
      <c r="D155">
        <v>604.0869571984432</v>
      </c>
      <c r="E155" s="160">
        <v>-1509.8746663848303</v>
      </c>
      <c r="F155">
        <v>604.0869571984432</v>
      </c>
      <c r="G155" s="160">
        <v>729.9722236151697</v>
      </c>
      <c r="I155" s="160"/>
      <c r="K155" s="160"/>
      <c r="L155">
        <v>602.08666926070009</v>
      </c>
      <c r="M155" s="160">
        <v>179.83439302499224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608.08753307392954</v>
      </c>
      <c r="C156" s="160">
        <v>27.736722639367425</v>
      </c>
      <c r="D156">
        <v>608.08753307392954</v>
      </c>
      <c r="E156" s="160">
        <v>-1513.8837686589832</v>
      </c>
      <c r="F156">
        <v>608.08753307392954</v>
      </c>
      <c r="G156" s="160">
        <v>725.96312134101686</v>
      </c>
      <c r="I156" s="160"/>
      <c r="K156" s="160"/>
      <c r="L156">
        <v>606.08724513618631</v>
      </c>
      <c r="M156" s="160">
        <v>179.8334793104051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612.08810894941587</v>
      </c>
      <c r="C157" s="160">
        <v>27.748438969780238</v>
      </c>
      <c r="D157">
        <v>612.08810894941587</v>
      </c>
      <c r="E157" s="160">
        <v>-1517.8928236086485</v>
      </c>
      <c r="F157">
        <v>612.08810894941587</v>
      </c>
      <c r="G157" s="160">
        <v>721.95406639135149</v>
      </c>
      <c r="I157" s="160"/>
      <c r="K157" s="160"/>
      <c r="L157">
        <v>610.08782101167276</v>
      </c>
      <c r="M157" s="160">
        <v>179.83255545725007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616.0886848249022</v>
      </c>
      <c r="C158" s="160">
        <v>27.760220526072434</v>
      </c>
      <c r="D158">
        <v>616.0886848249022</v>
      </c>
      <c r="E158" s="160">
        <v>-1521.9018312306712</v>
      </c>
      <c r="F158">
        <v>616.0886848249022</v>
      </c>
      <c r="G158" s="160">
        <v>717.94505876932885</v>
      </c>
      <c r="I158" s="160"/>
      <c r="K158" s="160"/>
      <c r="L158">
        <v>614.08839688715898</v>
      </c>
      <c r="M158" s="160">
        <v>179.83162129583903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620.08926070038854</v>
      </c>
      <c r="C159" s="160">
        <v>27.772068040107442</v>
      </c>
      <c r="D159">
        <v>620.08926070038854</v>
      </c>
      <c r="E159" s="160">
        <v>-1525.9107915218249</v>
      </c>
      <c r="F159">
        <v>620.08926070038854</v>
      </c>
      <c r="G159" s="160">
        <v>713.93609847817515</v>
      </c>
      <c r="I159" s="160"/>
      <c r="K159" s="160"/>
      <c r="L159">
        <v>618.08897276264543</v>
      </c>
      <c r="M159" s="160">
        <v>179.83067665267532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624.08983657587487</v>
      </c>
      <c r="C160" s="160">
        <v>27.783982256135985</v>
      </c>
      <c r="D160">
        <v>624.08983657587487</v>
      </c>
      <c r="E160" s="160">
        <v>-1529.9197044788102</v>
      </c>
      <c r="F160">
        <v>624.08983657587487</v>
      </c>
      <c r="G160" s="160">
        <v>709.92718552118981</v>
      </c>
      <c r="I160" s="160"/>
      <c r="K160" s="160"/>
      <c r="L160">
        <v>622.08954863813165</v>
      </c>
      <c r="M160" s="160">
        <v>179.82972135034703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628.0904124513612</v>
      </c>
      <c r="C161" s="160">
        <v>27.795963931077221</v>
      </c>
      <c r="D161">
        <v>628.0904124513612</v>
      </c>
      <c r="E161" s="160">
        <v>-1533.9285700982532</v>
      </c>
      <c r="F161">
        <v>628.0904124513612</v>
      </c>
      <c r="G161" s="160">
        <v>705.91831990174683</v>
      </c>
      <c r="I161" s="160"/>
      <c r="K161" s="160"/>
      <c r="L161">
        <v>626.09012451361809</v>
      </c>
      <c r="M161" s="160">
        <v>179.82875520741572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632.09098832684754</v>
      </c>
      <c r="C162" s="160">
        <v>27.808013834807888</v>
      </c>
      <c r="D162">
        <v>632.09098832684754</v>
      </c>
      <c r="E162" s="160">
        <v>-1537.9373883767018</v>
      </c>
      <c r="F162">
        <v>632.09098832684754</v>
      </c>
      <c r="G162" s="160">
        <v>701.90950162329818</v>
      </c>
      <c r="I162" s="160"/>
      <c r="K162" s="160"/>
      <c r="L162">
        <v>630.09070038910431</v>
      </c>
      <c r="M162" s="160">
        <v>179.8277780383016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636.09156420233387</v>
      </c>
      <c r="C163" s="160">
        <v>27.820132750459791</v>
      </c>
      <c r="D163">
        <v>636.09156420233387</v>
      </c>
      <c r="E163" s="160">
        <v>-1541.9461593106253</v>
      </c>
      <c r="F163">
        <v>636.09156420233387</v>
      </c>
      <c r="G163" s="160">
        <v>697.90073068937477</v>
      </c>
      <c r="I163" s="160"/>
      <c r="K163" s="160"/>
      <c r="L163">
        <v>634.09127626459076</v>
      </c>
      <c r="M163" s="160">
        <v>179.82678965316438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640.0921400778202</v>
      </c>
      <c r="C164" s="160">
        <v>27.83232147472582</v>
      </c>
      <c r="D164">
        <v>640.0921400778202</v>
      </c>
      <c r="E164" s="160">
        <v>-1545.9548828964107</v>
      </c>
      <c r="F164">
        <v>640.0921400778202</v>
      </c>
      <c r="G164" s="160">
        <v>693.89200710358932</v>
      </c>
      <c r="I164" s="160"/>
      <c r="K164" s="160"/>
      <c r="L164">
        <v>638.09185214007698</v>
      </c>
      <c r="M164" s="160">
        <v>179.82578985778088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644.09271595330654</v>
      </c>
      <c r="C165" s="160">
        <v>27.844580818174894</v>
      </c>
      <c r="D165">
        <v>644.09271595330654</v>
      </c>
      <c r="E165" s="160">
        <v>-1549.9635591303611</v>
      </c>
      <c r="F165">
        <v>644.09271595330654</v>
      </c>
      <c r="G165" s="160">
        <v>689.88333086963894</v>
      </c>
      <c r="I165" s="160"/>
      <c r="K165" s="160"/>
      <c r="L165">
        <v>642.09242801556343</v>
      </c>
      <c r="M165" s="160">
        <v>179.82477845341714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648.09329182879287</v>
      </c>
      <c r="C166" s="160">
        <v>27.856911605576059</v>
      </c>
      <c r="D166">
        <v>648.09329182879287</v>
      </c>
      <c r="E166" s="160">
        <v>-1553.9721880086934</v>
      </c>
      <c r="F166">
        <v>648.09329182879287</v>
      </c>
      <c r="G166" s="160">
        <v>685.87470199130667</v>
      </c>
      <c r="I166" s="160"/>
      <c r="K166" s="160"/>
      <c r="L166">
        <v>646.09300389104965</v>
      </c>
      <c r="M166" s="160">
        <v>179.82375523669751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652.09386770427921</v>
      </c>
      <c r="C167" s="160">
        <v>27.869314676232165</v>
      </c>
      <c r="D167">
        <v>652.09386770427921</v>
      </c>
      <c r="E167" s="160">
        <v>-1557.980769527534</v>
      </c>
      <c r="F167">
        <v>652.09386770427921</v>
      </c>
      <c r="G167" s="160">
        <v>681.86612047246604</v>
      </c>
      <c r="I167" s="160"/>
      <c r="K167" s="160"/>
      <c r="L167">
        <v>650.0935797665361</v>
      </c>
      <c r="M167" s="160">
        <v>179.82271999946727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656.09444357976554</v>
      </c>
      <c r="C168" s="160">
        <v>27.881790884323344</v>
      </c>
      <c r="D168">
        <v>656.09444357976554</v>
      </c>
      <c r="E168" s="160">
        <v>-1561.9893036829189</v>
      </c>
      <c r="F168">
        <v>656.09444357976554</v>
      </c>
      <c r="G168" s="160">
        <v>677.85758631708109</v>
      </c>
      <c r="I168" s="160"/>
      <c r="K168" s="160"/>
      <c r="L168">
        <v>654.09415564202232</v>
      </c>
      <c r="M168" s="160">
        <v>179.82167252865233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660.09501945525187</v>
      </c>
      <c r="C169" s="160">
        <v>27.894341099260718</v>
      </c>
      <c r="D169">
        <v>660.09501945525187</v>
      </c>
      <c r="E169" s="160">
        <v>-1565.9977904707891</v>
      </c>
      <c r="F169">
        <v>660.09501945525187</v>
      </c>
      <c r="G169" s="160">
        <v>673.84909952921089</v>
      </c>
      <c r="I169" s="160"/>
      <c r="K169" s="160"/>
      <c r="L169">
        <v>658.09473151750876</v>
      </c>
      <c r="M169" s="160">
        <v>179.8206126061128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664.09559533073821</v>
      </c>
      <c r="C170" s="160">
        <v>27.906966206050676</v>
      </c>
      <c r="D170">
        <v>664.09559533073821</v>
      </c>
      <c r="E170" s="160">
        <v>-1570.006229886988</v>
      </c>
      <c r="F170">
        <v>664.09559533073821</v>
      </c>
      <c r="G170" s="160">
        <v>669.84066011301206</v>
      </c>
      <c r="I170" s="160"/>
      <c r="K170" s="160"/>
      <c r="L170">
        <v>662.09530739299498</v>
      </c>
      <c r="M170" s="160">
        <v>179.81954000849143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668.09617120622454</v>
      </c>
      <c r="C171" s="160">
        <v>27.919667105670129</v>
      </c>
      <c r="D171">
        <v>668.09617120622454</v>
      </c>
      <c r="E171" s="160">
        <v>-1574.0146219272588</v>
      </c>
      <c r="F171">
        <v>668.09617120622454</v>
      </c>
      <c r="G171" s="160">
        <v>665.83226807274127</v>
      </c>
      <c r="I171" s="160"/>
      <c r="K171" s="160"/>
      <c r="L171">
        <v>666.09588326848143</v>
      </c>
      <c r="M171" s="160">
        <v>179.81845450705657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672.09674708171087</v>
      </c>
      <c r="C172" s="160">
        <v>27.932444715453105</v>
      </c>
      <c r="D172">
        <v>672.09674708171087</v>
      </c>
      <c r="E172" s="160">
        <v>-1578.0229665872416</v>
      </c>
      <c r="F172">
        <v>672.09674708171087</v>
      </c>
      <c r="G172" s="160">
        <v>661.8239234127584</v>
      </c>
      <c r="I172" s="160"/>
      <c r="K172" s="160"/>
      <c r="L172">
        <v>670.09645914396765</v>
      </c>
      <c r="M172" s="160">
        <v>179.81735586753959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676.09732295719721</v>
      </c>
      <c r="C173" s="160">
        <v>27.945299969489074</v>
      </c>
      <c r="D173">
        <v>676.09732295719721</v>
      </c>
      <c r="E173" s="160">
        <v>-1582.0312638624698</v>
      </c>
      <c r="F173">
        <v>676.09732295719721</v>
      </c>
      <c r="G173" s="160">
        <v>657.81562613753022</v>
      </c>
      <c r="I173" s="160"/>
      <c r="K173" s="160"/>
      <c r="L173">
        <v>674.0970350194541</v>
      </c>
      <c r="M173" s="160">
        <v>179.81624384996695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680.09789883268354</v>
      </c>
      <c r="C174" s="160">
        <v>27.958233819033552</v>
      </c>
      <c r="D174">
        <v>680.09789883268354</v>
      </c>
      <c r="E174" s="160">
        <v>-1586.0395137483672</v>
      </c>
      <c r="F174">
        <v>680.09789883268354</v>
      </c>
      <c r="G174" s="160">
        <v>653.80737625163283</v>
      </c>
      <c r="I174" s="160"/>
      <c r="K174" s="160"/>
      <c r="L174">
        <v>678.09761089494032</v>
      </c>
      <c r="M174" s="160">
        <v>179.81511820848445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684.09847470816987</v>
      </c>
      <c r="C175" s="160">
        <v>27.971247232931301</v>
      </c>
      <c r="D175">
        <v>684.09847470816987</v>
      </c>
      <c r="E175" s="160">
        <v>-1590.0477162402437</v>
      </c>
      <c r="F175">
        <v>684.09847470816987</v>
      </c>
      <c r="G175" s="160">
        <v>649.79917375975629</v>
      </c>
      <c r="I175" s="160"/>
      <c r="K175" s="160"/>
      <c r="L175">
        <v>682.09818677042676</v>
      </c>
      <c r="M175" s="160">
        <v>179.81397869117654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688.09905058365621</v>
      </c>
      <c r="C176" s="160">
        <v>27.984341198052668</v>
      </c>
      <c r="D176">
        <v>688.09905058365621</v>
      </c>
      <c r="E176" s="160">
        <v>-1594.0558713332937</v>
      </c>
      <c r="F176">
        <v>688.09905058365621</v>
      </c>
      <c r="G176" s="160">
        <v>645.79101866670635</v>
      </c>
      <c r="I176" s="160"/>
      <c r="K176" s="160"/>
      <c r="L176">
        <v>686.09876264591298</v>
      </c>
      <c r="M176" s="160">
        <v>179.8128250398785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692.09962645914254</v>
      </c>
      <c r="C177" s="160">
        <v>27.99751671974354</v>
      </c>
      <c r="D177">
        <v>692.09962645914254</v>
      </c>
      <c r="E177" s="160">
        <v>-1598.06397902259</v>
      </c>
      <c r="F177">
        <v>692.09962645914254</v>
      </c>
      <c r="G177" s="160">
        <v>641.78291097740998</v>
      </c>
      <c r="I177" s="160"/>
      <c r="K177" s="160"/>
      <c r="L177">
        <v>690.09933852139943</v>
      </c>
      <c r="M177" s="160">
        <v>179.81165698998106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696.10020233462888</v>
      </c>
      <c r="C178" s="160">
        <v>28.010774822289431</v>
      </c>
      <c r="D178">
        <v>696.10020233462888</v>
      </c>
      <c r="E178" s="160">
        <v>-1602.0720393030824</v>
      </c>
      <c r="F178">
        <v>696.10020233462888</v>
      </c>
      <c r="G178" s="160">
        <v>637.77485069691761</v>
      </c>
      <c r="I178" s="160"/>
      <c r="K178" s="160"/>
      <c r="L178">
        <v>694.09991439688565</v>
      </c>
      <c r="M178" s="160">
        <v>179.81047427022835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700.10077821011521</v>
      </c>
      <c r="C179" s="160">
        <v>28.024116549394222</v>
      </c>
      <c r="D179">
        <v>700.10077821011521</v>
      </c>
      <c r="E179" s="160">
        <v>-1606.0800521695919</v>
      </c>
      <c r="F179">
        <v>700.10077821011521</v>
      </c>
      <c r="G179" s="160">
        <v>633.76683783040812</v>
      </c>
      <c r="I179" s="160"/>
      <c r="K179" s="160"/>
      <c r="L179">
        <v>698.1004902723721</v>
      </c>
      <c r="M179" s="160">
        <v>179.80927660250768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704.10135408560154</v>
      </c>
      <c r="C180" s="160">
        <v>28.037542964674138</v>
      </c>
      <c r="D180">
        <v>704.10135408560154</v>
      </c>
      <c r="E180" s="160">
        <v>-1610.0880176168077</v>
      </c>
      <c r="F180">
        <v>704.10135408560154</v>
      </c>
      <c r="G180" s="160">
        <v>629.75887238319228</v>
      </c>
      <c r="I180" s="160"/>
      <c r="K180" s="160"/>
      <c r="L180">
        <v>702.10106614785832</v>
      </c>
      <c r="M180" s="160">
        <v>179.80806370163162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708.10192996108788</v>
      </c>
      <c r="C181" s="160">
        <v>28.051055152167518</v>
      </c>
      <c r="D181">
        <v>708.10192996108788</v>
      </c>
      <c r="E181" s="160">
        <v>-1614.0959356392821</v>
      </c>
      <c r="F181">
        <v>708.10192996108788</v>
      </c>
      <c r="G181" s="160">
        <v>625.75095436071797</v>
      </c>
      <c r="I181" s="160"/>
      <c r="K181" s="160"/>
      <c r="L181">
        <v>706.10164202334477</v>
      </c>
      <c r="M181" s="160">
        <v>179.80683527511158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712.10250583657421</v>
      </c>
      <c r="C182" s="160">
        <v>28.064654216861015</v>
      </c>
      <c r="D182">
        <v>712.10250583657421</v>
      </c>
      <c r="E182" s="160">
        <v>-1618.1038062314274</v>
      </c>
      <c r="F182">
        <v>712.10250583657421</v>
      </c>
      <c r="G182" s="160">
        <v>621.74308376857266</v>
      </c>
      <c r="I182" s="160"/>
      <c r="K182" s="160"/>
      <c r="L182">
        <v>710.10221789883099</v>
      </c>
      <c r="M182" s="160">
        <v>179.80559102292264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716.10308171206054</v>
      </c>
      <c r="C183" s="160">
        <v>28.078341285232852</v>
      </c>
      <c r="D183">
        <v>716.10308171206054</v>
      </c>
      <c r="E183" s="160">
        <v>-1622.1116293875095</v>
      </c>
      <c r="F183">
        <v>716.10308171206054</v>
      </c>
      <c r="G183" s="160">
        <v>617.73526061249049</v>
      </c>
      <c r="I183" s="160"/>
      <c r="K183" s="160"/>
      <c r="L183">
        <v>714.10279377431743</v>
      </c>
      <c r="M183" s="160">
        <v>179.80433063725923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720.10365758754688</v>
      </c>
      <c r="C184" s="160">
        <v>28.092117505813803</v>
      </c>
      <c r="D184">
        <v>720.10365758754688</v>
      </c>
      <c r="E184" s="160">
        <v>-1626.1194051016453</v>
      </c>
      <c r="F184">
        <v>720.10365758754688</v>
      </c>
      <c r="G184" s="160">
        <v>613.72748489835476</v>
      </c>
      <c r="I184" s="160"/>
      <c r="K184" s="160"/>
      <c r="L184">
        <v>718.10336964980365</v>
      </c>
      <c r="M184" s="160">
        <v>179.8030538022812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724.10423346303321</v>
      </c>
      <c r="C185" s="160">
        <v>28.105984049766597</v>
      </c>
      <c r="D185">
        <v>724.10423346303321</v>
      </c>
      <c r="E185" s="160">
        <v>-1630.1271333677958</v>
      </c>
      <c r="F185">
        <v>724.10423346303321</v>
      </c>
      <c r="G185" s="160">
        <v>609.71975663220428</v>
      </c>
      <c r="I185" s="160"/>
      <c r="K185" s="160"/>
      <c r="L185">
        <v>722.1039455252901</v>
      </c>
      <c r="M185" s="160">
        <v>179.80176019385001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728.10480933851954</v>
      </c>
      <c r="C186" s="160">
        <v>28.119942111484455</v>
      </c>
      <c r="D186">
        <v>728.10480933851954</v>
      </c>
      <c r="E186" s="160">
        <v>-1634.1348141797619</v>
      </c>
      <c r="F186">
        <v>728.10480933851954</v>
      </c>
      <c r="G186" s="160">
        <v>605.71207582023817</v>
      </c>
      <c r="I186" s="160"/>
      <c r="K186" s="160"/>
      <c r="L186">
        <v>726.10452140077632</v>
      </c>
      <c r="M186" s="160">
        <v>179.8004494792547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732.10538521400588</v>
      </c>
      <c r="C187" s="160">
        <v>28.133992909209606</v>
      </c>
      <c r="D187">
        <v>732.10538521400588</v>
      </c>
      <c r="E187" s="160">
        <v>-1638.142447531179</v>
      </c>
      <c r="F187">
        <v>732.10538521400588</v>
      </c>
      <c r="G187" s="160">
        <v>601.70444246882107</v>
      </c>
      <c r="I187" s="160"/>
      <c r="K187" s="160"/>
      <c r="L187">
        <v>730.10509727626277</v>
      </c>
      <c r="M187" s="160">
        <v>179.79912131692569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736.10596108949221</v>
      </c>
      <c r="C188" s="160">
        <v>28.148137685672463</v>
      </c>
      <c r="D188">
        <v>736.10596108949221</v>
      </c>
      <c r="E188" s="160">
        <v>-1642.1500334155116</v>
      </c>
      <c r="F188">
        <v>736.10596108949221</v>
      </c>
      <c r="G188" s="160">
        <v>597.69685658448839</v>
      </c>
      <c r="I188" s="160"/>
      <c r="K188" s="160"/>
      <c r="L188">
        <v>734.10567315174899</v>
      </c>
      <c r="M188" s="160">
        <v>179.79777535613903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740.10653696497855</v>
      </c>
      <c r="C189" s="160">
        <v>28.162377708752377</v>
      </c>
      <c r="D189">
        <v>740.10653696497855</v>
      </c>
      <c r="E189" s="160">
        <v>-1646.1575718260467</v>
      </c>
      <c r="F189">
        <v>740.10653696497855</v>
      </c>
      <c r="G189" s="160">
        <v>593.68931817395332</v>
      </c>
      <c r="I189" s="160"/>
      <c r="K189" s="160"/>
      <c r="L189">
        <v>738.10624902723544</v>
      </c>
      <c r="M189" s="160">
        <v>179.79641123670709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744.10711284046488</v>
      </c>
      <c r="C190" s="160">
        <v>28.176714272160854</v>
      </c>
      <c r="D190">
        <v>744.10711284046488</v>
      </c>
      <c r="E190" s="160">
        <v>-1650.165062755889</v>
      </c>
      <c r="F190">
        <v>744.10711284046488</v>
      </c>
      <c r="G190" s="160">
        <v>589.68182724411099</v>
      </c>
      <c r="I190" s="160"/>
      <c r="K190" s="160"/>
      <c r="L190">
        <v>742.10682490272166</v>
      </c>
      <c r="M190" s="160">
        <v>179.79502858865712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748.10768871595121</v>
      </c>
      <c r="C191" s="160">
        <v>28.191148696148094</v>
      </c>
      <c r="D191">
        <v>748.10768871595121</v>
      </c>
      <c r="E191" s="160">
        <v>-1654.1725061979532</v>
      </c>
      <c r="F191">
        <v>748.10768871595121</v>
      </c>
      <c r="G191" s="160">
        <v>585.6743838020468</v>
      </c>
      <c r="I191" s="160"/>
      <c r="K191" s="160"/>
      <c r="L191">
        <v>746.1074007782081</v>
      </c>
      <c r="M191" s="160">
        <v>179.79362703189699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752.10826459143755</v>
      </c>
      <c r="C192" s="160">
        <v>28.205682328233873</v>
      </c>
      <c r="D192">
        <v>752.10826459143755</v>
      </c>
      <c r="E192" s="160">
        <v>-1658.179902144959</v>
      </c>
      <c r="F192">
        <v>752.10826459143755</v>
      </c>
      <c r="G192" s="160">
        <v>581.66698785504104</v>
      </c>
      <c r="I192" s="160"/>
      <c r="K192" s="160"/>
      <c r="L192">
        <v>750.10797665369432</v>
      </c>
      <c r="M192" s="160">
        <v>179.79220617586665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756.10884046692388</v>
      </c>
      <c r="C193" s="160">
        <v>28.220316543963772</v>
      </c>
      <c r="D193">
        <v>756.10884046692388</v>
      </c>
      <c r="E193" s="160">
        <v>-1662.1872505894225</v>
      </c>
      <c r="F193">
        <v>756.10884046692388</v>
      </c>
      <c r="G193" s="160">
        <v>577.65963941057748</v>
      </c>
      <c r="I193" s="160"/>
      <c r="K193" s="160"/>
      <c r="L193">
        <v>754.10855252918077</v>
      </c>
      <c r="M193" s="160">
        <v>179.79076561917512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760.10941634241021</v>
      </c>
      <c r="C194" s="160">
        <v>28.235052747691764</v>
      </c>
      <c r="D194">
        <v>760.10941634241021</v>
      </c>
      <c r="E194" s="160">
        <v>-1666.1945515236514</v>
      </c>
      <c r="F194">
        <v>760.10941634241021</v>
      </c>
      <c r="G194" s="160">
        <v>573.65233847634863</v>
      </c>
      <c r="I194" s="160"/>
      <c r="K194" s="160"/>
      <c r="L194">
        <v>758.10912840466699</v>
      </c>
      <c r="M194" s="160">
        <v>179.7893049492229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764.10999221789655</v>
      </c>
      <c r="C195" s="160">
        <v>28.24989237339036</v>
      </c>
      <c r="D195">
        <v>764.10999221789655</v>
      </c>
      <c r="E195" s="160">
        <v>-1670.201804939735</v>
      </c>
      <c r="F195">
        <v>764.10999221789655</v>
      </c>
      <c r="G195" s="160">
        <v>569.64508506026505</v>
      </c>
      <c r="I195" s="160"/>
      <c r="K195" s="160"/>
      <c r="L195">
        <v>762.10970428015344</v>
      </c>
      <c r="M195" s="160">
        <v>179.78782374180722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768.11056809338288</v>
      </c>
      <c r="C196" s="160">
        <v>28.264836885489387</v>
      </c>
      <c r="D196">
        <v>768.11056809338288</v>
      </c>
      <c r="E196" s="160">
        <v>-1674.209010829539</v>
      </c>
      <c r="F196">
        <v>768.11056809338288</v>
      </c>
      <c r="G196" s="160">
        <v>565.63787917046102</v>
      </c>
      <c r="I196" s="160"/>
      <c r="K196" s="160"/>
      <c r="L196">
        <v>766.11028015563966</v>
      </c>
      <c r="M196" s="160">
        <v>179.78632156071214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772.11114396886921</v>
      </c>
      <c r="C197" s="160">
        <v>28.279887779744715</v>
      </c>
      <c r="D197">
        <v>772.11114396886921</v>
      </c>
      <c r="E197" s="160">
        <v>-1678.2161691846952</v>
      </c>
      <c r="F197">
        <v>772.11114396886921</v>
      </c>
      <c r="G197" s="160">
        <v>561.63072081530481</v>
      </c>
      <c r="I197" s="160"/>
      <c r="K197" s="160"/>
      <c r="L197">
        <v>770.1108560311261</v>
      </c>
      <c r="M197" s="160">
        <v>179.78479795727947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776.11171984435555</v>
      </c>
      <c r="C198" s="160">
        <v>28.295046584138156</v>
      </c>
      <c r="D198">
        <v>776.11171984435555</v>
      </c>
      <c r="E198" s="160">
        <v>-1682.2232799965948</v>
      </c>
      <c r="F198">
        <v>776.11171984435555</v>
      </c>
      <c r="G198" s="160">
        <v>557.62361000340525</v>
      </c>
      <c r="I198" s="160"/>
      <c r="K198" s="160"/>
      <c r="L198">
        <v>774.11143190661232</v>
      </c>
      <c r="M198" s="160">
        <v>179.78325246996226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780.11229571984188</v>
      </c>
      <c r="C199" s="160">
        <v>28.310314859809885</v>
      </c>
      <c r="D199">
        <v>780.11229571984188</v>
      </c>
      <c r="E199" s="160">
        <v>-1686.230343256379</v>
      </c>
      <c r="F199">
        <v>780.11229571984188</v>
      </c>
      <c r="G199" s="160">
        <v>553.61654674362103</v>
      </c>
      <c r="I199" s="160"/>
      <c r="K199" s="160"/>
      <c r="L199">
        <v>778.11200778209877</v>
      </c>
      <c r="M199" s="160">
        <v>179.78168462385909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784.11287159532822</v>
      </c>
      <c r="C200" s="160">
        <v>28.325694202024909</v>
      </c>
      <c r="D200">
        <v>784.11287159532822</v>
      </c>
      <c r="E200" s="160">
        <v>-1690.2373589549293</v>
      </c>
      <c r="F200">
        <v>784.11287159532822</v>
      </c>
      <c r="G200" s="160">
        <v>549.60953104507075</v>
      </c>
      <c r="I200" s="160"/>
      <c r="K200" s="160"/>
      <c r="L200">
        <v>782.11258365758499</v>
      </c>
      <c r="M200" s="160">
        <v>179.78009393022643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788.11344747081455</v>
      </c>
      <c r="C201" s="160">
        <v>28.341186241174913</v>
      </c>
      <c r="D201">
        <v>788.11344747081455</v>
      </c>
      <c r="E201" s="160">
        <v>-1694.2443270828594</v>
      </c>
      <c r="F201">
        <v>788.11344747081455</v>
      </c>
      <c r="G201" s="160">
        <v>545.60256291714063</v>
      </c>
      <c r="I201" s="160"/>
      <c r="K201" s="160"/>
      <c r="L201">
        <v>786.11315953307144</v>
      </c>
      <c r="M201" s="160">
        <v>179.77847988597188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792.11402334630088</v>
      </c>
      <c r="C202" s="160">
        <v>28.356792643817219</v>
      </c>
      <c r="D202">
        <v>792.11402334630088</v>
      </c>
      <c r="E202" s="160">
        <v>-1698.2512476305033</v>
      </c>
      <c r="F202">
        <v>792.11402334630088</v>
      </c>
      <c r="G202" s="160">
        <v>541.59564236949677</v>
      </c>
      <c r="I202" s="160"/>
      <c r="K202" s="160"/>
      <c r="L202">
        <v>790.11373540855766</v>
      </c>
      <c r="M202" s="160">
        <v>179.77684197312263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796.11459922178722</v>
      </c>
      <c r="C203" s="160">
        <v>28.37251511375241</v>
      </c>
      <c r="D203">
        <v>796.11459922178722</v>
      </c>
      <c r="E203" s="160">
        <v>-1702.2581205879069</v>
      </c>
      <c r="F203">
        <v>796.11459922178722</v>
      </c>
      <c r="G203" s="160">
        <v>537.58876941209314</v>
      </c>
      <c r="I203" s="160"/>
      <c r="K203" s="160"/>
      <c r="L203">
        <v>794.11431128404411</v>
      </c>
      <c r="M203" s="160">
        <v>179.77517965827167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800.11517509727355</v>
      </c>
      <c r="C204" s="160">
        <v>28.388355393142373</v>
      </c>
      <c r="D204">
        <v>800.11517509727355</v>
      </c>
      <c r="E204" s="160">
        <v>-1706.264945944816</v>
      </c>
      <c r="F204">
        <v>800.11517509727355</v>
      </c>
      <c r="G204" s="160">
        <v>533.58194405518407</v>
      </c>
      <c r="I204" s="160"/>
      <c r="K204" s="160"/>
      <c r="L204">
        <v>798.11488715953033</v>
      </c>
      <c r="M204" s="160">
        <v>179.77349239199907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804.11575097275988</v>
      </c>
      <c r="C205" s="160">
        <v>28.404315263670668</v>
      </c>
      <c r="D205">
        <v>804.11575097275988</v>
      </c>
      <c r="E205" s="160">
        <v>-1710.2717236906644</v>
      </c>
      <c r="F205">
        <v>804.11575097275988</v>
      </c>
      <c r="G205" s="160">
        <v>529.5751663093356</v>
      </c>
      <c r="I205" s="160"/>
      <c r="K205" s="160"/>
      <c r="L205">
        <v>802.11546303501677</v>
      </c>
      <c r="M205" s="160">
        <v>179.77177960826526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808.11632684824622</v>
      </c>
      <c r="C206" s="160">
        <v>28.420396547747085</v>
      </c>
      <c r="D206">
        <v>808.11632684824622</v>
      </c>
      <c r="E206" s="160">
        <v>-1714.2784538145629</v>
      </c>
      <c r="F206">
        <v>808.11632684824622</v>
      </c>
      <c r="G206" s="160">
        <v>525.56843618543712</v>
      </c>
      <c r="I206" s="160"/>
      <c r="K206" s="160"/>
      <c r="L206">
        <v>806.11603891050299</v>
      </c>
      <c r="M206" s="160">
        <v>179.77004072377883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812.11690272373255</v>
      </c>
      <c r="C207" s="160">
        <v>28.436601109758396</v>
      </c>
      <c r="D207">
        <v>812.11690272373255</v>
      </c>
      <c r="E207" s="160">
        <v>-1718.2851363052876</v>
      </c>
      <c r="F207">
        <v>812.11690272373255</v>
      </c>
      <c r="G207" s="160">
        <v>521.56175369471248</v>
      </c>
      <c r="I207" s="160"/>
      <c r="K207" s="160"/>
      <c r="L207">
        <v>810.11661478598944</v>
      </c>
      <c r="M207" s="160">
        <v>179.7682751373344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816.11747859921888</v>
      </c>
      <c r="C208" s="160">
        <v>28.452930857367583</v>
      </c>
      <c r="D208">
        <v>816.11747859921888</v>
      </c>
      <c r="E208" s="160">
        <v>-1722.2917711512639</v>
      </c>
      <c r="F208">
        <v>816.11747859921888</v>
      </c>
      <c r="G208" s="160">
        <v>517.55511884873613</v>
      </c>
      <c r="I208" s="160"/>
      <c r="K208" s="160"/>
      <c r="L208">
        <v>814.11719066147566</v>
      </c>
      <c r="M208" s="160">
        <v>179.76648222911828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820.11805447470522</v>
      </c>
      <c r="C209" s="160">
        <v>28.469387742863656</v>
      </c>
      <c r="D209">
        <v>820.11805447470522</v>
      </c>
      <c r="E209" s="160">
        <v>-1726.2983583405569</v>
      </c>
      <c r="F209">
        <v>820.11805447470522</v>
      </c>
      <c r="G209" s="160">
        <v>513.54853165944314</v>
      </c>
      <c r="I209" s="160"/>
      <c r="K209" s="160"/>
      <c r="L209">
        <v>818.11776653696211</v>
      </c>
      <c r="M209" s="160">
        <v>179.76466135998436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824.11863035019155</v>
      </c>
      <c r="C210" s="160">
        <v>28.485973764564545</v>
      </c>
      <c r="D210">
        <v>824.11863035019155</v>
      </c>
      <c r="E210" s="160">
        <v>-1730.3048978608533</v>
      </c>
      <c r="F210">
        <v>824.11863035019155</v>
      </c>
      <c r="G210" s="160">
        <v>509.54199213914671</v>
      </c>
      <c r="I210" s="160"/>
      <c r="K210" s="160"/>
      <c r="L210">
        <v>822.11834241244833</v>
      </c>
      <c r="M210" s="160">
        <v>179.76281187069338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828.11920622567789</v>
      </c>
      <c r="C211" s="160">
        <v>28.50269096827553</v>
      </c>
      <c r="D211">
        <v>828.11920622567789</v>
      </c>
      <c r="E211" s="160">
        <v>-1734.3113896994494</v>
      </c>
      <c r="F211">
        <v>828.11920622567789</v>
      </c>
      <c r="G211" s="160">
        <v>505.53550030055067</v>
      </c>
      <c r="I211" s="160"/>
      <c r="K211" s="160"/>
      <c r="L211">
        <v>826.11891828793478</v>
      </c>
      <c r="M211" s="160">
        <v>179.76093308111794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832.11978210116422</v>
      </c>
      <c r="C212" s="160">
        <v>28.519541448805953</v>
      </c>
      <c r="D212">
        <v>832.11978210116422</v>
      </c>
      <c r="E212" s="160">
        <v>-1738.3178338432338</v>
      </c>
      <c r="F212">
        <v>832.11978210116422</v>
      </c>
      <c r="G212" s="160">
        <v>501.52905615676627</v>
      </c>
      <c r="I212" s="160"/>
      <c r="K212" s="160"/>
      <c r="L212">
        <v>830.119494163421</v>
      </c>
      <c r="M212" s="160">
        <v>179.75902428940745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836.12035797665055</v>
      </c>
      <c r="C213" s="160">
        <v>28.536527351546894</v>
      </c>
      <c r="D213">
        <v>836.12035797665055</v>
      </c>
      <c r="E213" s="160">
        <v>-1742.3242302786705</v>
      </c>
      <c r="F213">
        <v>836.12035797665055</v>
      </c>
      <c r="G213" s="160">
        <v>497.52265972132955</v>
      </c>
      <c r="I213" s="160"/>
      <c r="K213" s="160"/>
      <c r="L213">
        <v>834.12007003890744</v>
      </c>
      <c r="M213" s="160">
        <v>179.75708477111493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840.12093385213689</v>
      </c>
      <c r="C214" s="160">
        <v>28.553650874112929</v>
      </c>
      <c r="D214">
        <v>840.12093385213689</v>
      </c>
      <c r="E214" s="160">
        <v>-1746.3305789917833</v>
      </c>
      <c r="F214">
        <v>840.12093385213689</v>
      </c>
      <c r="G214" s="160">
        <v>493.51631100821669</v>
      </c>
      <c r="I214" s="160"/>
      <c r="K214" s="160"/>
      <c r="L214">
        <v>838.12064591439366</v>
      </c>
      <c r="M214" s="160">
        <v>179.75511377827956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844.12150972762322</v>
      </c>
      <c r="C215" s="160">
        <v>28.570914268050998</v>
      </c>
      <c r="D215">
        <v>844.12150972762322</v>
      </c>
      <c r="E215" s="160">
        <v>-1750.3368799681368</v>
      </c>
      <c r="F215">
        <v>844.12150972762322</v>
      </c>
      <c r="G215" s="160">
        <v>489.5100100318632</v>
      </c>
      <c r="I215" s="160"/>
      <c r="K215" s="160"/>
      <c r="L215">
        <v>842.12122178988011</v>
      </c>
      <c r="M215" s="160">
        <v>179.75311053846499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848.12208560310955</v>
      </c>
      <c r="C216" s="160">
        <v>28.588319840619768</v>
      </c>
      <c r="D216">
        <v>848.12208560310955</v>
      </c>
      <c r="E216" s="160">
        <v>-1754.3431331928166</v>
      </c>
      <c r="F216">
        <v>848.12208560310955</v>
      </c>
      <c r="G216" s="160">
        <v>485.50375680718344</v>
      </c>
      <c r="I216" s="160"/>
      <c r="K216" s="160"/>
      <c r="L216">
        <v>846.12179766536633</v>
      </c>
      <c r="M216" s="160">
        <v>179.75107425375001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852.12266147859589</v>
      </c>
      <c r="C217" s="160">
        <v>28.605869956642959</v>
      </c>
      <c r="D217">
        <v>852.12266147859589</v>
      </c>
      <c r="E217" s="160">
        <v>-1758.3493386504113</v>
      </c>
      <c r="F217">
        <v>852.12266147859589</v>
      </c>
      <c r="G217" s="160">
        <v>481.49755134958878</v>
      </c>
      <c r="I217" s="160"/>
      <c r="K217" s="160"/>
      <c r="L217">
        <v>850.12237354085278</v>
      </c>
      <c r="M217" s="160">
        <v>179.74900409966895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856.12323735408222</v>
      </c>
      <c r="C218" s="160">
        <v>28.623567040440459</v>
      </c>
      <c r="D218">
        <v>856.12323735408222</v>
      </c>
      <c r="E218" s="160">
        <v>-1762.355496324989</v>
      </c>
      <c r="F218">
        <v>856.12323735408222</v>
      </c>
      <c r="G218" s="160">
        <v>477.49139367501107</v>
      </c>
      <c r="I218" s="160"/>
      <c r="K218" s="160"/>
      <c r="L218">
        <v>854.122949416339</v>
      </c>
      <c r="M218" s="160">
        <v>179.74689922409775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860.12381322956855</v>
      </c>
      <c r="C219" s="160">
        <v>28.641413577841014</v>
      </c>
      <c r="D219">
        <v>860.12381322956855</v>
      </c>
      <c r="E219" s="160">
        <v>-1766.3616062000774</v>
      </c>
      <c r="F219">
        <v>860.12381322956855</v>
      </c>
      <c r="G219" s="160">
        <v>473.48528379992263</v>
      </c>
      <c r="I219" s="160"/>
      <c r="K219" s="160"/>
      <c r="L219">
        <v>858.12352529182544</v>
      </c>
      <c r="M219" s="160">
        <v>179.74475874608541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864.12438910505489</v>
      </c>
      <c r="C220" s="160">
        <v>28.65941211828083</v>
      </c>
      <c r="D220">
        <v>864.12438910505489</v>
      </c>
      <c r="E220" s="160">
        <v>-1770.3676682586402</v>
      </c>
      <c r="F220">
        <v>864.12438910505489</v>
      </c>
      <c r="G220" s="160">
        <v>469.47922174135988</v>
      </c>
      <c r="I220" s="160"/>
      <c r="K220" s="160"/>
      <c r="L220">
        <v>862.12410116731166</v>
      </c>
      <c r="M220" s="160">
        <v>179.74258175462353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868.12496498054122</v>
      </c>
      <c r="C221" s="160">
        <v>28.677565276992386</v>
      </c>
      <c r="D221">
        <v>868.12496498054122</v>
      </c>
      <c r="E221" s="160">
        <v>-1774.3736824830512</v>
      </c>
      <c r="F221">
        <v>868.12496498054122</v>
      </c>
      <c r="G221" s="160">
        <v>465.47320751694883</v>
      </c>
      <c r="I221" s="160"/>
      <c r="K221" s="160"/>
      <c r="L221">
        <v>866.12467704279811</v>
      </c>
      <c r="M221" s="160">
        <v>179.74036730735423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872.12554085602756</v>
      </c>
      <c r="C222" s="160">
        <v>28.695875737288276</v>
      </c>
      <c r="D222">
        <v>872.12554085602756</v>
      </c>
      <c r="E222" s="160">
        <v>-1778.3796488550706</v>
      </c>
      <c r="F222">
        <v>872.12554085602756</v>
      </c>
      <c r="G222" s="160">
        <v>461.4672411449294</v>
      </c>
      <c r="I222" s="160"/>
      <c r="K222" s="160"/>
      <c r="L222">
        <v>870.12525291828433</v>
      </c>
      <c r="M222" s="160">
        <v>179.73811442920908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876.12611673151389</v>
      </c>
      <c r="C223" s="160">
        <v>28.714346252944988</v>
      </c>
      <c r="D223">
        <v>876.12611673151389</v>
      </c>
      <c r="E223" s="160">
        <v>-1782.3855673558171</v>
      </c>
      <c r="F223">
        <v>876.12611673151389</v>
      </c>
      <c r="G223" s="160">
        <v>457.46132264418293</v>
      </c>
      <c r="I223" s="160"/>
      <c r="K223" s="160"/>
      <c r="L223">
        <v>874.12582879377078</v>
      </c>
      <c r="M223" s="160">
        <v>179.73582211097769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880.12669260700022</v>
      </c>
      <c r="C224" s="160">
        <v>28.732979650691924</v>
      </c>
      <c r="D224">
        <v>880.12669260700022</v>
      </c>
      <c r="E224" s="160">
        <v>-1786.3914379657392</v>
      </c>
      <c r="F224">
        <v>880.12669260700022</v>
      </c>
      <c r="G224" s="160">
        <v>453.45545203426082</v>
      </c>
      <c r="I224" s="160"/>
      <c r="K224" s="160"/>
      <c r="L224">
        <v>878.126404669257</v>
      </c>
      <c r="M224" s="160">
        <v>179.7334893078004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884.12726848248656</v>
      </c>
      <c r="C225" s="160">
        <v>28.751778832811322</v>
      </c>
      <c r="D225">
        <v>884.12726848248656</v>
      </c>
      <c r="E225" s="160">
        <v>-1790.3972606645857</v>
      </c>
      <c r="F225">
        <v>884.12726848248656</v>
      </c>
      <c r="G225" s="160">
        <v>449.44962933541433</v>
      </c>
      <c r="I225" s="160"/>
      <c r="K225" s="160"/>
      <c r="L225">
        <v>882.12698054474345</v>
      </c>
      <c r="M225" s="160">
        <v>179.73111493757969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888.12784435797289</v>
      </c>
      <c r="C226" s="160">
        <v>28.77074677985507</v>
      </c>
      <c r="D226">
        <v>888.12784435797289</v>
      </c>
      <c r="E226" s="160">
        <v>-1794.4030354313745</v>
      </c>
      <c r="F226">
        <v>888.12784435797289</v>
      </c>
      <c r="G226" s="160">
        <v>445.44385456862551</v>
      </c>
      <c r="I226" s="160"/>
      <c r="K226" s="160"/>
      <c r="L226">
        <v>886.12755642022967</v>
      </c>
      <c r="M226" s="160">
        <v>179.72869787930625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892.12842023345922</v>
      </c>
      <c r="C227" s="160">
        <v>28.789886553484688</v>
      </c>
      <c r="D227">
        <v>892.12842023345922</v>
      </c>
      <c r="E227" s="160">
        <v>-1798.4087622443576</v>
      </c>
      <c r="F227">
        <v>892.12842023345922</v>
      </c>
      <c r="G227" s="160">
        <v>441.43812775564243</v>
      </c>
      <c r="I227" s="160"/>
      <c r="K227" s="160"/>
      <c r="L227">
        <v>890.12813229571611</v>
      </c>
      <c r="M227" s="160">
        <v>179.72623697129436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896.12899610894556</v>
      </c>
      <c r="C228" s="160">
        <v>28.809201299441362</v>
      </c>
      <c r="D228">
        <v>896.12899610894556</v>
      </c>
      <c r="E228" s="160">
        <v>-1802.4144410809884</v>
      </c>
      <c r="F228">
        <v>896.12899610894556</v>
      </c>
      <c r="G228" s="160">
        <v>437.43244891901168</v>
      </c>
      <c r="I228" s="160"/>
      <c r="K228" s="160"/>
      <c r="L228">
        <v>894.12870817120233</v>
      </c>
      <c r="M228" s="160">
        <v>179.72373100931975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900.12957198443189</v>
      </c>
      <c r="C229" s="160">
        <v>28.828694250653154</v>
      </c>
      <c r="D229">
        <v>900.12957198443189</v>
      </c>
      <c r="E229" s="160">
        <v>-1806.4200719178816</v>
      </c>
      <c r="F229">
        <v>900.12957198443189</v>
      </c>
      <c r="G229" s="160">
        <v>433.42681808211842</v>
      </c>
      <c r="I229" s="160"/>
      <c r="K229" s="160"/>
      <c r="L229">
        <v>898.12928404668878</v>
      </c>
      <c r="M229" s="160">
        <v>179.72117874465422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904.13014785991822</v>
      </c>
      <c r="C230" s="160">
        <v>28.848368730487113</v>
      </c>
      <c r="D230">
        <v>904.13014785991822</v>
      </c>
      <c r="E230" s="160">
        <v>-1810.4256547307773</v>
      </c>
      <c r="F230">
        <v>904.13014785991822</v>
      </c>
      <c r="G230" s="160">
        <v>429.42123526922273</v>
      </c>
      <c r="I230" s="160"/>
      <c r="K230" s="160"/>
      <c r="L230">
        <v>902.129859922175</v>
      </c>
      <c r="M230" s="160">
        <v>179.71857888199077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908.13072373540456</v>
      </c>
      <c r="C231" s="160">
        <v>28.868228156154419</v>
      </c>
      <c r="D231">
        <v>908.13072373540456</v>
      </c>
      <c r="E231" s="160">
        <v>-1814.4311894944969</v>
      </c>
      <c r="F231">
        <v>908.13072373540456</v>
      </c>
      <c r="G231" s="160">
        <v>425.41570050550308</v>
      </c>
      <c r="I231" s="160"/>
      <c r="K231" s="160"/>
      <c r="L231">
        <v>906.13043579766145</v>
      </c>
      <c r="M231" s="160">
        <v>179.71593007725136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912.13129961089089</v>
      </c>
      <c r="C232" s="160">
        <v>28.888276042277361</v>
      </c>
      <c r="D232">
        <v>912.13129961089089</v>
      </c>
      <c r="E232" s="160">
        <v>-1818.4366761829003</v>
      </c>
      <c r="F232">
        <v>912.13129961089089</v>
      </c>
      <c r="G232" s="160">
        <v>421.4102138170997</v>
      </c>
      <c r="I232" s="160"/>
      <c r="K232" s="160"/>
      <c r="L232">
        <v>910.13101167314767</v>
      </c>
      <c r="M232" s="160">
        <v>179.71323093526891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916.13187548637723</v>
      </c>
      <c r="C233" s="160">
        <v>28.908516004627366</v>
      </c>
      <c r="D233">
        <v>916.13187548637723</v>
      </c>
      <c r="E233" s="160">
        <v>-1822.4421147688404</v>
      </c>
      <c r="F233">
        <v>916.13187548637723</v>
      </c>
      <c r="G233" s="160">
        <v>417.40477523115965</v>
      </c>
      <c r="I233" s="160"/>
      <c r="K233" s="160"/>
      <c r="L233">
        <v>914.13158754863412</v>
      </c>
      <c r="M233" s="160">
        <v>179.71048000733768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920.13245136186356</v>
      </c>
      <c r="C234" s="160">
        <v>28.92895176404415</v>
      </c>
      <c r="D234">
        <v>920.13245136186356</v>
      </c>
      <c r="E234" s="160">
        <v>-1826.4475052241123</v>
      </c>
      <c r="F234">
        <v>920.13245136186356</v>
      </c>
      <c r="G234" s="160">
        <v>413.39938477588771</v>
      </c>
      <c r="I234" s="160"/>
      <c r="K234" s="160"/>
      <c r="L234">
        <v>918.13216342412034</v>
      </c>
      <c r="M234" s="160">
        <v>179.70767578861853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924.13302723734989</v>
      </c>
      <c r="C235" s="160">
        <v>28.949587150546478</v>
      </c>
      <c r="D235">
        <v>924.13302723734989</v>
      </c>
      <c r="E235" s="160">
        <v>-1830.4528475194022</v>
      </c>
      <c r="F235">
        <v>924.13302723734989</v>
      </c>
      <c r="G235" s="160">
        <v>409.39404248059782</v>
      </c>
      <c r="I235" s="160"/>
      <c r="K235" s="160"/>
      <c r="L235">
        <v>922.13273929960678</v>
      </c>
      <c r="M235" s="160">
        <v>179.704816715395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928.13360311283623</v>
      </c>
      <c r="C236" s="160">
        <v>28.970426107646013</v>
      </c>
      <c r="D236">
        <v>928.13360311283623</v>
      </c>
      <c r="E236" s="160">
        <v>-1834.4581416242336</v>
      </c>
      <c r="F236">
        <v>928.13360311283623</v>
      </c>
      <c r="G236" s="160">
        <v>405.38874837576645</v>
      </c>
      <c r="I236" s="160"/>
      <c r="K236" s="160"/>
      <c r="L236">
        <v>926.133315175093</v>
      </c>
      <c r="M236" s="160">
        <v>179.70190116216409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932.13417898832256</v>
      </c>
      <c r="C237" s="160">
        <v>28.991472696876325</v>
      </c>
      <c r="D237">
        <v>932.13417898832256</v>
      </c>
      <c r="E237" s="160">
        <v>-1838.4633875069064</v>
      </c>
      <c r="F237">
        <v>932.13417898832256</v>
      </c>
      <c r="G237" s="160">
        <v>401.3835024930936</v>
      </c>
      <c r="I237" s="160"/>
      <c r="K237" s="160"/>
      <c r="L237">
        <v>930.13389105057945</v>
      </c>
      <c r="M237" s="160">
        <v>179.69892743855448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936.13475486380889</v>
      </c>
      <c r="C238" s="160">
        <v>29.012731102550145</v>
      </c>
      <c r="D238">
        <v>936.13475486380889</v>
      </c>
      <c r="E238" s="160">
        <v>-1842.4685851344377</v>
      </c>
      <c r="F238">
        <v>936.13475486380889</v>
      </c>
      <c r="G238" s="160">
        <v>397.37830486556231</v>
      </c>
      <c r="I238" s="160"/>
      <c r="K238" s="160"/>
      <c r="L238">
        <v>934.13446692606567</v>
      </c>
      <c r="M238" s="160">
        <v>179.69589378605755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940.13533073929523</v>
      </c>
      <c r="C239" s="160">
        <v>29.034205636758724</v>
      </c>
      <c r="D239">
        <v>940.13533073929523</v>
      </c>
      <c r="E239" s="160">
        <v>-1846.4737344724933</v>
      </c>
      <c r="F239">
        <v>940.13533073929523</v>
      </c>
      <c r="G239" s="160">
        <v>393.3731555275067</v>
      </c>
      <c r="I239" s="160"/>
      <c r="K239" s="160"/>
      <c r="L239">
        <v>938.13504280155212</v>
      </c>
      <c r="M239" s="160">
        <v>179.69279837455935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944.13590661478156</v>
      </c>
      <c r="C240" s="160">
        <v>29.055900744628303</v>
      </c>
      <c r="D240">
        <v>944.13590661478156</v>
      </c>
      <c r="E240" s="160">
        <v>-1850.478835485321</v>
      </c>
      <c r="F240">
        <v>944.13590661478156</v>
      </c>
      <c r="G240" s="160">
        <v>389.36805451467899</v>
      </c>
      <c r="I240" s="160"/>
      <c r="K240" s="160"/>
      <c r="L240">
        <v>942.13561867703834</v>
      </c>
      <c r="M240" s="160">
        <v>179.68963929865831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948.13648249026789</v>
      </c>
      <c r="C241" s="160">
        <v>29.077821009849728</v>
      </c>
      <c r="D241">
        <v>948.13648249026789</v>
      </c>
      <c r="E241" s="160">
        <v>-1854.4838881356739</v>
      </c>
      <c r="F241">
        <v>948.13648249026789</v>
      </c>
      <c r="G241" s="160">
        <v>385.36300186432618</v>
      </c>
      <c r="I241" s="160"/>
      <c r="K241" s="160"/>
      <c r="L241">
        <v>946.13619455252478</v>
      </c>
      <c r="M241" s="160">
        <v>179.68641457375253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952.13705836575423</v>
      </c>
      <c r="C242" s="160">
        <v>29.099971160498342</v>
      </c>
      <c r="D242">
        <v>952.13705836575423</v>
      </c>
      <c r="E242" s="160">
        <v>-1858.4888923847327</v>
      </c>
      <c r="F242">
        <v>952.13705836575423</v>
      </c>
      <c r="G242" s="160">
        <v>381.35799761526732</v>
      </c>
      <c r="I242" s="160"/>
      <c r="K242" s="160"/>
      <c r="L242">
        <v>950.136770428011</v>
      </c>
      <c r="M242" s="160">
        <v>179.68312213188221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956.13763424124056</v>
      </c>
      <c r="C243" s="160">
        <v>29.122356075162759</v>
      </c>
      <c r="D243">
        <v>956.13763424124056</v>
      </c>
      <c r="E243" s="160">
        <v>-1862.4938481920221</v>
      </c>
      <c r="F243">
        <v>956.13763424124056</v>
      </c>
      <c r="G243" s="160">
        <v>377.35304180797789</v>
      </c>
      <c r="I243" s="160"/>
      <c r="K243" s="160"/>
      <c r="L243">
        <v>954.13734630349745</v>
      </c>
      <c r="M243" s="160">
        <v>179.67975981730547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960.1382101167269</v>
      </c>
      <c r="C244" s="160">
        <v>29.14498078940229</v>
      </c>
      <c r="D244">
        <v>960.1382101167269</v>
      </c>
      <c r="E244" s="160">
        <v>-1866.4987555153209</v>
      </c>
      <c r="F244">
        <v>960.1382101167269</v>
      </c>
      <c r="G244" s="160">
        <v>373.34813448467912</v>
      </c>
      <c r="I244" s="160"/>
      <c r="K244" s="160"/>
      <c r="L244">
        <v>958.13792217898367</v>
      </c>
      <c r="M244" s="160">
        <v>179.67632538179083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964.13878599221323</v>
      </c>
      <c r="C245" s="160">
        <v>29.167850502554437</v>
      </c>
      <c r="D245">
        <v>964.13878599221323</v>
      </c>
      <c r="E245" s="160">
        <v>-1870.5036143105676</v>
      </c>
      <c r="F245">
        <v>964.13878599221323</v>
      </c>
      <c r="G245" s="160">
        <v>369.3432756894324</v>
      </c>
      <c r="I245" s="160"/>
      <c r="K245" s="160"/>
      <c r="L245">
        <v>962.13849805447012</v>
      </c>
      <c r="M245" s="160">
        <v>179.67281647960317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968.13936186769956</v>
      </c>
      <c r="C246" s="160">
        <v>29.190970584915583</v>
      </c>
      <c r="D246">
        <v>968.13936186769956</v>
      </c>
      <c r="E246" s="160">
        <v>-1874.5084245317578</v>
      </c>
      <c r="F246">
        <v>968.13936186769956</v>
      </c>
      <c r="G246" s="160">
        <v>365.33846546824225</v>
      </c>
      <c r="I246" s="160"/>
      <c r="K246" s="160"/>
      <c r="L246">
        <v>966.13907392995634</v>
      </c>
      <c r="M246" s="160">
        <v>179.66923066215804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972.1399377431859</v>
      </c>
      <c r="C247" s="160">
        <v>29.214346585319497</v>
      </c>
      <c r="D247">
        <v>972.1399377431859</v>
      </c>
      <c r="E247" s="160">
        <v>-1878.5131861308359</v>
      </c>
      <c r="F247">
        <v>972.1399377431859</v>
      </c>
      <c r="G247" s="160">
        <v>361.33370386916408</v>
      </c>
      <c r="I247" s="160"/>
      <c r="K247" s="160"/>
      <c r="L247">
        <v>970.13964980544279</v>
      </c>
      <c r="M247" s="160">
        <v>179.6655653723237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976.14051361867223</v>
      </c>
      <c r="C248" s="160">
        <v>29.237984239140584</v>
      </c>
      <c r="D248">
        <v>976.14051361867223</v>
      </c>
      <c r="E248" s="160">
        <v>-1882.5178990575826</v>
      </c>
      <c r="F248">
        <v>976.14051361867223</v>
      </c>
      <c r="G248" s="160">
        <v>357.32899094241748</v>
      </c>
      <c r="I248" s="160"/>
      <c r="K248" s="160"/>
      <c r="L248">
        <v>974.14022568092901</v>
      </c>
      <c r="M248" s="160">
        <v>179.66181793833755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980.14108949415856</v>
      </c>
      <c r="C249" s="160">
        <v>29.261889476750685</v>
      </c>
      <c r="D249">
        <v>980.14108949415856</v>
      </c>
      <c r="E249" s="160">
        <v>-1886.5225632594866</v>
      </c>
      <c r="F249">
        <v>980.14108949415856</v>
      </c>
      <c r="G249" s="160">
        <v>353.32432674051347</v>
      </c>
      <c r="I249" s="160"/>
      <c r="K249" s="160"/>
      <c r="L249">
        <v>978.14080155641545</v>
      </c>
      <c r="M249" s="160">
        <v>179.657985567309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984.1416653696449</v>
      </c>
      <c r="C250" s="160">
        <v>29.286068432460659</v>
      </c>
      <c r="D250">
        <v>984.1416653696449</v>
      </c>
      <c r="E250" s="160">
        <v>-1890.5271786816172</v>
      </c>
      <c r="F250">
        <v>984.1416653696449</v>
      </c>
      <c r="G250" s="160">
        <v>349.31971131838282</v>
      </c>
      <c r="I250" s="160"/>
      <c r="K250" s="160"/>
      <c r="L250">
        <v>982.14137743190167</v>
      </c>
      <c r="M250" s="160">
        <v>179.65406533827638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988.14224124513123</v>
      </c>
      <c r="C251" s="160">
        <v>29.310527453980448</v>
      </c>
      <c r="D251">
        <v>988.14224124513123</v>
      </c>
      <c r="E251" s="160">
        <v>-1894.5317452664799</v>
      </c>
      <c r="F251">
        <v>988.14224124513123</v>
      </c>
      <c r="G251" s="160">
        <v>345.31514473352013</v>
      </c>
      <c r="I251" s="160"/>
      <c r="K251" s="160"/>
      <c r="L251">
        <v>986.14195330738812</v>
      </c>
      <c r="M251" s="160">
        <v>179.65005419477978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992.14281712061756</v>
      </c>
      <c r="C252" s="160">
        <v>29.335273112434177</v>
      </c>
      <c r="D252">
        <v>992.14281712061756</v>
      </c>
      <c r="E252" s="160">
        <v>-1898.5362629538668</v>
      </c>
      <c r="F252">
        <v>992.14281712061756</v>
      </c>
      <c r="G252" s="160">
        <v>341.31062704613328</v>
      </c>
      <c r="I252" s="160"/>
      <c r="K252" s="160"/>
      <c r="L252">
        <v>990.14252918287434</v>
      </c>
      <c r="M252" s="160">
        <v>179.6459489369114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996.1433929961039</v>
      </c>
      <c r="C253" s="160">
        <v>29.360312212969799</v>
      </c>
      <c r="D253">
        <v>996.1433929961039</v>
      </c>
      <c r="E253" s="160">
        <v>-1902.5407316806939</v>
      </c>
      <c r="F253">
        <v>996.1433929961039</v>
      </c>
      <c r="G253" s="160">
        <v>337.30615831930618</v>
      </c>
      <c r="I253" s="160"/>
      <c r="K253" s="160"/>
      <c r="L253">
        <v>994.14310505836079</v>
      </c>
      <c r="M253" s="160">
        <v>179.64174621279895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1000.1439688715902</v>
      </c>
      <c r="C254" s="160">
        <v>29.385651806006187</v>
      </c>
      <c r="D254">
        <v>1000.1439688715902</v>
      </c>
      <c r="E254" s="160">
        <v>-1906.5451513808282</v>
      </c>
      <c r="F254">
        <v>1000.1439688715902</v>
      </c>
      <c r="G254" s="160">
        <v>333.30173861917183</v>
      </c>
      <c r="I254" s="160"/>
      <c r="K254" s="160"/>
      <c r="L254">
        <v>998.14368093384701</v>
      </c>
      <c r="M254" s="160">
        <v>179.63744250947556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1004.1445447470766</v>
      </c>
      <c r="C255" s="160">
        <v>29.411299199164123</v>
      </c>
      <c r="D255">
        <v>1004.1445447470766</v>
      </c>
      <c r="E255" s="160">
        <v>-1910.5495219849001</v>
      </c>
      <c r="F255">
        <v>1004.1445447470766</v>
      </c>
      <c r="G255" s="160">
        <v>329.29736801509989</v>
      </c>
      <c r="I255" s="160"/>
      <c r="K255" s="160"/>
      <c r="L255">
        <v>1002.1442568093335</v>
      </c>
      <c r="M255" s="160">
        <v>179.63303414308322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1008.1451206225629</v>
      </c>
      <c r="C256" s="160">
        <v>29.437261969931775</v>
      </c>
      <c r="D256">
        <v>1008.1451206225629</v>
      </c>
      <c r="E256" s="160">
        <v>-1914.5538434201032</v>
      </c>
      <c r="F256">
        <v>1008.1451206225629</v>
      </c>
      <c r="G256" s="160">
        <v>325.29304657989678</v>
      </c>
      <c r="I256" s="160"/>
      <c r="K256" s="160"/>
      <c r="L256">
        <v>1006.1448326848197</v>
      </c>
      <c r="M256" s="160">
        <v>179.62851724835241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1012.1456964980492</v>
      </c>
      <c r="C257" s="160">
        <v>29.463547979118704</v>
      </c>
      <c r="D257">
        <v>1012.1456964980492</v>
      </c>
      <c r="E257" s="160">
        <v>-1918.5581156099793</v>
      </c>
      <c r="F257">
        <v>1012.1456964980492</v>
      </c>
      <c r="G257" s="160">
        <v>321.28877439002076</v>
      </c>
      <c r="I257" s="160"/>
      <c r="K257" s="160"/>
      <c r="L257">
        <v>1010.1454085603061</v>
      </c>
      <c r="M257" s="160">
        <v>179.62388776730717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1016.1462723735356</v>
      </c>
      <c r="C258" s="160">
        <v>29.490165385145765</v>
      </c>
      <c r="D258">
        <v>1016.1462723735356</v>
      </c>
      <c r="E258" s="160">
        <v>-1922.5623384741864</v>
      </c>
      <c r="F258">
        <v>1016.1462723735356</v>
      </c>
      <c r="G258" s="160">
        <v>317.28455152581364</v>
      </c>
      <c r="I258" s="160"/>
      <c r="K258" s="160"/>
      <c r="L258">
        <v>1014.1459844357923</v>
      </c>
      <c r="M258" s="160">
        <v>179.61914143729169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1020.1468482490219</v>
      </c>
      <c r="C259" s="160">
        <v>29.517122659041426</v>
      </c>
      <c r="D259">
        <v>1020.1468482490219</v>
      </c>
      <c r="E259" s="160">
        <v>-1926.5665119282498</v>
      </c>
      <c r="F259">
        <v>1020.1468482490219</v>
      </c>
      <c r="G259" s="160">
        <v>313.28037807175019</v>
      </c>
      <c r="I259" s="160"/>
      <c r="K259" s="160"/>
      <c r="L259">
        <v>1018.1465603112788</v>
      </c>
      <c r="M259" s="160">
        <v>179.61427378084818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1024.1474241245082</v>
      </c>
      <c r="C260" s="160">
        <v>29.544428597216204</v>
      </c>
      <c r="D260">
        <v>1024.1474241245082</v>
      </c>
      <c r="E260" s="160">
        <v>-1930.5706358833179</v>
      </c>
      <c r="F260">
        <v>1024.1474241245082</v>
      </c>
      <c r="G260" s="160">
        <v>309.27625411668214</v>
      </c>
      <c r="I260" s="160"/>
      <c r="K260" s="160"/>
      <c r="L260">
        <v>1022.147136186765</v>
      </c>
      <c r="M260" s="160">
        <v>179.60928013749614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1028.1479999999947</v>
      </c>
      <c r="C261" s="160">
        <v>29.572092286394572</v>
      </c>
      <c r="D261">
        <v>1028.1479999999947</v>
      </c>
      <c r="E261" s="160">
        <v>-1934.5747102462315</v>
      </c>
      <c r="F261">
        <v>1028.1479999999947</v>
      </c>
      <c r="G261" s="160">
        <v>305.27217975376857</v>
      </c>
      <c r="I261" s="160"/>
      <c r="K261" s="160"/>
      <c r="L261">
        <v>1026.1477120622515</v>
      </c>
      <c r="M261" s="160">
        <v>179.60415634831566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1030.1479999999947</v>
      </c>
      <c r="C262" s="160">
        <v>29.586059497819143</v>
      </c>
      <c r="D262">
        <v>1030.1479999999947</v>
      </c>
      <c r="E262" s="160">
        <v>-1936.5764406116461</v>
      </c>
      <c r="F262">
        <v>1030.1479999999947</v>
      </c>
      <c r="G262" s="160">
        <v>303.27044938835388</v>
      </c>
      <c r="I262" s="160"/>
      <c r="K262" s="160"/>
      <c r="L262">
        <v>1029.1479999999947</v>
      </c>
      <c r="M262" s="160">
        <v>179.60022124203809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1032.1479999999947</v>
      </c>
      <c r="C263" s="160">
        <v>29.600119688290505</v>
      </c>
      <c r="D263">
        <v>1032.1479999999947</v>
      </c>
      <c r="E263" s="160">
        <v>-1938.5781585454017</v>
      </c>
      <c r="F263">
        <v>1032.1479999999947</v>
      </c>
      <c r="G263" s="160">
        <v>301.26873145459831</v>
      </c>
      <c r="I263" s="160"/>
      <c r="K263" s="160"/>
      <c r="L263">
        <v>1031.1479999999947</v>
      </c>
      <c r="M263" s="160">
        <v>179.59755752227139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1034.1479999999947</v>
      </c>
      <c r="C264" s="160">
        <v>29.614274144310873</v>
      </c>
      <c r="D264">
        <v>1034.1479999999947</v>
      </c>
      <c r="E264" s="160">
        <v>-1940.5798640340779</v>
      </c>
      <c r="F264">
        <v>1034.1479999999947</v>
      </c>
      <c r="G264" s="160">
        <v>299.26702596592213</v>
      </c>
      <c r="I264" s="160"/>
      <c r="K264" s="160"/>
      <c r="L264">
        <v>1033.1479999999947</v>
      </c>
      <c r="M264" s="160">
        <v>179.59485694611121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1036.1479999999947</v>
      </c>
      <c r="C265" s="160">
        <v>29.628524147347868</v>
      </c>
      <c r="D265">
        <v>1036.1479999999947</v>
      </c>
      <c r="E265" s="160">
        <v>-1942.5815570641096</v>
      </c>
      <c r="F265">
        <v>1036.1479999999947</v>
      </c>
      <c r="G265" s="160">
        <v>297.26533293589046</v>
      </c>
      <c r="I265" s="160"/>
      <c r="K265" s="160"/>
      <c r="L265">
        <v>1035.1479999999947</v>
      </c>
      <c r="M265" s="160">
        <v>179.59211965697295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1038.1479999999947</v>
      </c>
      <c r="C266" s="160">
        <v>29.642870998876752</v>
      </c>
      <c r="D266">
        <v>1038.1479999999947</v>
      </c>
      <c r="E266" s="160">
        <v>-1944.5832376216042</v>
      </c>
      <c r="F266">
        <v>1038.1479999999947</v>
      </c>
      <c r="G266" s="160">
        <v>295.26365237839582</v>
      </c>
      <c r="I266" s="160"/>
      <c r="K266" s="160"/>
      <c r="L266">
        <v>1037.1479999999947</v>
      </c>
      <c r="M266" s="160">
        <v>179.58934508146936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1040.1479999999947</v>
      </c>
      <c r="C267" s="160">
        <v>29.657316025898137</v>
      </c>
      <c r="D267">
        <v>1040.1479999999947</v>
      </c>
      <c r="E267" s="160">
        <v>-1946.5849056922948</v>
      </c>
      <c r="F267">
        <v>1040.1479999999947</v>
      </c>
      <c r="G267" s="160">
        <v>293.26198430770523</v>
      </c>
      <c r="I267" s="160"/>
      <c r="K267" s="160"/>
      <c r="L267">
        <v>1039.1479999999947</v>
      </c>
      <c r="M267" s="160">
        <v>179.58653248825877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1042.1479999999947</v>
      </c>
      <c r="C268" s="160">
        <v>29.671860582627385</v>
      </c>
      <c r="D268">
        <v>1042.1479999999947</v>
      </c>
      <c r="E268" s="160">
        <v>-1948.586561261523</v>
      </c>
      <c r="F268">
        <v>1042.1479999999947</v>
      </c>
      <c r="G268" s="160">
        <v>291.26032873847703</v>
      </c>
      <c r="I268" s="160"/>
      <c r="K268" s="160"/>
      <c r="L268">
        <v>1041.1479999999947</v>
      </c>
      <c r="M268" s="160">
        <v>179.5836810976229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1044.1479999999947</v>
      </c>
      <c r="C269" s="160">
        <v>29.686506051446919</v>
      </c>
      <c r="D269">
        <v>1044.1479999999947</v>
      </c>
      <c r="E269" s="160">
        <v>-1950.5882043142212</v>
      </c>
      <c r="F269">
        <v>1044.1479999999947</v>
      </c>
      <c r="G269" s="160">
        <v>289.2586856857788</v>
      </c>
      <c r="I269" s="160"/>
      <c r="K269" s="160"/>
      <c r="L269">
        <v>1043.1479999999947</v>
      </c>
      <c r="M269" s="160">
        <v>179.58079010256324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1046.1479999999947</v>
      </c>
      <c r="C270" s="160">
        <v>29.701253843733525</v>
      </c>
      <c r="D270">
        <v>1046.1479999999947</v>
      </c>
      <c r="E270" s="160">
        <v>-1952.5898348348987</v>
      </c>
      <c r="F270">
        <v>1046.1479999999947</v>
      </c>
      <c r="G270" s="160">
        <v>287.25705516510129</v>
      </c>
      <c r="I270" s="160"/>
      <c r="K270" s="160"/>
      <c r="L270">
        <v>1045.1479999999947</v>
      </c>
      <c r="M270" s="160">
        <v>179.57785867237868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1048.1479999999947</v>
      </c>
      <c r="C271" s="160">
        <v>29.716105400683187</v>
      </c>
      <c r="D271">
        <v>1048.1479999999947</v>
      </c>
      <c r="E271" s="160">
        <v>-1954.5914528076275</v>
      </c>
      <c r="F271">
        <v>1048.1479999999947</v>
      </c>
      <c r="G271" s="160">
        <v>285.25543719237248</v>
      </c>
      <c r="I271" s="160"/>
      <c r="K271" s="160"/>
      <c r="L271">
        <v>1047.1479999999947</v>
      </c>
      <c r="M271" s="160">
        <v>179.57488595273577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1050.1479999999947</v>
      </c>
      <c r="C272" s="160">
        <v>29.731062194158813</v>
      </c>
      <c r="D272">
        <v>1050.1479999999947</v>
      </c>
      <c r="E272" s="160">
        <v>-1956.5930582160256</v>
      </c>
      <c r="F272">
        <v>1050.1479999999947</v>
      </c>
      <c r="G272" s="160">
        <v>283.25383178397442</v>
      </c>
      <c r="I272" s="160"/>
      <c r="K272" s="160"/>
      <c r="L272">
        <v>1049.1479999999947</v>
      </c>
      <c r="M272" s="160">
        <v>179.57187106501181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1052.1479999999947</v>
      </c>
      <c r="C273" s="160">
        <v>29.746125727566987</v>
      </c>
      <c r="D273">
        <v>1052.1479999999947</v>
      </c>
      <c r="E273" s="160">
        <v>-1958.5946510432416</v>
      </c>
      <c r="F273">
        <v>1052.1479999999947</v>
      </c>
      <c r="G273" s="160">
        <v>281.25223895675845</v>
      </c>
      <c r="I273" s="160"/>
      <c r="K273" s="160"/>
      <c r="L273">
        <v>1051.1479999999947</v>
      </c>
      <c r="M273" s="160">
        <v>179.56881310546393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1054.1479999999947</v>
      </c>
      <c r="C274" s="160">
        <v>29.761297536765991</v>
      </c>
      <c r="D274">
        <v>1054.1479999999947</v>
      </c>
      <c r="E274" s="160">
        <v>-1960.5962312719369</v>
      </c>
      <c r="F274">
        <v>1054.1479999999947</v>
      </c>
      <c r="G274" s="160">
        <v>279.25065872806317</v>
      </c>
      <c r="I274" s="160"/>
      <c r="K274" s="160"/>
      <c r="L274">
        <v>1053.1479999999947</v>
      </c>
      <c r="M274" s="160">
        <v>179.56571114433254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1056.1479999999947</v>
      </c>
      <c r="C275" s="160">
        <v>29.776579191006725</v>
      </c>
      <c r="D275">
        <v>1056.1479999999947</v>
      </c>
      <c r="E275" s="160">
        <v>-1962.5977988842692</v>
      </c>
      <c r="F275">
        <v>1056.1479999999947</v>
      </c>
      <c r="G275" s="160">
        <v>277.24909111573083</v>
      </c>
      <c r="I275" s="160"/>
      <c r="K275" s="160"/>
      <c r="L275">
        <v>1055.1479999999947</v>
      </c>
      <c r="M275" s="160">
        <v>179.56256422489895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1058.1479999999947</v>
      </c>
      <c r="C276" s="160">
        <v>29.791972293907932</v>
      </c>
      <c r="D276">
        <v>1058.1479999999947</v>
      </c>
      <c r="E276" s="160">
        <v>-1964.5993538618723</v>
      </c>
      <c r="F276">
        <v>1058.1479999999947</v>
      </c>
      <c r="G276" s="160">
        <v>275.24753613812777</v>
      </c>
      <c r="I276" s="160"/>
      <c r="K276" s="160"/>
      <c r="L276">
        <v>1057.1479999999947</v>
      </c>
      <c r="M276" s="160">
        <v>179.55937136250213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1060.1479999999947</v>
      </c>
      <c r="C277" s="160">
        <v>29.807478484467321</v>
      </c>
      <c r="D277">
        <v>1060.1479999999947</v>
      </c>
      <c r="E277" s="160">
        <v>-1966.6008961858395</v>
      </c>
      <c r="F277">
        <v>1060.1479999999947</v>
      </c>
      <c r="G277" s="160">
        <v>273.24599381416056</v>
      </c>
      <c r="I277" s="160"/>
      <c r="K277" s="160"/>
      <c r="L277">
        <v>1059.1479999999947</v>
      </c>
      <c r="M277" s="160">
        <v>179.5561315435109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1062.1479999999947</v>
      </c>
      <c r="C278" s="160">
        <v>29.823099438110148</v>
      </c>
      <c r="D278">
        <v>1062.1479999999947</v>
      </c>
      <c r="E278" s="160">
        <v>-1968.6024258366995</v>
      </c>
      <c r="F278">
        <v>1062.1479999999947</v>
      </c>
      <c r="G278" s="160">
        <v>271.24446416330056</v>
      </c>
      <c r="I278" s="160"/>
      <c r="K278" s="160"/>
      <c r="L278">
        <v>1061.1479999999947</v>
      </c>
      <c r="M278" s="160">
        <v>179.55284372424902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1064.1479999999947</v>
      </c>
      <c r="C279" s="160">
        <v>29.838836867776923</v>
      </c>
      <c r="D279">
        <v>1064.1479999999947</v>
      </c>
      <c r="E279" s="160">
        <v>-1970.6039427943995</v>
      </c>
      <c r="F279">
        <v>1064.1479999999947</v>
      </c>
      <c r="G279" s="160">
        <v>269.24294720560056</v>
      </c>
      <c r="I279" s="160"/>
      <c r="K279" s="160"/>
      <c r="L279">
        <v>1063.1479999999947</v>
      </c>
      <c r="M279" s="160">
        <v>179.54950682987607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1066.1479999999947</v>
      </c>
      <c r="C280" s="160">
        <v>29.854692525052066</v>
      </c>
      <c r="D280">
        <v>1066.1479999999947</v>
      </c>
      <c r="E280" s="160">
        <v>-1972.6054470382799</v>
      </c>
      <c r="F280">
        <v>1066.1479999999947</v>
      </c>
      <c r="G280" s="160">
        <v>267.24144296172017</v>
      </c>
      <c r="I280" s="160"/>
      <c r="K280" s="160"/>
      <c r="L280">
        <v>1065.1479999999947</v>
      </c>
      <c r="M280" s="160">
        <v>179.54611975321239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1068.1479999999947</v>
      </c>
      <c r="C281" s="160">
        <v>29.870668201335306</v>
      </c>
      <c r="D281">
        <v>1068.1479999999947</v>
      </c>
      <c r="E281" s="160">
        <v>-1974.6069385470535</v>
      </c>
      <c r="F281">
        <v>1068.1479999999947</v>
      </c>
      <c r="G281" s="160">
        <v>265.23995145294657</v>
      </c>
      <c r="I281" s="160"/>
      <c r="K281" s="160"/>
      <c r="L281">
        <v>1067.1479999999947</v>
      </c>
      <c r="M281" s="160">
        <v>179.54268135351555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1070.1479999999947</v>
      </c>
      <c r="C282" s="160">
        <v>29.886765729057835</v>
      </c>
      <c r="D282">
        <v>1070.1479999999947</v>
      </c>
      <c r="E282" s="160">
        <v>-1976.6084172987805</v>
      </c>
      <c r="F282">
        <v>1070.1479999999947</v>
      </c>
      <c r="G282" s="160">
        <v>263.23847270121951</v>
      </c>
      <c r="I282" s="160"/>
      <c r="K282" s="160"/>
      <c r="L282">
        <v>1069.1479999999947</v>
      </c>
      <c r="M282" s="160">
        <v>179.5391904551972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1072.1479999999947</v>
      </c>
      <c r="C283" s="160">
        <v>29.902986982945244</v>
      </c>
      <c r="D283">
        <v>1072.1479999999947</v>
      </c>
      <c r="E283" s="160">
        <v>-1978.6098832708426</v>
      </c>
      <c r="F283">
        <v>1072.1479999999947</v>
      </c>
      <c r="G283" s="160">
        <v>261.23700672915743</v>
      </c>
      <c r="I283" s="160"/>
      <c r="K283" s="160"/>
      <c r="L283">
        <v>1071.1479999999947</v>
      </c>
      <c r="M283" s="160">
        <v>179.53564584648257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1074.1479999999947</v>
      </c>
      <c r="C284" s="160">
        <v>29.91933388132945</v>
      </c>
      <c r="D284">
        <v>1074.1479999999947</v>
      </c>
      <c r="E284" s="160">
        <v>-1980.6113364399182</v>
      </c>
      <c r="F284">
        <v>1074.1479999999947</v>
      </c>
      <c r="G284" s="160">
        <v>259.23555356008183</v>
      </c>
      <c r="I284" s="160"/>
      <c r="K284" s="160"/>
      <c r="L284">
        <v>1073.1479999999947</v>
      </c>
      <c r="M284" s="160">
        <v>179.53204627800736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1076.1479999999947</v>
      </c>
      <c r="C285" s="160">
        <v>29.935808387511909</v>
      </c>
      <c r="D285">
        <v>1076.1479999999947</v>
      </c>
      <c r="E285" s="160">
        <v>-1982.6127767819537</v>
      </c>
      <c r="F285">
        <v>1076.1479999999947</v>
      </c>
      <c r="G285" s="160">
        <v>257.23411321804633</v>
      </c>
      <c r="I285" s="160"/>
      <c r="K285" s="160"/>
      <c r="L285">
        <v>1075.1479999999947</v>
      </c>
      <c r="M285" s="160">
        <v>179.52839046134744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1078.1479999999947</v>
      </c>
      <c r="C286" s="160">
        <v>29.952412511180516</v>
      </c>
      <c r="D286">
        <v>1078.1479999999947</v>
      </c>
      <c r="E286" s="160">
        <v>-1984.6142042721347</v>
      </c>
      <c r="F286">
        <v>1078.1479999999947</v>
      </c>
      <c r="G286" s="160">
        <v>255.23268572786537</v>
      </c>
      <c r="I286" s="160"/>
      <c r="K286" s="160"/>
      <c r="L286">
        <v>1077.1479999999947</v>
      </c>
      <c r="M286" s="160">
        <v>179.52467706748064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1080.1479999999947</v>
      </c>
      <c r="C287" s="160">
        <v>29.969148309882762</v>
      </c>
      <c r="D287">
        <v>1080.1479999999947</v>
      </c>
      <c r="E287" s="160">
        <v>-1986.6156188848554</v>
      </c>
      <c r="F287">
        <v>1080.1479999999947</v>
      </c>
      <c r="G287" s="160">
        <v>253.23127111514464</v>
      </c>
      <c r="I287" s="160"/>
      <c r="K287" s="160"/>
      <c r="L287">
        <v>1079.1479999999947</v>
      </c>
      <c r="M287" s="160">
        <v>179.52090472517489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1082.1479999999947</v>
      </c>
      <c r="C288" s="160">
        <v>29.986017890557871</v>
      </c>
      <c r="D288">
        <v>1082.1479999999947</v>
      </c>
      <c r="E288" s="160">
        <v>-1988.6170205936883</v>
      </c>
      <c r="F288">
        <v>1082.1479999999947</v>
      </c>
      <c r="G288" s="160">
        <v>251.22986940631176</v>
      </c>
      <c r="I288" s="160"/>
      <c r="K288" s="160"/>
      <c r="L288">
        <v>1081.1479999999947</v>
      </c>
      <c r="M288" s="160">
        <v>179.51707201929838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1084.1479999999947</v>
      </c>
      <c r="C289" s="160">
        <v>30.003023411130762</v>
      </c>
      <c r="D289">
        <v>1084.1479999999947</v>
      </c>
      <c r="E289" s="160">
        <v>-1990.6184093713491</v>
      </c>
      <c r="F289">
        <v>1084.1479999999947</v>
      </c>
      <c r="G289" s="160">
        <v>249.22848062865091</v>
      </c>
      <c r="I289" s="160"/>
      <c r="K289" s="160"/>
      <c r="L289">
        <v>1083.1479999999947</v>
      </c>
      <c r="M289" s="160">
        <v>179.51317748904739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1086.1479999999947</v>
      </c>
      <c r="C290" s="160">
        <v>30.020167082170808</v>
      </c>
      <c r="D290">
        <v>1086.1479999999947</v>
      </c>
      <c r="E290" s="160">
        <v>-1992.6197851896623</v>
      </c>
      <c r="F290">
        <v>1086.1479999999947</v>
      </c>
      <c r="G290" s="160">
        <v>247.22710481033778</v>
      </c>
      <c r="I290" s="160"/>
      <c r="K290" s="160"/>
      <c r="L290">
        <v>1085.1479999999947</v>
      </c>
      <c r="M290" s="160">
        <v>179.50921962608976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1088.1479999999947</v>
      </c>
      <c r="C291" s="160">
        <v>30.037451168618702</v>
      </c>
      <c r="D291">
        <v>1088.1479999999947</v>
      </c>
      <c r="E291" s="160">
        <v>-1994.6211480195252</v>
      </c>
      <c r="F291">
        <v>1088.1479999999947</v>
      </c>
      <c r="G291" s="160">
        <v>245.22574198047482</v>
      </c>
      <c r="I291" s="160"/>
      <c r="K291" s="160"/>
      <c r="L291">
        <v>1087.1479999999947</v>
      </c>
      <c r="M291" s="160">
        <v>179.50519687261368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1090.1479999999947</v>
      </c>
      <c r="C292" s="160">
        <v>30.054877991584643</v>
      </c>
      <c r="D292">
        <v>1090.1479999999947</v>
      </c>
      <c r="E292" s="160">
        <v>-1996.6224978308685</v>
      </c>
      <c r="F292">
        <v>1090.1479999999947</v>
      </c>
      <c r="G292" s="160">
        <v>243.22439216913153</v>
      </c>
      <c r="I292" s="160"/>
      <c r="K292" s="160"/>
      <c r="L292">
        <v>1089.1479999999947</v>
      </c>
      <c r="M292" s="160">
        <v>179.50110761928343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1092.1479999999947</v>
      </c>
      <c r="C293" s="160">
        <v>30.072449930221573</v>
      </c>
      <c r="D293">
        <v>1092.1479999999947</v>
      </c>
      <c r="E293" s="160">
        <v>-1998.623834592617</v>
      </c>
      <c r="F293">
        <v>1092.1479999999947</v>
      </c>
      <c r="G293" s="160">
        <v>241.22305540738307</v>
      </c>
      <c r="I293" s="160"/>
      <c r="K293" s="160"/>
      <c r="L293">
        <v>1091.1479999999947</v>
      </c>
      <c r="M293" s="160">
        <v>179.49695020308928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1094.1479999999947</v>
      </c>
      <c r="C294" s="160">
        <v>30.090169423677139</v>
      </c>
      <c r="D294">
        <v>1094.1479999999947</v>
      </c>
      <c r="E294" s="160">
        <v>-2000.6251582726447</v>
      </c>
      <c r="F294">
        <v>1094.1479999999947</v>
      </c>
      <c r="G294" s="160">
        <v>239.22173172735529</v>
      </c>
      <c r="I294" s="160"/>
      <c r="K294" s="160"/>
      <c r="L294">
        <v>1093.1479999999947</v>
      </c>
      <c r="M294" s="160">
        <v>179.49272290509089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1096.1479999999947</v>
      </c>
      <c r="C295" s="160">
        <v>30.108038973128458</v>
      </c>
      <c r="D295">
        <v>1096.1479999999947</v>
      </c>
      <c r="E295" s="160">
        <v>-2002.6264688377335</v>
      </c>
      <c r="F295">
        <v>1096.1479999999947</v>
      </c>
      <c r="G295" s="160">
        <v>237.22042116226658</v>
      </c>
      <c r="I295" s="160"/>
      <c r="K295" s="160"/>
      <c r="L295">
        <v>1095.1479999999947</v>
      </c>
      <c r="M295" s="160">
        <v>179.48842394804547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1098.1479999999947</v>
      </c>
      <c r="C296" s="160">
        <v>30.12606114390389</v>
      </c>
      <c r="D296">
        <v>1098.1479999999947</v>
      </c>
      <c r="E296" s="160">
        <v>-2004.627766253524</v>
      </c>
      <c r="F296">
        <v>1098.1479999999947</v>
      </c>
      <c r="G296" s="160">
        <v>235.21912374647604</v>
      </c>
      <c r="I296" s="160"/>
      <c r="K296" s="160"/>
      <c r="L296">
        <v>1097.1479999999947</v>
      </c>
      <c r="M296" s="160">
        <v>179.48405149391397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1100.1479999999947</v>
      </c>
      <c r="C297" s="160">
        <v>30.144238567696348</v>
      </c>
      <c r="D297">
        <v>1100.1479999999947</v>
      </c>
      <c r="E297" s="160">
        <v>-2006.6290504844662</v>
      </c>
      <c r="F297">
        <v>1100.1479999999947</v>
      </c>
      <c r="G297" s="160">
        <v>233.2178395155338</v>
      </c>
      <c r="I297" s="160"/>
      <c r="K297" s="160"/>
      <c r="L297">
        <v>1099.1479999999947</v>
      </c>
      <c r="M297" s="160">
        <v>179.4796036412377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1102.1479999999947</v>
      </c>
      <c r="C298" s="160">
        <v>30.162573944872943</v>
      </c>
      <c r="D298">
        <v>1102.1479999999947</v>
      </c>
      <c r="E298" s="160">
        <v>-2008.6303214937684</v>
      </c>
      <c r="F298">
        <v>1102.1479999999947</v>
      </c>
      <c r="G298" s="160">
        <v>231.21656850623162</v>
      </c>
      <c r="I298" s="160"/>
      <c r="K298" s="160"/>
      <c r="L298">
        <v>1101.1479999999947</v>
      </c>
      <c r="M298" s="160">
        <v>179.47507842237854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1104.1479999999947</v>
      </c>
      <c r="C299" s="160">
        <v>30.181070046885957</v>
      </c>
      <c r="D299">
        <v>1104.1479999999947</v>
      </c>
      <c r="E299" s="160">
        <v>-2010.6315792433418</v>
      </c>
      <c r="F299">
        <v>1104.1479999999947</v>
      </c>
      <c r="G299" s="160">
        <v>229.21531075665825</v>
      </c>
      <c r="I299" s="160"/>
      <c r="K299" s="160"/>
      <c r="L299">
        <v>1103.1479999999947</v>
      </c>
      <c r="M299" s="160">
        <v>179.47047380061474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1106.1479999999947</v>
      </c>
      <c r="C300" s="160">
        <v>30.199729718790696</v>
      </c>
      <c r="D300">
        <v>1106.1479999999947</v>
      </c>
      <c r="E300" s="160">
        <v>-2012.6328236937434</v>
      </c>
      <c r="F300">
        <v>1106.1479999999947</v>
      </c>
      <c r="G300" s="160">
        <v>227.21406630625665</v>
      </c>
      <c r="I300" s="160"/>
      <c r="K300" s="160"/>
      <c r="L300">
        <v>1105.1479999999947</v>
      </c>
      <c r="M300" s="160">
        <v>179.46578766707836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1108.1479999999947</v>
      </c>
      <c r="C301" s="160">
        <v>30.218555881875755</v>
      </c>
      <c r="D301">
        <v>1108.1479999999947</v>
      </c>
      <c r="E301" s="160">
        <v>-2014.6340548041144</v>
      </c>
      <c r="F301">
        <v>1108.1479999999947</v>
      </c>
      <c r="G301" s="160">
        <v>225.21283519588565</v>
      </c>
      <c r="I301" s="160"/>
      <c r="K301" s="160"/>
      <c r="L301">
        <v>1107.1479999999947</v>
      </c>
      <c r="M301" s="160">
        <v>179.46101783753366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1110.1479999999947</v>
      </c>
      <c r="C302" s="160">
        <v>30.237551536411932</v>
      </c>
      <c r="D302">
        <v>1110.1479999999947</v>
      </c>
      <c r="E302" s="160">
        <v>-2016.6352725321169</v>
      </c>
      <c r="F302">
        <v>1110.1479999999947</v>
      </c>
      <c r="G302" s="160">
        <v>223.21161746788312</v>
      </c>
      <c r="I302" s="160"/>
      <c r="K302" s="160"/>
      <c r="L302">
        <v>1109.1479999999947</v>
      </c>
      <c r="M302" s="160">
        <v>179.45616204897752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1112.1479999999947</v>
      </c>
      <c r="C303" s="160">
        <v>30.25671976452622</v>
      </c>
      <c r="D303">
        <v>1112.1479999999947</v>
      </c>
      <c r="E303" s="160">
        <v>-2018.636476833866</v>
      </c>
      <c r="F303">
        <v>1112.1479999999947</v>
      </c>
      <c r="G303" s="160">
        <v>221.210413166134</v>
      </c>
      <c r="I303" s="160"/>
      <c r="K303" s="160"/>
      <c r="L303">
        <v>1111.1479999999947</v>
      </c>
      <c r="M303" s="160">
        <v>179.45121795605462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1114.1479999999947</v>
      </c>
      <c r="C304" s="160">
        <v>30.276063733207742</v>
      </c>
      <c r="D304">
        <v>1114.1479999999947</v>
      </c>
      <c r="E304" s="160">
        <v>-2020.6376676638583</v>
      </c>
      <c r="F304">
        <v>1114.1479999999947</v>
      </c>
      <c r="G304" s="160">
        <v>219.20922233614169</v>
      </c>
      <c r="I304" s="160"/>
      <c r="K304" s="160"/>
      <c r="L304">
        <v>1113.1479999999947</v>
      </c>
      <c r="M304" s="160">
        <v>179.44618312727681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1116.1479999999947</v>
      </c>
      <c r="C305" s="160">
        <v>30.295586697453025</v>
      </c>
      <c r="D305">
        <v>1116.1479999999947</v>
      </c>
      <c r="E305" s="160">
        <v>-2022.6388449748972</v>
      </c>
      <c r="F305">
        <v>1116.1479999999947</v>
      </c>
      <c r="G305" s="160">
        <v>217.20804502510282</v>
      </c>
      <c r="I305" s="160"/>
      <c r="K305" s="160"/>
      <c r="L305">
        <v>1115.1479999999947</v>
      </c>
      <c r="M305" s="160">
        <v>179.44105504102981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1118.1479999999947</v>
      </c>
      <c r="C306" s="160">
        <v>30.315292003558405</v>
      </c>
      <c r="D306">
        <v>1118.1479999999947</v>
      </c>
      <c r="E306" s="160">
        <v>-2024.640008718013</v>
      </c>
      <c r="F306">
        <v>1118.1479999999947</v>
      </c>
      <c r="G306" s="160">
        <v>215.20688128198708</v>
      </c>
      <c r="I306" s="160"/>
      <c r="K306" s="160"/>
      <c r="L306">
        <v>1117.1479999999947</v>
      </c>
      <c r="M306" s="160">
        <v>179.43583108135695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1120.1479999999947</v>
      </c>
      <c r="C307" s="160">
        <v>30.335183092567902</v>
      </c>
      <c r="D307">
        <v>1120.1479999999947</v>
      </c>
      <c r="E307" s="160">
        <v>-2026.641158842378</v>
      </c>
      <c r="F307">
        <v>1120.1479999999947</v>
      </c>
      <c r="G307" s="160">
        <v>213.20573115762204</v>
      </c>
      <c r="I307" s="160"/>
      <c r="K307" s="160"/>
      <c r="L307">
        <v>1119.1479999999947</v>
      </c>
      <c r="M307" s="160">
        <v>179.43050853350348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1122.1479999999947</v>
      </c>
      <c r="C308" s="160">
        <v>30.355263503885507</v>
      </c>
      <c r="D308">
        <v>1122.1479999999947</v>
      </c>
      <c r="E308" s="160">
        <v>-2028.6422952952196</v>
      </c>
      <c r="F308">
        <v>1122.1479999999947</v>
      </c>
      <c r="G308" s="160">
        <v>211.20459470478045</v>
      </c>
      <c r="I308" s="160"/>
      <c r="K308" s="160"/>
      <c r="L308">
        <v>1121.1479999999947</v>
      </c>
      <c r="M308" s="160">
        <v>179.42508457920596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1124.1479999999947</v>
      </c>
      <c r="C309" s="160">
        <v>30.375536879061304</v>
      </c>
      <c r="D309">
        <v>1124.1479999999947</v>
      </c>
      <c r="E309" s="160">
        <v>-2030.6434180217238</v>
      </c>
      <c r="F309">
        <v>1124.1479999999947</v>
      </c>
      <c r="G309" s="160">
        <v>209.20347197827618</v>
      </c>
      <c r="I309" s="160"/>
      <c r="K309" s="160"/>
      <c r="L309">
        <v>1123.1479999999947</v>
      </c>
      <c r="M309" s="160">
        <v>179.41955629170891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1126.1479999999947</v>
      </c>
      <c r="C310" s="160">
        <v>30.396006965761654</v>
      </c>
      <c r="D310">
        <v>1126.1479999999947</v>
      </c>
      <c r="E310" s="160">
        <v>-2032.644526964938</v>
      </c>
      <c r="F310">
        <v>1126.1479999999947</v>
      </c>
      <c r="G310" s="160">
        <v>207.20236303506204</v>
      </c>
      <c r="I310" s="160"/>
      <c r="K310" s="160"/>
      <c r="L310">
        <v>1125.1479999999947</v>
      </c>
      <c r="M310" s="160">
        <v>179.41392063049176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1128.1479999999947</v>
      </c>
      <c r="C311" s="160">
        <v>30.416677621934245</v>
      </c>
      <c r="D311">
        <v>1128.1479999999947</v>
      </c>
      <c r="E311" s="160">
        <v>-2034.6456220656635</v>
      </c>
      <c r="F311">
        <v>1128.1479999999947</v>
      </c>
      <c r="G311" s="160">
        <v>205.20126793433656</v>
      </c>
      <c r="I311" s="160"/>
      <c r="K311" s="160"/>
      <c r="L311">
        <v>1127.1479999999947</v>
      </c>
      <c r="M311" s="160">
        <v>179.40817443568298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1130.1479999999947</v>
      </c>
      <c r="C312" s="160">
        <v>30.437552820179587</v>
      </c>
      <c r="D312">
        <v>1130.1479999999947</v>
      </c>
      <c r="E312" s="160">
        <v>-2036.646703262345</v>
      </c>
      <c r="F312">
        <v>1130.1479999999947</v>
      </c>
      <c r="G312" s="160">
        <v>203.20018673765503</v>
      </c>
      <c r="I312" s="160"/>
      <c r="K312" s="160"/>
      <c r="L312">
        <v>1129.1479999999947</v>
      </c>
      <c r="M312" s="160">
        <v>179.40231442214457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1132.1479999999947</v>
      </c>
      <c r="C313" s="160">
        <v>30.458636652341408</v>
      </c>
      <c r="D313">
        <v>1132.1479999999947</v>
      </c>
      <c r="E313" s="160">
        <v>-2038.6477704909519</v>
      </c>
      <c r="F313">
        <v>1132.1479999999947</v>
      </c>
      <c r="G313" s="160">
        <v>201.19911950904816</v>
      </c>
      <c r="I313" s="160"/>
      <c r="K313" s="160"/>
      <c r="L313">
        <v>1131.1479999999947</v>
      </c>
      <c r="M313" s="160">
        <v>179.39633717319828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1134.1479999999947</v>
      </c>
      <c r="C314" s="160">
        <v>30.47993333432925</v>
      </c>
      <c r="D314">
        <v>1134.1479999999947</v>
      </c>
      <c r="E314" s="160">
        <v>-2040.6488236848515</v>
      </c>
      <c r="F314">
        <v>1134.1479999999947</v>
      </c>
      <c r="G314" s="160">
        <v>199.19806631514848</v>
      </c>
      <c r="I314" s="160"/>
      <c r="K314" s="160"/>
      <c r="L314">
        <v>1133.1479999999947</v>
      </c>
      <c r="M314" s="160">
        <v>179.39023913397108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1136.1479999999947</v>
      </c>
      <c r="C315" s="160">
        <v>30.501447211187433</v>
      </c>
      <c r="D315">
        <v>1136.1479999999947</v>
      </c>
      <c r="E315" s="160">
        <v>-2042.6498627746778</v>
      </c>
      <c r="F315">
        <v>1136.1479999999947</v>
      </c>
      <c r="G315" s="160">
        <v>197.19702722532224</v>
      </c>
      <c r="I315" s="160"/>
      <c r="K315" s="160"/>
      <c r="L315">
        <v>1135.1479999999947</v>
      </c>
      <c r="M315" s="160">
        <v>179.3840166043351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1138.1479999999947</v>
      </c>
      <c r="C316" s="160">
        <v>30.523182762425751</v>
      </c>
      <c r="D316">
        <v>1138.1479999999947</v>
      </c>
      <c r="E316" s="160">
        <v>-2044.6508876881871</v>
      </c>
      <c r="F316">
        <v>1138.1479999999947</v>
      </c>
      <c r="G316" s="160">
        <v>195.19600231181289</v>
      </c>
      <c r="I316" s="160"/>
      <c r="K316" s="160"/>
      <c r="L316">
        <v>1137.1479999999947</v>
      </c>
      <c r="M316" s="160">
        <v>179.37766573140561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1140.1479999999947</v>
      </c>
      <c r="C317" s="160">
        <v>30.545144607628227</v>
      </c>
      <c r="D317">
        <v>1140.1479999999947</v>
      </c>
      <c r="E317" s="160">
        <v>-2046.6518983501091</v>
      </c>
      <c r="F317">
        <v>1140.1479999999947</v>
      </c>
      <c r="G317" s="160">
        <v>193.19499164989088</v>
      </c>
      <c r="I317" s="160"/>
      <c r="K317" s="160"/>
      <c r="L317">
        <v>1139.1479999999947</v>
      </c>
      <c r="M317" s="160">
        <v>179.371182501573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1142.1479999999947</v>
      </c>
      <c r="C318" s="160">
        <v>30.567337512357607</v>
      </c>
      <c r="D318">
        <v>1142.1479999999947</v>
      </c>
      <c r="E318" s="160">
        <v>-2048.6528946819863</v>
      </c>
      <c r="F318">
        <v>1142.1479999999947</v>
      </c>
      <c r="G318" s="160">
        <v>191.19399531801355</v>
      </c>
      <c r="I318" s="160"/>
      <c r="K318" s="160"/>
      <c r="L318">
        <v>1141.1479999999947</v>
      </c>
      <c r="M318" s="160">
        <v>179.36456273202666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1144.1479999999947</v>
      </c>
      <c r="C319" s="160">
        <v>30.589766394374386</v>
      </c>
      <c r="D319">
        <v>1144.1479999999947</v>
      </c>
      <c r="E319" s="160">
        <v>-2050.6538766020021</v>
      </c>
      <c r="F319">
        <v>1144.1479999999947</v>
      </c>
      <c r="G319" s="160">
        <v>189.19301339799767</v>
      </c>
      <c r="I319" s="160"/>
      <c r="K319" s="160"/>
      <c r="L319">
        <v>1143.1479999999947</v>
      </c>
      <c r="M319" s="160">
        <v>179.35780206174007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1146.1479999999947</v>
      </c>
      <c r="C320" s="160">
        <v>30.612436330190889</v>
      </c>
      <c r="D320">
        <v>1146.1479999999947</v>
      </c>
      <c r="E320" s="160">
        <v>-2052.6548440248002</v>
      </c>
      <c r="F320">
        <v>1146.1479999999947</v>
      </c>
      <c r="G320" s="160">
        <v>187.19204597519956</v>
      </c>
      <c r="I320" s="160"/>
      <c r="K320" s="160"/>
      <c r="L320">
        <v>1145.1479999999947</v>
      </c>
      <c r="M320" s="160">
        <v>179.35089594186886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1148.1479999999947</v>
      </c>
      <c r="C321" s="160">
        <v>30.63535256198211</v>
      </c>
      <c r="D321">
        <v>1148.1479999999947</v>
      </c>
      <c r="E321" s="160">
        <v>-2054.6557968612929</v>
      </c>
      <c r="F321">
        <v>1148.1479999999947</v>
      </c>
      <c r="G321" s="160">
        <v>185.19109313870695</v>
      </c>
      <c r="I321" s="160"/>
      <c r="K321" s="160"/>
      <c r="L321">
        <v>1147.1479999999947</v>
      </c>
      <c r="M321" s="160">
        <v>179.34383962552639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1150.1479999999947</v>
      </c>
      <c r="C322" s="160">
        <v>30.658520504877099</v>
      </c>
      <c r="D322">
        <v>1150.1479999999947</v>
      </c>
      <c r="E322" s="160">
        <v>-2056.6567350184509</v>
      </c>
      <c r="F322">
        <v>1150.1479999999947</v>
      </c>
      <c r="G322" s="160">
        <v>183.19015498154886</v>
      </c>
      <c r="I322" s="160"/>
      <c r="K322" s="160"/>
      <c r="L322">
        <v>1149.1479999999947</v>
      </c>
      <c r="M322" s="160">
        <v>179.33662815687526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1152.1479999999947</v>
      </c>
      <c r="C323" s="160">
        <v>30.681945754656141</v>
      </c>
      <c r="D323">
        <v>1152.1479999999947</v>
      </c>
      <c r="E323" s="160">
        <v>-2058.6576583990845</v>
      </c>
      <c r="F323">
        <v>1152.1479999999947</v>
      </c>
      <c r="G323" s="160">
        <v>181.18923160091526</v>
      </c>
      <c r="I323" s="160"/>
      <c r="K323" s="160"/>
      <c r="L323">
        <v>1151.1479999999947</v>
      </c>
      <c r="M323" s="160">
        <v>179.32925635949837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1154.1479999999947</v>
      </c>
      <c r="C324" s="160">
        <v>30.705634095881347</v>
      </c>
      <c r="D324">
        <v>1154.1479999999947</v>
      </c>
      <c r="E324" s="160">
        <v>-2060.6585669016113</v>
      </c>
      <c r="F324">
        <v>1154.1479999999947</v>
      </c>
      <c r="G324" s="160">
        <v>179.18832309838854</v>
      </c>
      <c r="I324" s="160"/>
      <c r="K324" s="160"/>
      <c r="L324">
        <v>1153.1479999999947</v>
      </c>
      <c r="M324" s="160">
        <v>179.32171882397765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1156.1479999999947</v>
      </c>
      <c r="C325" s="160">
        <v>30.729591510490124</v>
      </c>
      <c r="D325">
        <v>1156.1479999999947</v>
      </c>
      <c r="E325" s="160">
        <v>-2062.659460419799</v>
      </c>
      <c r="F325">
        <v>1156.1479999999947</v>
      </c>
      <c r="G325" s="160">
        <v>177.18742958020084</v>
      </c>
      <c r="I325" s="160"/>
      <c r="K325" s="160"/>
      <c r="L325">
        <v>1155.1479999999947</v>
      </c>
      <c r="M325" s="160">
        <v>179.31400989462432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1158.1479999999947</v>
      </c>
      <c r="C326" s="160">
        <v>30.753824186883687</v>
      </c>
      <c r="D326">
        <v>1158.1479999999947</v>
      </c>
      <c r="E326" s="160">
        <v>-2064.6603388425024</v>
      </c>
      <c r="F326">
        <v>1158.1479999999947</v>
      </c>
      <c r="G326" s="160">
        <v>175.18655115749743</v>
      </c>
      <c r="I326" s="160"/>
      <c r="K326" s="160"/>
      <c r="L326">
        <v>1157.1479999999947</v>
      </c>
      <c r="M326" s="160">
        <v>179.30612365529382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1160.1479999999947</v>
      </c>
      <c r="C327" s="160">
        <v>30.778338529545174</v>
      </c>
      <c r="D327">
        <v>1160.1479999999947</v>
      </c>
      <c r="E327" s="160">
        <v>-2066.6612020533707</v>
      </c>
      <c r="F327">
        <v>1160.1479999999947</v>
      </c>
      <c r="G327" s="160">
        <v>173.18568794662906</v>
      </c>
      <c r="I327" s="160"/>
      <c r="K327" s="160"/>
      <c r="L327">
        <v>1159.1479999999947</v>
      </c>
      <c r="M327" s="160">
        <v>179.29805391420297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1162.1479999999947</v>
      </c>
      <c r="C328" s="160">
        <v>30.803141169224887</v>
      </c>
      <c r="D328">
        <v>1162.1479999999947</v>
      </c>
      <c r="E328" s="160">
        <v>-2068.6620499305441</v>
      </c>
      <c r="F328">
        <v>1162.1479999999947</v>
      </c>
      <c r="G328" s="160">
        <v>171.18484006945573</v>
      </c>
      <c r="I328" s="160"/>
      <c r="K328" s="160"/>
      <c r="L328">
        <v>1161.1479999999947</v>
      </c>
      <c r="M328" s="160">
        <v>179.28979418767776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1164.1479999999947</v>
      </c>
      <c r="C329" s="160">
        <v>30.828238973733324</v>
      </c>
      <c r="D329">
        <v>1164.1479999999947</v>
      </c>
      <c r="E329" s="160">
        <v>-2070.6628823463188</v>
      </c>
      <c r="F329">
        <v>1164.1479999999947</v>
      </c>
      <c r="G329" s="160">
        <v>169.18400765368096</v>
      </c>
      <c r="I329" s="160"/>
      <c r="K329" s="160"/>
      <c r="L329">
        <v>1163.1479999999947</v>
      </c>
      <c r="M329" s="160">
        <v>179.28133768272974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1166.1479999999947</v>
      </c>
      <c r="C330" s="160">
        <v>30.853639059385998</v>
      </c>
      <c r="D330">
        <v>1166.1479999999947</v>
      </c>
      <c r="E330" s="160">
        <v>-2072.6636991667956</v>
      </c>
      <c r="F330">
        <v>1166.1479999999947</v>
      </c>
      <c r="G330" s="160">
        <v>167.18319083320421</v>
      </c>
      <c r="I330" s="160"/>
      <c r="K330" s="160"/>
      <c r="L330">
        <v>1165.1479999999947</v>
      </c>
      <c r="M330" s="160">
        <v>179.27267727837582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1168.1479999999947</v>
      </c>
      <c r="C331" s="160">
        <v>30.879348803147749</v>
      </c>
      <c r="D331">
        <v>1168.1479999999947</v>
      </c>
      <c r="E331" s="160">
        <v>-2074.6645002514983</v>
      </c>
      <c r="F331">
        <v>1168.1479999999947</v>
      </c>
      <c r="G331" s="160">
        <v>165.18238974850146</v>
      </c>
      <c r="I331" s="160"/>
      <c r="K331" s="160"/>
      <c r="L331">
        <v>1167.1479999999947</v>
      </c>
      <c r="M331" s="160">
        <v>179.26380550558747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1170.1479999999947</v>
      </c>
      <c r="C332" s="160">
        <v>30.905375855527989</v>
      </c>
      <c r="D332">
        <v>1170.1479999999947</v>
      </c>
      <c r="E332" s="160">
        <v>-2076.6652854529648</v>
      </c>
      <c r="F332">
        <v>1170.1479999999947</v>
      </c>
      <c r="G332" s="160">
        <v>163.18160454703502</v>
      </c>
      <c r="I332" s="160"/>
      <c r="K332" s="160"/>
      <c r="L332">
        <v>1169.1479999999947</v>
      </c>
      <c r="M332" s="160">
        <v>179.25471452576636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1172.1479999999947</v>
      </c>
      <c r="C333" s="160">
        <v>30.931728154281306</v>
      </c>
      <c r="D333">
        <v>1172.1479999999947</v>
      </c>
      <c r="E333" s="160">
        <v>-2078.6660546163062</v>
      </c>
      <c r="F333">
        <v>1172.1479999999947</v>
      </c>
      <c r="G333" s="160">
        <v>161.18083538369365</v>
      </c>
      <c r="I333" s="160"/>
      <c r="K333" s="160"/>
      <c r="L333">
        <v>1171.1479999999947</v>
      </c>
      <c r="M333" s="160">
        <v>179.24539610765882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1174.1479999999947</v>
      </c>
      <c r="C334" s="160">
        <v>30.958413938967823</v>
      </c>
      <c r="D334">
        <v>1174.1479999999947</v>
      </c>
      <c r="E334" s="160">
        <v>-2080.6668075787347</v>
      </c>
      <c r="F334">
        <v>1174.1479999999947</v>
      </c>
      <c r="G334" s="160">
        <v>159.18008242126507</v>
      </c>
      <c r="I334" s="160"/>
      <c r="K334" s="160"/>
      <c r="L334">
        <v>1173.1479999999947</v>
      </c>
      <c r="M334" s="160">
        <v>179.2358416027121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1176.1479999999947</v>
      </c>
      <c r="C335" s="160">
        <v>30.985441766416205</v>
      </c>
      <c r="D335">
        <v>1176.1479999999947</v>
      </c>
      <c r="E335" s="160">
        <v>-2082.6675441690545</v>
      </c>
      <c r="F335">
        <v>1176.1479999999947</v>
      </c>
      <c r="G335" s="160">
        <v>157.17934583094529</v>
      </c>
      <c r="I335" s="160"/>
      <c r="K335" s="160"/>
      <c r="L335">
        <v>1175.1479999999947</v>
      </c>
      <c r="M335" s="160">
        <v>179.22604191919859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1178.1479999999947</v>
      </c>
      <c r="C336" s="160">
        <v>31.012820527081306</v>
      </c>
      <c r="D336">
        <v>1178.1479999999947</v>
      </c>
      <c r="E336" s="160">
        <v>-2084.6682642071119</v>
      </c>
      <c r="F336">
        <v>1178.1479999999947</v>
      </c>
      <c r="G336" s="160">
        <v>155.17862579288794</v>
      </c>
      <c r="I336" s="160"/>
      <c r="K336" s="160"/>
      <c r="L336">
        <v>1177.1479999999947</v>
      </c>
      <c r="M336" s="160">
        <v>179.21598749656687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1180.1479999999947</v>
      </c>
      <c r="C337" s="160">
        <v>31.040559462107634</v>
      </c>
      <c r="D337">
        <v>1180.1479999999947</v>
      </c>
      <c r="E337" s="160">
        <v>-2086.6689675032076</v>
      </c>
      <c r="F337">
        <v>1180.1479999999947</v>
      </c>
      <c r="G337" s="160">
        <v>153.17792249679223</v>
      </c>
      <c r="I337" s="160"/>
      <c r="K337" s="160"/>
      <c r="L337">
        <v>1179.1479999999947</v>
      </c>
      <c r="M337" s="160">
        <v>179.20566828519813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1182.1479999999947</v>
      </c>
      <c r="C338" s="160">
        <v>31.068668180302232</v>
      </c>
      <c r="D338">
        <v>1182.1479999999947</v>
      </c>
      <c r="E338" s="160">
        <v>-2088.6696538574856</v>
      </c>
      <c r="F338">
        <v>1182.1479999999947</v>
      </c>
      <c r="G338" s="160">
        <v>151.17723614251418</v>
      </c>
      <c r="I338" s="160"/>
      <c r="K338" s="160"/>
      <c r="L338">
        <v>1181.1479999999947</v>
      </c>
      <c r="M338" s="160">
        <v>179.19507374897015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1184.1479999999947</v>
      </c>
      <c r="C339" s="160">
        <v>31.097156672230053</v>
      </c>
      <c r="D339">
        <v>1184.1479999999947</v>
      </c>
      <c r="E339" s="160">
        <v>-2090.6703230593198</v>
      </c>
      <c r="F339">
        <v>1184.1479999999947</v>
      </c>
      <c r="G339" s="160">
        <v>149.17656694068</v>
      </c>
      <c r="I339" s="160"/>
      <c r="K339" s="160"/>
      <c r="L339">
        <v>1183.1479999999947</v>
      </c>
      <c r="M339" s="160">
        <v>179.18419294762612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1186.1479999999947</v>
      </c>
      <c r="C340" s="160">
        <v>31.126035312206092</v>
      </c>
      <c r="D340">
        <v>1186.1479999999947</v>
      </c>
      <c r="E340" s="160">
        <v>-2092.6709748868516</v>
      </c>
      <c r="F340">
        <v>1186.1479999999947</v>
      </c>
      <c r="G340" s="160">
        <v>147.17591511314822</v>
      </c>
      <c r="I340" s="160"/>
      <c r="K340" s="160"/>
      <c r="L340">
        <v>1185.1479999999947</v>
      </c>
      <c r="M340" s="160">
        <v>179.173014883365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1188.1479999999947</v>
      </c>
      <c r="C341" s="160">
        <v>31.155314818328517</v>
      </c>
      <c r="D341">
        <v>1188.1479999999947</v>
      </c>
      <c r="E341" s="160">
        <v>-2094.6716091071171</v>
      </c>
      <c r="F341">
        <v>1188.1479999999947</v>
      </c>
      <c r="G341" s="160">
        <v>145.17528089288271</v>
      </c>
      <c r="I341" s="160"/>
      <c r="K341" s="160"/>
      <c r="L341">
        <v>1187.1479999999947</v>
      </c>
      <c r="M341" s="160">
        <v>179.16152970247748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1189.1479999999947</v>
      </c>
      <c r="C342" s="160">
        <v>31.170108978187589</v>
      </c>
      <c r="D342">
        <v>1189.1479999999947</v>
      </c>
      <c r="E342" s="160">
        <v>-2095.671919527791</v>
      </c>
      <c r="F342">
        <v>1189.1479999999947</v>
      </c>
      <c r="G342" s="160">
        <v>144.17497047220877</v>
      </c>
      <c r="I342" s="160"/>
      <c r="K342" s="160"/>
      <c r="L342">
        <v>1188.6479999999947</v>
      </c>
      <c r="M342" s="160">
        <v>179.15268189760624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1190.1479999999947</v>
      </c>
      <c r="C343" s="160">
        <v>31.185007602788524</v>
      </c>
      <c r="D343">
        <v>1190.1479999999947</v>
      </c>
      <c r="E343" s="160">
        <v>-2096.6722254528354</v>
      </c>
      <c r="F343">
        <v>1190.1479999999947</v>
      </c>
      <c r="G343" s="160">
        <v>143.17466454716441</v>
      </c>
      <c r="I343" s="160"/>
      <c r="K343" s="160"/>
      <c r="L343">
        <v>1189.6479999999947</v>
      </c>
      <c r="M343" s="160">
        <v>179.14669584957849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1191.1479999999947</v>
      </c>
      <c r="C344" s="160">
        <v>31.200012218932571</v>
      </c>
      <c r="D344">
        <v>1191.1479999999947</v>
      </c>
      <c r="E344" s="160">
        <v>-2097.6725268484324</v>
      </c>
      <c r="F344">
        <v>1191.1479999999947</v>
      </c>
      <c r="G344" s="160">
        <v>142.17436315156738</v>
      </c>
      <c r="I344" s="160"/>
      <c r="K344" s="160"/>
      <c r="L344">
        <v>1190.6479999999947</v>
      </c>
      <c r="M344" s="160">
        <v>179.14062230408933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1192.1479999999947</v>
      </c>
      <c r="C345" s="160">
        <v>31.21512436855415</v>
      </c>
      <c r="D345">
        <v>1192.1479999999947</v>
      </c>
      <c r="E345" s="160">
        <v>-2098.6728236800509</v>
      </c>
      <c r="F345">
        <v>1192.1479999999947</v>
      </c>
      <c r="G345" s="160">
        <v>141.17406631994891</v>
      </c>
      <c r="I345" s="160"/>
      <c r="K345" s="160"/>
      <c r="L345">
        <v>1191.6479999999947</v>
      </c>
      <c r="M345" s="160">
        <v>179.13446039307331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1193.1479999999947</v>
      </c>
      <c r="C346" s="160">
        <v>31.230345617452098</v>
      </c>
      <c r="D346">
        <v>1193.1479999999947</v>
      </c>
      <c r="E346" s="160">
        <v>-2099.6731159122978</v>
      </c>
      <c r="F346">
        <v>1193.1479999999947</v>
      </c>
      <c r="G346" s="160">
        <v>140.17377408770199</v>
      </c>
      <c r="I346" s="160"/>
      <c r="K346" s="160"/>
      <c r="L346">
        <v>1192.6479999999947</v>
      </c>
      <c r="M346" s="160">
        <v>179.12820874831817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1194.1479999999947</v>
      </c>
      <c r="C347" s="160">
        <v>31.245677560458979</v>
      </c>
      <c r="D347">
        <v>1194.1479999999947</v>
      </c>
      <c r="E347" s="160">
        <v>-2100.6734035088225</v>
      </c>
      <c r="F347">
        <v>1194.1479999999947</v>
      </c>
      <c r="G347" s="160">
        <v>139.1734864911773</v>
      </c>
      <c r="I347" s="160"/>
      <c r="K347" s="160"/>
      <c r="L347">
        <v>1193.6479999999947</v>
      </c>
      <c r="M347" s="160">
        <v>179.12186570548016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1195.1479999999947</v>
      </c>
      <c r="C348" s="160">
        <v>31.261121824712102</v>
      </c>
      <c r="D348">
        <v>1195.1479999999947</v>
      </c>
      <c r="E348" s="160">
        <v>-2101.6736864322461</v>
      </c>
      <c r="F348">
        <v>1195.1479999999947</v>
      </c>
      <c r="G348" s="160">
        <v>138.17320356775372</v>
      </c>
      <c r="I348" s="160"/>
      <c r="K348" s="160"/>
      <c r="L348">
        <v>1194.6479999999947</v>
      </c>
      <c r="M348" s="160">
        <v>179.11542941280953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1196.1479999999947</v>
      </c>
      <c r="C349" s="160">
        <v>31.276680071919625</v>
      </c>
      <c r="D349">
        <v>1196.1479999999947</v>
      </c>
      <c r="E349" s="160">
        <v>-2102.6739646441042</v>
      </c>
      <c r="F349">
        <v>1196.1479999999947</v>
      </c>
      <c r="G349" s="160">
        <v>137.17292535589559</v>
      </c>
      <c r="I349" s="160"/>
      <c r="K349" s="160"/>
      <c r="L349">
        <v>1195.6479999999947</v>
      </c>
      <c r="M349" s="160">
        <v>179.1088978887062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1197.1479999999947</v>
      </c>
      <c r="C350" s="160">
        <v>31.292354000102844</v>
      </c>
      <c r="D350">
        <v>1197.1479999999947</v>
      </c>
      <c r="E350" s="160">
        <v>-2103.6742381047934</v>
      </c>
      <c r="F350">
        <v>1197.1479999999947</v>
      </c>
      <c r="G350" s="160">
        <v>136.1726518952064</v>
      </c>
      <c r="I350" s="160"/>
      <c r="K350" s="160"/>
      <c r="L350">
        <v>1196.6479999999947</v>
      </c>
      <c r="M350" s="160">
        <v>179.10226905171763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1198.1479999999947</v>
      </c>
      <c r="C351" s="160">
        <v>31.308145345074603</v>
      </c>
      <c r="D351">
        <v>1198.1479999999947</v>
      </c>
      <c r="E351" s="160">
        <v>-2104.6745067735251</v>
      </c>
      <c r="F351">
        <v>1198.1479999999947</v>
      </c>
      <c r="G351" s="160">
        <v>135.17238322647472</v>
      </c>
      <c r="I351" s="160"/>
      <c r="K351" s="160"/>
      <c r="L351">
        <v>1197.6479999999947</v>
      </c>
      <c r="M351" s="160">
        <v>179.09554073565513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1199.1479999999947</v>
      </c>
      <c r="C352" s="160">
        <v>31.324055881795086</v>
      </c>
      <c r="D352">
        <v>1199.1479999999947</v>
      </c>
      <c r="E352" s="160">
        <v>-2105.6747706082747</v>
      </c>
      <c r="F352">
        <v>1199.1479999999947</v>
      </c>
      <c r="G352" s="160">
        <v>134.17211939172512</v>
      </c>
      <c r="I352" s="160"/>
      <c r="K352" s="160"/>
      <c r="L352">
        <v>1198.6479999999947</v>
      </c>
      <c r="M352" s="160">
        <v>179.08871069660947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1200.1479999999947</v>
      </c>
      <c r="C353" s="160">
        <v>31.340087425682288</v>
      </c>
      <c r="D353">
        <v>1200.1479999999947</v>
      </c>
      <c r="E353" s="160">
        <v>-2106.6750295657366</v>
      </c>
      <c r="F353">
        <v>1200.1479999999947</v>
      </c>
      <c r="G353" s="160">
        <v>133.17186043426318</v>
      </c>
      <c r="I353" s="160"/>
      <c r="K353" s="160"/>
      <c r="L353">
        <v>1199.6479999999947</v>
      </c>
      <c r="M353" s="160">
        <v>179.08177661554944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1201.1479999999947</v>
      </c>
      <c r="C354" s="160">
        <v>31.356241833920027</v>
      </c>
      <c r="D354">
        <v>1201.1479999999947</v>
      </c>
      <c r="E354" s="160">
        <v>-2107.6752836012697</v>
      </c>
      <c r="F354">
        <v>1201.1479999999947</v>
      </c>
      <c r="G354" s="160">
        <v>132.17160639873009</v>
      </c>
      <c r="I354" s="160"/>
      <c r="K354" s="160"/>
      <c r="L354">
        <v>1200.6479999999947</v>
      </c>
      <c r="M354" s="160">
        <v>179.07473609845269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1202.1479999999947</v>
      </c>
      <c r="C355" s="160">
        <v>31.37252100678791</v>
      </c>
      <c r="D355">
        <v>1202.1479999999947</v>
      </c>
      <c r="E355" s="160">
        <v>-2108.6755326688462</v>
      </c>
      <c r="F355">
        <v>1202.1479999999947</v>
      </c>
      <c r="G355" s="160">
        <v>131.17135733115356</v>
      </c>
      <c r="I355" s="160"/>
      <c r="K355" s="160"/>
      <c r="L355">
        <v>1201.6479999999947</v>
      </c>
      <c r="M355" s="160">
        <v>179.06758667504991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1203.1479999999947</v>
      </c>
      <c r="C356" s="160">
        <v>31.388926889027552</v>
      </c>
      <c r="D356">
        <v>1203.1479999999947</v>
      </c>
      <c r="E356" s="160">
        <v>-2109.6757767209997</v>
      </c>
      <c r="F356">
        <v>1203.1479999999947</v>
      </c>
      <c r="G356" s="160">
        <v>130.17111327900011</v>
      </c>
      <c r="I356" s="160"/>
      <c r="K356" s="160"/>
      <c r="L356">
        <v>1202.6479999999947</v>
      </c>
      <c r="M356" s="160">
        <v>179.06032579674536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1204.1479999999947</v>
      </c>
      <c r="C357" s="160">
        <v>31.405461471254057</v>
      </c>
      <c r="D357">
        <v>1204.1479999999947</v>
      </c>
      <c r="E357" s="160">
        <v>-2110.6760157087633</v>
      </c>
      <c r="F357">
        <v>1204.1479999999947</v>
      </c>
      <c r="G357" s="160">
        <v>129.17087429123649</v>
      </c>
      <c r="I357" s="160"/>
      <c r="K357" s="160"/>
      <c r="L357">
        <v>1203.6479999999947</v>
      </c>
      <c r="M357" s="160">
        <v>179.05295083401489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1205.1479999999947</v>
      </c>
      <c r="C358" s="160">
        <v>31.42212679141889</v>
      </c>
      <c r="D358">
        <v>1205.1479999999947</v>
      </c>
      <c r="E358" s="160">
        <v>-2111.6762495816138</v>
      </c>
      <c r="F358">
        <v>1205.1479999999947</v>
      </c>
      <c r="G358" s="160">
        <v>128.17064041838603</v>
      </c>
      <c r="I358" s="160"/>
      <c r="K358" s="160"/>
      <c r="L358">
        <v>1204.6479999999947</v>
      </c>
      <c r="M358" s="160">
        <v>179.04545907346528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1206.1479999999947</v>
      </c>
      <c r="C359" s="160">
        <v>31.438924936328803</v>
      </c>
      <c r="D359">
        <v>1206.1479999999947</v>
      </c>
      <c r="E359" s="160">
        <v>-2112.676478287407</v>
      </c>
      <c r="F359">
        <v>1206.1479999999947</v>
      </c>
      <c r="G359" s="160">
        <v>127.1704117125928</v>
      </c>
      <c r="I359" s="160"/>
      <c r="K359" s="160"/>
      <c r="L359">
        <v>1205.6479999999947</v>
      </c>
      <c r="M359" s="160">
        <v>179.03784771461477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1207.1479999999947</v>
      </c>
      <c r="C360" s="160">
        <v>31.455858043224747</v>
      </c>
      <c r="D360">
        <v>1207.1479999999947</v>
      </c>
      <c r="E360" s="160">
        <v>-2113.6767017723132</v>
      </c>
      <c r="F360">
        <v>1207.1479999999947</v>
      </c>
      <c r="G360" s="160">
        <v>126.17018822768659</v>
      </c>
      <c r="I360" s="160"/>
      <c r="K360" s="160"/>
      <c r="L360">
        <v>1206.6479999999947</v>
      </c>
      <c r="M360" s="160">
        <v>179.03011386645494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1208.1479999999947</v>
      </c>
      <c r="C361" s="160">
        <v>31.472928301424371</v>
      </c>
      <c r="D361">
        <v>1208.1479999999947</v>
      </c>
      <c r="E361" s="160">
        <v>-2114.6769199807491</v>
      </c>
      <c r="F361">
        <v>1208.1479999999947</v>
      </c>
      <c r="G361" s="160">
        <v>125.16997001925074</v>
      </c>
      <c r="I361" s="160"/>
      <c r="K361" s="160"/>
      <c r="L361">
        <v>1207.6479999999947</v>
      </c>
      <c r="M361" s="160">
        <v>179.02225454380425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1209.1479999999947</v>
      </c>
      <c r="C362" s="160">
        <v>31.490137954031578</v>
      </c>
      <c r="D362">
        <v>1209.1479999999947</v>
      </c>
      <c r="E362" s="160">
        <v>-2115.6771328553023</v>
      </c>
      <c r="F362">
        <v>1209.1479999999947</v>
      </c>
      <c r="G362" s="160">
        <v>124.16975714469754</v>
      </c>
      <c r="I362" s="160"/>
      <c r="K362" s="160"/>
      <c r="L362">
        <v>1208.6479999999947</v>
      </c>
      <c r="M362" s="160">
        <v>179.01426666345779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1210.1479999999947</v>
      </c>
      <c r="C363" s="160">
        <v>31.507489299716749</v>
      </c>
      <c r="D363">
        <v>1210.1479999999947</v>
      </c>
      <c r="E363" s="160">
        <v>-2116.6773403366606</v>
      </c>
      <c r="F363">
        <v>1210.1479999999947</v>
      </c>
      <c r="G363" s="160">
        <v>123.16954966333924</v>
      </c>
      <c r="I363" s="160"/>
      <c r="K363" s="160"/>
      <c r="L363">
        <v>1209.6479999999947</v>
      </c>
      <c r="M363" s="160">
        <v>179.00614704014231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1211.1479999999947</v>
      </c>
      <c r="C364" s="160">
        <v>31.524984694571259</v>
      </c>
      <c r="D364">
        <v>1211.1479999999947</v>
      </c>
      <c r="E364" s="160">
        <v>-2117.6775423635272</v>
      </c>
      <c r="F364">
        <v>1211.1479999999947</v>
      </c>
      <c r="G364" s="160">
        <v>122.16934763647259</v>
      </c>
      <c r="I364" s="160"/>
      <c r="K364" s="160"/>
      <c r="L364">
        <v>1210.6479999999947</v>
      </c>
      <c r="M364" s="160">
        <v>178.99789238224568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1212.1479999999947</v>
      </c>
      <c r="C365" s="160">
        <v>31.542626554040115</v>
      </c>
      <c r="D365">
        <v>1212.1479999999947</v>
      </c>
      <c r="E365" s="160">
        <v>-2118.6777388725418</v>
      </c>
      <c r="F365">
        <v>1212.1479999999947</v>
      </c>
      <c r="G365" s="160">
        <v>121.16915112745801</v>
      </c>
      <c r="I365" s="160"/>
      <c r="K365" s="160"/>
      <c r="L365">
        <v>1211.6479999999947</v>
      </c>
      <c r="M365" s="160">
        <v>178.98949928734538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1213.1479999999947</v>
      </c>
      <c r="C366" s="160">
        <v>31.560417354936735</v>
      </c>
      <c r="D366">
        <v>1213.1479999999947</v>
      </c>
      <c r="E366" s="160">
        <v>-2119.6779297981884</v>
      </c>
      <c r="F366">
        <v>1213.1479999999947</v>
      </c>
      <c r="G366" s="160">
        <v>120.16896020181139</v>
      </c>
      <c r="I366" s="160"/>
      <c r="K366" s="160"/>
      <c r="L366">
        <v>1212.6479999999947</v>
      </c>
      <c r="M366" s="160">
        <v>178.98096423748902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1214.1479999999947</v>
      </c>
      <c r="C367" s="160">
        <v>31.578359637544253</v>
      </c>
      <c r="D367">
        <v>1214.1479999999947</v>
      </c>
      <c r="E367" s="160">
        <v>-2120.6781150727065</v>
      </c>
      <c r="F367">
        <v>1214.1479999999947</v>
      </c>
      <c r="G367" s="160">
        <v>119.16877492729327</v>
      </c>
      <c r="I367" s="160"/>
      <c r="K367" s="160"/>
      <c r="L367">
        <v>1213.6479999999947</v>
      </c>
      <c r="M367" s="160">
        <v>178.97228359423846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1215.1479999999947</v>
      </c>
      <c r="C368" s="160">
        <v>31.596456007807621</v>
      </c>
      <c r="D368">
        <v>1215.1479999999947</v>
      </c>
      <c r="E368" s="160">
        <v>-2121.6782946259932</v>
      </c>
      <c r="F368">
        <v>1215.1479999999947</v>
      </c>
      <c r="G368" s="160">
        <v>118.1685953740066</v>
      </c>
      <c r="I368" s="160"/>
      <c r="K368" s="160"/>
      <c r="L368">
        <v>1214.6479999999947</v>
      </c>
      <c r="M368" s="160">
        <v>178.96345359345818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1216.1479999999947</v>
      </c>
      <c r="C369" s="160">
        <v>31.614709139621581</v>
      </c>
      <c r="D369">
        <v>1216.1479999999947</v>
      </c>
      <c r="E369" s="160">
        <v>-2122.6784683854971</v>
      </c>
      <c r="F369">
        <v>1216.1479999999947</v>
      </c>
      <c r="G369" s="160">
        <v>117.16842161450268</v>
      </c>
      <c r="I369" s="160"/>
      <c r="K369" s="160"/>
      <c r="L369">
        <v>1215.6479999999947</v>
      </c>
      <c r="M369" s="160">
        <v>178.95447033981333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1217.1479999999947</v>
      </c>
      <c r="C370" s="160">
        <v>31.633121777219362</v>
      </c>
      <c r="D370">
        <v>1217.1479999999947</v>
      </c>
      <c r="E370" s="160">
        <v>-2123.6786362761163</v>
      </c>
      <c r="F370">
        <v>1217.1479999999947</v>
      </c>
      <c r="G370" s="160">
        <v>116.16825372388348</v>
      </c>
      <c r="I370" s="160"/>
      <c r="K370" s="160"/>
      <c r="L370">
        <v>1216.6479999999947</v>
      </c>
      <c r="M370" s="160">
        <v>178.94532980100107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1218.1479999999947</v>
      </c>
      <c r="C371" s="160">
        <v>31.651696737667624</v>
      </c>
      <c r="D371">
        <v>1218.1479999999947</v>
      </c>
      <c r="E371" s="160">
        <v>-2124.6787982200813</v>
      </c>
      <c r="F371">
        <v>1218.1479999999947</v>
      </c>
      <c r="G371" s="160">
        <v>115.16809177991854</v>
      </c>
      <c r="I371" s="160"/>
      <c r="K371" s="160"/>
      <c r="L371">
        <v>1217.6479999999947</v>
      </c>
      <c r="M371" s="160">
        <v>178.93602780164699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1219.1479999999947</v>
      </c>
      <c r="C372" s="160">
        <v>31.670436913473342</v>
      </c>
      <c r="D372">
        <v>1219.1479999999947</v>
      </c>
      <c r="E372" s="160">
        <v>-2125.6789541368362</v>
      </c>
      <c r="F372">
        <v>1219.1479999999947</v>
      </c>
      <c r="G372" s="160">
        <v>114.16793586316362</v>
      </c>
      <c r="I372" s="160"/>
      <c r="K372" s="160"/>
      <c r="L372">
        <v>1218.6479999999947</v>
      </c>
      <c r="M372" s="160">
        <v>178.92656001688894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1220.1479999999947</v>
      </c>
      <c r="C373" s="160">
        <v>31.689345275308753</v>
      </c>
      <c r="D373">
        <v>1220.1479999999947</v>
      </c>
      <c r="E373" s="160">
        <v>-2126.6791039429127</v>
      </c>
      <c r="F373">
        <v>1220.1479999999947</v>
      </c>
      <c r="G373" s="160">
        <v>113.16778605708714</v>
      </c>
      <c r="I373" s="160"/>
      <c r="K373" s="160"/>
      <c r="L373">
        <v>1219.6479999999947</v>
      </c>
      <c r="M373" s="160">
        <v>178.91692196560265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1221.1479999999947</v>
      </c>
      <c r="C374" s="160">
        <v>31.708424874860864</v>
      </c>
      <c r="D374">
        <v>1221.1479999999947</v>
      </c>
      <c r="E374" s="160">
        <v>-2127.6792475517977</v>
      </c>
      <c r="F374">
        <v>1221.1479999999947</v>
      </c>
      <c r="G374" s="160">
        <v>112.16764244820206</v>
      </c>
      <c r="I374" s="160"/>
      <c r="K374" s="160"/>
      <c r="L374">
        <v>1220.6479999999947</v>
      </c>
      <c r="M374" s="160">
        <v>178.90710900325846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1222.1479999999947</v>
      </c>
      <c r="C375" s="160">
        <v>31.727678847812445</v>
      </c>
      <c r="D375">
        <v>1222.1479999999947</v>
      </c>
      <c r="E375" s="160">
        <v>-2128.6793848737912</v>
      </c>
      <c r="F375">
        <v>1222.1479999999947</v>
      </c>
      <c r="G375" s="160">
        <v>111.16750512620865</v>
      </c>
      <c r="I375" s="160"/>
      <c r="K375" s="160"/>
      <c r="L375">
        <v>1221.6479999999947</v>
      </c>
      <c r="M375" s="160">
        <v>178.89711631437405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1223.1479999999947</v>
      </c>
      <c r="C376" s="160">
        <v>31.747110416961871</v>
      </c>
      <c r="D376">
        <v>1223.1479999999947</v>
      </c>
      <c r="E376" s="160">
        <v>-2129.6795158158593</v>
      </c>
      <c r="F376">
        <v>1223.1479999999947</v>
      </c>
      <c r="G376" s="160">
        <v>110.1673741841405</v>
      </c>
      <c r="I376" s="160"/>
      <c r="K376" s="160"/>
      <c r="L376">
        <v>1222.6479999999947</v>
      </c>
      <c r="M376" s="160">
        <v>178.88693890455502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1224.1479999999947</v>
      </c>
      <c r="C377" s="160">
        <v>31.7667228954897</v>
      </c>
      <c r="D377">
        <v>1224.1479999999947</v>
      </c>
      <c r="E377" s="160">
        <v>-2130.679640281478</v>
      </c>
      <c r="F377">
        <v>1224.1479999999947</v>
      </c>
      <c r="G377" s="160">
        <v>109.16724971852182</v>
      </c>
      <c r="I377" s="160"/>
      <c r="K377" s="160"/>
      <c r="L377">
        <v>1223.6479999999947</v>
      </c>
      <c r="M377" s="160">
        <v>178.87657159207268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1225.1479999999947</v>
      </c>
      <c r="C378" s="160">
        <v>31.786519690380381</v>
      </c>
      <c r="D378">
        <v>1225.1479999999947</v>
      </c>
      <c r="E378" s="160">
        <v>-2131.6797581704664</v>
      </c>
      <c r="F378">
        <v>1225.1479999999947</v>
      </c>
      <c r="G378" s="160">
        <v>108.16713182953345</v>
      </c>
      <c r="I378" s="160"/>
      <c r="K378" s="160"/>
      <c r="L378">
        <v>1224.6479999999947</v>
      </c>
      <c r="M378" s="160">
        <v>178.86600899896547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1226.1479999999947</v>
      </c>
      <c r="C379" s="160">
        <v>31.806504306008055</v>
      </c>
      <c r="D379">
        <v>1226.1479999999947</v>
      </c>
      <c r="E379" s="160">
        <v>-2132.6798693788123</v>
      </c>
      <c r="F379">
        <v>1226.1479999999947</v>
      </c>
      <c r="G379" s="160">
        <v>107.16702062118748</v>
      </c>
      <c r="I379" s="160"/>
      <c r="K379" s="160"/>
      <c r="L379">
        <v>1225.6479999999947</v>
      </c>
      <c r="M379" s="160">
        <v>178.85524554162504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1227.1479999999947</v>
      </c>
      <c r="C380" s="160">
        <v>31.826680347896026</v>
      </c>
      <c r="D380">
        <v>1227.1479999999947</v>
      </c>
      <c r="E380" s="160">
        <v>-2133.6799737984875</v>
      </c>
      <c r="F380">
        <v>1227.1479999999947</v>
      </c>
      <c r="G380" s="160">
        <v>106.16691620151232</v>
      </c>
      <c r="I380" s="160"/>
      <c r="K380" s="160"/>
      <c r="L380">
        <v>1226.6479999999947</v>
      </c>
      <c r="M380" s="160">
        <v>178.84427542083256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1228.1479999999947</v>
      </c>
      <c r="C381" s="160">
        <v>31.847051526660113</v>
      </c>
      <c r="D381">
        <v>1228.1479999999947</v>
      </c>
      <c r="E381" s="160">
        <v>-2134.6800713172493</v>
      </c>
      <c r="F381">
        <v>1228.1479999999947</v>
      </c>
      <c r="G381" s="160">
        <v>105.16681868275055</v>
      </c>
      <c r="I381" s="160"/>
      <c r="K381" s="160"/>
      <c r="L381">
        <v>1227.6479999999947</v>
      </c>
      <c r="M381" s="160">
        <v>178.8330926112065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1229.1479999999947</v>
      </c>
      <c r="C382" s="160">
        <v>31.867621662146941</v>
      </c>
      <c r="D382">
        <v>1229.1479999999947</v>
      </c>
      <c r="E382" s="160">
        <v>-2135.6801618184354</v>
      </c>
      <c r="F382">
        <v>1229.1479999999947</v>
      </c>
      <c r="G382" s="160">
        <v>104.16672818156439</v>
      </c>
      <c r="I382" s="160"/>
      <c r="K382" s="160"/>
      <c r="L382">
        <v>1228.6479999999947</v>
      </c>
      <c r="M382" s="160">
        <v>178.82169085002218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1230.1479999999947</v>
      </c>
      <c r="C383" s="160">
        <v>31.888394687778792</v>
      </c>
      <c r="D383">
        <v>1230.1479999999947</v>
      </c>
      <c r="E383" s="160">
        <v>-2136.680245180743</v>
      </c>
      <c r="F383">
        <v>1230.1479999999947</v>
      </c>
      <c r="G383" s="160">
        <v>103.16664481925682</v>
      </c>
      <c r="I383" s="160"/>
      <c r="K383" s="160"/>
      <c r="L383">
        <v>1229.6479999999947</v>
      </c>
      <c r="M383" s="160">
        <v>178.81006362535697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1231.1479999999947</v>
      </c>
      <c r="C384" s="160">
        <v>31.909374655117603</v>
      </c>
      <c r="D384">
        <v>1231.1479999999947</v>
      </c>
      <c r="E384" s="160">
        <v>-2137.6803212779937</v>
      </c>
      <c r="F384">
        <v>1231.1479999999947</v>
      </c>
      <c r="G384" s="160">
        <v>102.1665687220061</v>
      </c>
      <c r="I384" s="160"/>
      <c r="K384" s="160"/>
      <c r="L384">
        <v>1230.6479999999947</v>
      </c>
      <c r="M384" s="160">
        <v>178.79820416351527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1232.1479999999947</v>
      </c>
      <c r="C385" s="160">
        <v>31.930565738661674</v>
      </c>
      <c r="D385">
        <v>1232.1479999999947</v>
      </c>
      <c r="E385" s="160">
        <v>-2138.6803899788865</v>
      </c>
      <c r="F385">
        <v>1232.1479999999947</v>
      </c>
      <c r="G385" s="160">
        <v>101.16650002111328</v>
      </c>
      <c r="I385" s="160"/>
      <c r="K385" s="160"/>
      <c r="L385">
        <v>1231.6479999999947</v>
      </c>
      <c r="M385" s="160">
        <v>178.7861054156775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1233.1479999999947</v>
      </c>
      <c r="C386" s="160">
        <v>31.951972240889468</v>
      </c>
      <c r="D386">
        <v>1233.1479999999947</v>
      </c>
      <c r="E386" s="160">
        <v>-2139.6804511467362</v>
      </c>
      <c r="F386">
        <v>1233.1479999999947</v>
      </c>
      <c r="G386" s="160">
        <v>100.16643885326357</v>
      </c>
      <c r="I386" s="160"/>
      <c r="K386" s="160"/>
      <c r="L386">
        <v>1232.6479999999947</v>
      </c>
      <c r="M386" s="160">
        <v>178.77376004372326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1234.1479999999947</v>
      </c>
      <c r="C387" s="160">
        <v>31.973598597565992</v>
      </c>
      <c r="D387">
        <v>1234.1479999999947</v>
      </c>
      <c r="E387" s="160">
        <v>-2140.6805046391905</v>
      </c>
      <c r="F387">
        <v>1234.1479999999947</v>
      </c>
      <c r="G387" s="160">
        <v>99.166385360809272</v>
      </c>
      <c r="I387" s="160"/>
      <c r="K387" s="160"/>
      <c r="L387">
        <v>1233.6479999999947</v>
      </c>
      <c r="M387" s="160">
        <v>178.76116040515737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1235.1479999999947</v>
      </c>
      <c r="C388" s="160">
        <v>31.995449383328619</v>
      </c>
      <c r="D388">
        <v>1235.1479999999947</v>
      </c>
      <c r="E388" s="160">
        <v>-2141.6805503079354</v>
      </c>
      <c r="F388">
        <v>1235.1479999999947</v>
      </c>
      <c r="G388" s="160">
        <v>98.166339692064412</v>
      </c>
      <c r="I388" s="160"/>
      <c r="K388" s="160"/>
      <c r="L388">
        <v>1234.6479999999947</v>
      </c>
      <c r="M388" s="160">
        <v>178.7482985370813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1236.1479999999947</v>
      </c>
      <c r="C389" s="160">
        <v>32.017529317570052</v>
      </c>
      <c r="D389">
        <v>1236.1479999999947</v>
      </c>
      <c r="E389" s="160">
        <v>-2142.6805879983776</v>
      </c>
      <c r="F389">
        <v>1236.1479999999947</v>
      </c>
      <c r="G389" s="160">
        <v>97.166302001622171</v>
      </c>
      <c r="I389" s="160"/>
      <c r="K389" s="160"/>
      <c r="L389">
        <v>1235.6479999999947</v>
      </c>
      <c r="M389" s="160">
        <v>178.73516613913657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1237.1479999999947</v>
      </c>
      <c r="C390" s="160">
        <v>32.039843270637967</v>
      </c>
      <c r="D390">
        <v>1237.1479999999947</v>
      </c>
      <c r="E390" s="160">
        <v>-2143.6806175493075</v>
      </c>
      <c r="F390">
        <v>1237.1479999999947</v>
      </c>
      <c r="G390" s="160">
        <v>96.166272450692304</v>
      </c>
      <c r="I390" s="160"/>
      <c r="K390" s="160"/>
      <c r="L390">
        <v>1236.6479999999947</v>
      </c>
      <c r="M390" s="160">
        <v>178.72175455533127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1238.1479999999947</v>
      </c>
      <c r="C391" s="160">
        <v>32.062396270372005</v>
      </c>
      <c r="D391">
        <v>1238.1479999999947</v>
      </c>
      <c r="E391" s="160">
        <v>-2144.6806387925417</v>
      </c>
      <c r="F391">
        <v>1238.1479999999947</v>
      </c>
      <c r="G391" s="160">
        <v>95.166251207458117</v>
      </c>
      <c r="I391" s="160"/>
      <c r="K391" s="160"/>
      <c r="L391">
        <v>1237.6479999999947</v>
      </c>
      <c r="M391" s="160">
        <v>178.70805475468273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1239.1479999999947</v>
      </c>
      <c r="C392" s="160">
        <v>32.085193509000689</v>
      </c>
      <c r="D392">
        <v>1239.1479999999947</v>
      </c>
      <c r="E392" s="160">
        <v>-2145.6806515525404</v>
      </c>
      <c r="F392">
        <v>1239.1479999999947</v>
      </c>
      <c r="G392" s="160">
        <v>94.166238447459364</v>
      </c>
      <c r="I392" s="160"/>
      <c r="K392" s="160"/>
      <c r="L392">
        <v>1238.6479999999947</v>
      </c>
      <c r="M392" s="160">
        <v>178.69405731055775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1240.1479999999947</v>
      </c>
      <c r="C393" s="160">
        <v>32.108240350422172</v>
      </c>
      <c r="D393">
        <v>1240.1479999999947</v>
      </c>
      <c r="E393" s="160">
        <v>-2146.6806556459978</v>
      </c>
      <c r="F393">
        <v>1240.1479999999947</v>
      </c>
      <c r="G393" s="160">
        <v>93.166234354001972</v>
      </c>
      <c r="I393" s="160"/>
      <c r="K393" s="160"/>
      <c r="L393">
        <v>1239.6479999999947</v>
      </c>
      <c r="M393" s="160">
        <v>178.67975237864044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1241.1479999999947</v>
      </c>
      <c r="C394" s="160">
        <v>32.131542337895503</v>
      </c>
      <c r="D394">
        <v>1241.1479999999947</v>
      </c>
      <c r="E394" s="160">
        <v>-2147.6806508814084</v>
      </c>
      <c r="F394">
        <v>1241.1479999999947</v>
      </c>
      <c r="G394" s="160">
        <v>92.16623911859142</v>
      </c>
      <c r="I394" s="160"/>
      <c r="K394" s="160"/>
      <c r="L394">
        <v>1240.6479999999947</v>
      </c>
      <c r="M394" s="160">
        <v>178.66512967337567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1242.1479999999947</v>
      </c>
      <c r="C395" s="160">
        <v>32.15510520217007</v>
      </c>
      <c r="D395">
        <v>1242.1479999999947</v>
      </c>
      <c r="E395" s="160">
        <v>-2148.6806370586023</v>
      </c>
      <c r="F395">
        <v>1242.1479999999947</v>
      </c>
      <c r="G395" s="160">
        <v>91.166252941397488</v>
      </c>
      <c r="I395" s="160"/>
      <c r="K395" s="160"/>
      <c r="L395">
        <v>1241.6479999999947</v>
      </c>
      <c r="M395" s="160">
        <v>178.65017844281601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1243.1479999999947</v>
      </c>
      <c r="C396" s="160">
        <v>32.178934870084312</v>
      </c>
      <c r="D396">
        <v>1243.1479999999947</v>
      </c>
      <c r="E396" s="160">
        <v>-2149.6806139682449</v>
      </c>
      <c r="F396">
        <v>1243.1479999999947</v>
      </c>
      <c r="G396" s="160">
        <v>90.166276031754933</v>
      </c>
      <c r="I396" s="160"/>
      <c r="K396" s="160"/>
      <c r="L396">
        <v>1242.6479999999947</v>
      </c>
      <c r="M396" s="160">
        <v>178.63488744167984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1244.1479999999947</v>
      </c>
      <c r="C397" s="160">
        <v>32.203037473666548</v>
      </c>
      <c r="D397">
        <v>1244.1479999999947</v>
      </c>
      <c r="E397" s="160">
        <v>-2150.6805813913074</v>
      </c>
      <c r="F397">
        <v>1244.1479999999947</v>
      </c>
      <c r="G397" s="160">
        <v>89.166308608692361</v>
      </c>
      <c r="I397" s="160"/>
      <c r="K397" s="160"/>
      <c r="L397">
        <v>1243.6479999999947</v>
      </c>
      <c r="M397" s="160">
        <v>178.6192449025375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1245.1479999999947</v>
      </c>
      <c r="C398" s="160">
        <v>32.227419359774096</v>
      </c>
      <c r="D398">
        <v>1245.1479999999947</v>
      </c>
      <c r="E398" s="160">
        <v>-2151.6805390984969</v>
      </c>
      <c r="F398">
        <v>1245.1479999999947</v>
      </c>
      <c r="G398" s="160">
        <v>88.166350901502938</v>
      </c>
      <c r="I398" s="160"/>
      <c r="K398" s="160"/>
      <c r="L398">
        <v>1244.6479999999947</v>
      </c>
      <c r="M398" s="160">
        <v>178.60323850490457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1246.1479999999947</v>
      </c>
      <c r="C399" s="160">
        <v>32.252087100309382</v>
      </c>
      <c r="D399">
        <v>1246.1479999999947</v>
      </c>
      <c r="E399" s="160">
        <v>-2152.6804868496433</v>
      </c>
      <c r="F399">
        <v>1246.1479999999947</v>
      </c>
      <c r="G399" s="160">
        <v>87.166403150356473</v>
      </c>
      <c r="I399" s="160"/>
      <c r="K399" s="160"/>
      <c r="L399">
        <v>1245.6479999999947</v>
      </c>
      <c r="M399" s="160">
        <v>178.58685534211762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1247.1479999999947</v>
      </c>
      <c r="C400" s="160">
        <v>32.277047503055869</v>
      </c>
      <c r="D400">
        <v>1247.1479999999947</v>
      </c>
      <c r="E400" s="160">
        <v>-2153.6804243930478</v>
      </c>
      <c r="F400">
        <v>1247.1479999999947</v>
      </c>
      <c r="G400" s="160">
        <v>86.166465606951988</v>
      </c>
      <c r="I400" s="160"/>
      <c r="K400" s="160"/>
      <c r="L400">
        <v>1246.6479999999947</v>
      </c>
      <c r="M400" s="160">
        <v>178.57008188575503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1248.1479999999947</v>
      </c>
      <c r="C401" s="160">
        <v>32.302307623179459</v>
      </c>
      <c r="D401">
        <v>1248.1479999999947</v>
      </c>
      <c r="E401" s="160">
        <v>-2154.6803514647759</v>
      </c>
      <c r="F401">
        <v>1248.1479999999947</v>
      </c>
      <c r="G401" s="160">
        <v>85.166538535223935</v>
      </c>
      <c r="I401" s="160"/>
      <c r="K401" s="160"/>
      <c r="L401">
        <v>1247.6479999999947</v>
      </c>
      <c r="M401" s="160">
        <v>178.55290394742281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1249.1479999999947</v>
      </c>
      <c r="C402" s="160">
        <v>32.327874775446041</v>
      </c>
      <c r="D402">
        <v>1249.1479999999947</v>
      </c>
      <c r="E402" s="160">
        <v>-2155.680267787905</v>
      </c>
      <c r="F402">
        <v>1249.1479999999947</v>
      </c>
      <c r="G402" s="160">
        <v>84.166622212094808</v>
      </c>
      <c r="I402" s="160"/>
      <c r="K402" s="160"/>
      <c r="L402">
        <v>1248.6479999999947</v>
      </c>
      <c r="M402" s="160">
        <v>178.53530663764488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1250.1479999999947</v>
      </c>
      <c r="C403" s="160">
        <v>32.353756547209613</v>
      </c>
      <c r="D403">
        <v>1250.1479999999947</v>
      </c>
      <c r="E403" s="160">
        <v>-2156.6801730717089</v>
      </c>
      <c r="F403">
        <v>1250.1479999999947</v>
      </c>
      <c r="G403" s="160">
        <v>83.166716928290953</v>
      </c>
      <c r="I403" s="160"/>
      <c r="K403" s="160"/>
      <c r="L403">
        <v>1249.6479999999947</v>
      </c>
      <c r="M403" s="160">
        <v>178.51727432160897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1251.1479999999947</v>
      </c>
      <c r="C404" s="160">
        <v>32.379960812230991</v>
      </c>
      <c r="D404">
        <v>1251.1479999999947</v>
      </c>
      <c r="E404" s="160">
        <v>-2157.6800670107864</v>
      </c>
      <c r="F404">
        <v>1251.1479999999947</v>
      </c>
      <c r="G404" s="160">
        <v>82.166822989213415</v>
      </c>
      <c r="I404" s="160"/>
      <c r="K404" s="160"/>
      <c r="L404">
        <v>1250.6479999999947</v>
      </c>
      <c r="M404" s="160">
        <v>178.49879057148377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1252.1479999999947</v>
      </c>
      <c r="C405" s="160">
        <v>32.406495745392434</v>
      </c>
      <c r="D405">
        <v>1252.1479999999947</v>
      </c>
      <c r="E405" s="160">
        <v>-2158.679949284116</v>
      </c>
      <c r="F405">
        <v>1252.1479999999947</v>
      </c>
      <c r="G405" s="160">
        <v>81.166940715883811</v>
      </c>
      <c r="I405" s="160"/>
      <c r="K405" s="160"/>
      <c r="L405">
        <v>1251.6479999999947</v>
      </c>
      <c r="M405" s="160">
        <v>178.47983811496076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1253.1479999999947</v>
      </c>
      <c r="C406" s="160">
        <v>32.433369838379718</v>
      </c>
      <c r="D406">
        <v>1253.1479999999947</v>
      </c>
      <c r="E406" s="160">
        <v>-2159.6798195540414</v>
      </c>
      <c r="F406">
        <v>1253.1479999999947</v>
      </c>
      <c r="G406" s="160">
        <v>80.167070445958416</v>
      </c>
      <c r="I406" s="160"/>
      <c r="K406" s="160"/>
      <c r="L406">
        <v>1252.6479999999947</v>
      </c>
      <c r="M406" s="160">
        <v>178.46039877970523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1254.1479999999947</v>
      </c>
      <c r="C407" s="160">
        <v>32.460591916410067</v>
      </c>
      <c r="D407">
        <v>1254.1479999999947</v>
      </c>
      <c r="E407" s="160">
        <v>-2160.6796774651721</v>
      </c>
      <c r="F407">
        <v>1254.1479999999947</v>
      </c>
      <c r="G407" s="160">
        <v>79.16721253482774</v>
      </c>
      <c r="I407" s="160"/>
      <c r="K407" s="160"/>
      <c r="L407">
        <v>1253.6479999999947</v>
      </c>
      <c r="M407" s="160">
        <v>178.44045343328548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1255.1479999999947</v>
      </c>
      <c r="C408" s="160">
        <v>32.488171156092235</v>
      </c>
      <c r="D408">
        <v>1255.1479999999947</v>
      </c>
      <c r="E408" s="160">
        <v>-2161.6795226431982</v>
      </c>
      <c r="F408">
        <v>1255.1479999999947</v>
      </c>
      <c r="G408" s="160">
        <v>78.167367356801606</v>
      </c>
      <c r="I408" s="160"/>
      <c r="K408" s="160"/>
      <c r="L408">
        <v>1254.6479999999947</v>
      </c>
      <c r="M408" s="160">
        <v>178.41998191815355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1256.1479999999947</v>
      </c>
      <c r="C409" s="160">
        <v>32.516117104513057</v>
      </c>
      <c r="D409">
        <v>1256.1479999999947</v>
      </c>
      <c r="E409" s="160">
        <v>-2162.6793546936096</v>
      </c>
      <c r="F409">
        <v>1256.1479999999947</v>
      </c>
      <c r="G409" s="160">
        <v>77.167535306390164</v>
      </c>
      <c r="I409" s="160"/>
      <c r="K409" s="160"/>
      <c r="L409">
        <v>1255.6479999999947</v>
      </c>
      <c r="M409" s="160">
        <v>178.39896298120374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1257.1479999999947</v>
      </c>
      <c r="C410" s="160">
        <v>32.544439699655008</v>
      </c>
      <c r="D410">
        <v>1257.1479999999947</v>
      </c>
      <c r="E410" s="160">
        <v>-2163.6791732003003</v>
      </c>
      <c r="F410">
        <v>1257.1479999999947</v>
      </c>
      <c r="G410" s="160">
        <v>76.167716799699519</v>
      </c>
      <c r="I410" s="160"/>
      <c r="K410" s="160"/>
      <c r="L410">
        <v>1256.6479999999947</v>
      </c>
      <c r="M410" s="160">
        <v>178.37737419730536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1258.1479999999947</v>
      </c>
      <c r="C411" s="160">
        <v>32.573149292259423</v>
      </c>
      <c r="D411">
        <v>1258.1479999999947</v>
      </c>
      <c r="E411" s="160">
        <v>-2164.6789777240683</v>
      </c>
      <c r="F411">
        <v>1258.1479999999947</v>
      </c>
      <c r="G411" s="160">
        <v>75.167912275931485</v>
      </c>
      <c r="I411" s="160"/>
      <c r="K411" s="160"/>
      <c r="L411">
        <v>1257.6479999999947</v>
      </c>
      <c r="M411" s="160">
        <v>178.3551918862801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1259.1479999999947</v>
      </c>
      <c r="C412" s="160">
        <v>32.602256669262452</v>
      </c>
      <c r="D412">
        <v>1259.1479999999947</v>
      </c>
      <c r="E412" s="160">
        <v>-2165.6787678009723</v>
      </c>
      <c r="F412">
        <v>1259.1479999999947</v>
      </c>
      <c r="G412" s="160">
        <v>74.168122199027493</v>
      </c>
      <c r="I412" s="160"/>
      <c r="K412" s="160"/>
      <c r="L412">
        <v>1258.6479999999947</v>
      </c>
      <c r="M412" s="160">
        <v>178.33239102252728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1260.1479999999947</v>
      </c>
      <c r="C413" s="160">
        <v>32.631773078944015</v>
      </c>
      <c r="D413">
        <v>1260.1479999999947</v>
      </c>
      <c r="E413" s="160">
        <v>-2166.67854294056</v>
      </c>
      <c r="F413">
        <v>1260.1479999999947</v>
      </c>
      <c r="G413" s="160">
        <v>73.168347059439839</v>
      </c>
      <c r="I413" s="160"/>
      <c r="K413" s="160"/>
      <c r="L413">
        <v>1259.6479999999947</v>
      </c>
      <c r="M413" s="160">
        <v>178.30894513663461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1261.1479999999947</v>
      </c>
      <c r="C414" s="160">
        <v>32.661710257945458</v>
      </c>
      <c r="D414">
        <v>1261.1479999999947</v>
      </c>
      <c r="E414" s="160">
        <v>-2167.6783026239259</v>
      </c>
      <c r="F414">
        <v>1261.1479999999947</v>
      </c>
      <c r="G414" s="160">
        <v>72.168587376073901</v>
      </c>
      <c r="I414" s="160"/>
      <c r="K414" s="160"/>
      <c r="L414">
        <v>1260.6479999999947</v>
      </c>
      <c r="M414" s="160">
        <v>178.28482620798792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1262.1479999999947</v>
      </c>
      <c r="C415" s="160">
        <v>32.692080460328604</v>
      </c>
      <c r="D415">
        <v>1262.1479999999947</v>
      </c>
      <c r="E415" s="160">
        <v>-2168.6780463016071</v>
      </c>
      <c r="F415">
        <v>1262.1479999999947</v>
      </c>
      <c r="G415" s="160">
        <v>71.16884369839272</v>
      </c>
      <c r="I415" s="160"/>
      <c r="K415" s="160"/>
      <c r="L415">
        <v>1261.6479999999947</v>
      </c>
      <c r="M415" s="160">
        <v>178.26000454749325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1263.1479999999947</v>
      </c>
      <c r="C416" s="160">
        <v>32.722896488868344</v>
      </c>
      <c r="D416">
        <v>1263.1479999999947</v>
      </c>
      <c r="E416" s="160">
        <v>-2169.6777733912786</v>
      </c>
      <c r="F416">
        <v>1263.1479999999947</v>
      </c>
      <c r="G416" s="160">
        <v>70.169116608721197</v>
      </c>
      <c r="I416" s="160"/>
      <c r="K416" s="160"/>
      <c r="L416">
        <v>1262.6479999999947</v>
      </c>
      <c r="M416" s="160">
        <v>178.23444866921707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1264.1479999999947</v>
      </c>
      <c r="C417" s="160">
        <v>32.75417172879294</v>
      </c>
      <c r="D417">
        <v>1264.1479999999947</v>
      </c>
      <c r="E417" s="160">
        <v>-2170.6774832752362</v>
      </c>
      <c r="F417">
        <v>1264.1479999999947</v>
      </c>
      <c r="G417" s="160">
        <v>69.169406724763576</v>
      </c>
      <c r="I417" s="160"/>
      <c r="K417" s="160"/>
      <c r="L417">
        <v>1263.6479999999947</v>
      </c>
      <c r="M417" s="160">
        <v>178.20812514972144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1265.1479999999947</v>
      </c>
      <c r="C418" s="160">
        <v>32.785920184211008</v>
      </c>
      <c r="D418">
        <v>1265.1479999999947</v>
      </c>
      <c r="E418" s="160">
        <v>-2171.6771752976492</v>
      </c>
      <c r="F418">
        <v>1265.1479999999947</v>
      </c>
      <c r="G418" s="160">
        <v>68.169714702350575</v>
      </c>
      <c r="I418" s="160"/>
      <c r="K418" s="160"/>
      <c r="L418">
        <v>1264.6479999999947</v>
      </c>
      <c r="M418" s="160">
        <v>178.18099847366759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1266.1479999999947</v>
      </c>
      <c r="C419" s="160">
        <v>32.818156517492568</v>
      </c>
      <c r="D419">
        <v>1266.1479999999947</v>
      </c>
      <c r="E419" s="160">
        <v>-2172.6768487615373</v>
      </c>
      <c r="F419">
        <v>1266.1479999999947</v>
      </c>
      <c r="G419" s="160">
        <v>67.170041238462545</v>
      </c>
      <c r="I419" s="160"/>
      <c r="K419" s="160"/>
      <c r="L419">
        <v>1265.6479999999947</v>
      </c>
      <c r="M419" s="160">
        <v>178.15303086400272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1267.1479999999947</v>
      </c>
      <c r="C420" s="160">
        <v>32.85089609190387</v>
      </c>
      <c r="D420">
        <v>1267.1479999999947</v>
      </c>
      <c r="E420" s="160">
        <v>-2173.6765029254602</v>
      </c>
      <c r="F420">
        <v>1267.1479999999947</v>
      </c>
      <c r="G420" s="160">
        <v>66.170387074539576</v>
      </c>
      <c r="I420" s="160"/>
      <c r="K420" s="160"/>
      <c r="L420">
        <v>1266.6479999999947</v>
      </c>
      <c r="M420" s="160">
        <v>178.12418209494021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1268.1479999999947</v>
      </c>
      <c r="C421" s="160">
        <v>32.884155017832221</v>
      </c>
      <c r="D421">
        <v>1268.1479999999947</v>
      </c>
      <c r="E421" s="160">
        <v>-2174.6761369998794</v>
      </c>
      <c r="F421">
        <v>1268.1479999999947</v>
      </c>
      <c r="G421" s="160">
        <v>65.170753000120385</v>
      </c>
      <c r="I421" s="160"/>
      <c r="K421" s="160"/>
      <c r="L421">
        <v>1267.6479999999947</v>
      </c>
      <c r="M421" s="160">
        <v>178.09440928558197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1269.1479999999947</v>
      </c>
      <c r="C422" s="160">
        <v>32.917950202979085</v>
      </c>
      <c r="D422">
        <v>1269.1479999999947</v>
      </c>
      <c r="E422" s="160">
        <v>-2175.6757501431434</v>
      </c>
      <c r="F422">
        <v>1269.1479999999947</v>
      </c>
      <c r="G422" s="160">
        <v>64.171139856856371</v>
      </c>
      <c r="I422" s="160"/>
      <c r="K422" s="160"/>
      <c r="L422">
        <v>1268.6479999999947</v>
      </c>
      <c r="M422" s="160">
        <v>178.06366667176059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1270.1479999999947</v>
      </c>
      <c r="C423" s="160">
        <v>32.952299406947567</v>
      </c>
      <c r="D423">
        <v>1270.1479999999947</v>
      </c>
      <c r="E423" s="160">
        <v>-2176.6753414570653</v>
      </c>
      <c r="F423">
        <v>1270.1479999999947</v>
      </c>
      <c r="G423" s="160">
        <v>63.171548542934488</v>
      </c>
      <c r="I423" s="160"/>
      <c r="K423" s="160"/>
      <c r="L423">
        <v>1269.6479999999947</v>
      </c>
      <c r="M423" s="160">
        <v>178.03190535338086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1271.1479999999947</v>
      </c>
      <c r="C424" s="160">
        <v>32.987221300704633</v>
      </c>
      <c r="D424">
        <v>1271.1479999999947</v>
      </c>
      <c r="E424" s="160">
        <v>-2177.6749099820304</v>
      </c>
      <c r="F424">
        <v>1271.1479999999947</v>
      </c>
      <c r="G424" s="160">
        <v>62.171980017969418</v>
      </c>
      <c r="I424" s="160"/>
      <c r="K424" s="160"/>
      <c r="L424">
        <v>1270.6479999999947</v>
      </c>
      <c r="M424" s="160">
        <v>177.99907301409621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1272.1479999999947</v>
      </c>
      <c r="C425" s="160">
        <v>33.022735531460697</v>
      </c>
      <c r="D425">
        <v>1272.1479999999947</v>
      </c>
      <c r="E425" s="160">
        <v>-2178.6744546915852</v>
      </c>
      <c r="F425">
        <v>1272.1479999999947</v>
      </c>
      <c r="G425" s="160">
        <v>61.172435308414606</v>
      </c>
      <c r="I425" s="160"/>
      <c r="K425" s="160"/>
      <c r="L425">
        <v>1271.6479999999947</v>
      </c>
      <c r="M425" s="160">
        <v>177.96511360976777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1273.1479999999947</v>
      </c>
      <c r="C426" s="160">
        <v>33.05886279357965</v>
      </c>
      <c r="D426">
        <v>1273.1479999999947</v>
      </c>
      <c r="E426" s="160">
        <v>-2179.6739744864262</v>
      </c>
      <c r="F426">
        <v>1273.1479999999947</v>
      </c>
      <c r="G426" s="160">
        <v>60.172915513573571</v>
      </c>
      <c r="I426" s="160"/>
      <c r="K426" s="160"/>
      <c r="L426">
        <v>1272.6479999999947</v>
      </c>
      <c r="M426" s="160">
        <v>177.92996702160011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1274.1479999999947</v>
      </c>
      <c r="C427" s="160">
        <v>33.095624906212301</v>
      </c>
      <c r="D427">
        <v>1274.1479999999947</v>
      </c>
      <c r="E427" s="160">
        <v>-2180.6734681877219</v>
      </c>
      <c r="F427">
        <v>1274.1479999999947</v>
      </c>
      <c r="G427" s="160">
        <v>59.173421812277866</v>
      </c>
      <c r="I427" s="160"/>
      <c r="K427" s="160"/>
      <c r="L427">
        <v>1273.6479999999947</v>
      </c>
      <c r="M427" s="160">
        <v>177.89356866939551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1275.1479999999947</v>
      </c>
      <c r="C428" s="160">
        <v>33.133044898436758</v>
      </c>
      <c r="D428">
        <v>1275.1479999999947</v>
      </c>
      <c r="E428" s="160">
        <v>-2181.6729345296767</v>
      </c>
      <c r="F428">
        <v>1275.1479999999947</v>
      </c>
      <c r="G428" s="160">
        <v>58.173955470323108</v>
      </c>
      <c r="I428" s="160"/>
      <c r="K428" s="160"/>
      <c r="L428">
        <v>1274.6479999999947</v>
      </c>
      <c r="M428" s="160">
        <v>177.85584907968115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1276.1479999999947</v>
      </c>
      <c r="C429" s="160">
        <v>33.17114710279035</v>
      </c>
      <c r="D429">
        <v>1276.1479999999947</v>
      </c>
      <c r="E429" s="160">
        <v>-2182.6723721512253</v>
      </c>
      <c r="F429">
        <v>1276.1479999999947</v>
      </c>
      <c r="G429" s="160">
        <v>57.174517848774485</v>
      </c>
      <c r="I429" s="160"/>
      <c r="K429" s="160"/>
      <c r="L429">
        <v>1275.6479999999947</v>
      </c>
      <c r="M429" s="160">
        <v>177.81673340286119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1277.1479999999947</v>
      </c>
      <c r="C430" s="160">
        <v>33.209957258190549</v>
      </c>
      <c r="D430">
        <v>1277.1479999999947</v>
      </c>
      <c r="E430" s="160">
        <v>-2183.6717795867462</v>
      </c>
      <c r="F430">
        <v>1277.1479999999947</v>
      </c>
      <c r="G430" s="160">
        <v>56.175110413253606</v>
      </c>
      <c r="I430" s="160"/>
      <c r="K430" s="160"/>
      <c r="L430">
        <v>1276.6479999999947</v>
      </c>
      <c r="M430" s="160">
        <v>177.77614087291317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1278.1479999999947</v>
      </c>
      <c r="C431" s="160">
        <v>33.249502623366809</v>
      </c>
      <c r="D431">
        <v>1278.1479999999947</v>
      </c>
      <c r="E431" s="160">
        <v>-2184.6711552556535</v>
      </c>
      <c r="F431">
        <v>1278.1479999999947</v>
      </c>
      <c r="G431" s="160">
        <v>55.1757347443463</v>
      </c>
      <c r="I431" s="160"/>
      <c r="K431" s="160"/>
      <c r="L431">
        <v>1277.6479999999947</v>
      </c>
      <c r="M431" s="160">
        <v>177.73398420242009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1279.1479999999947</v>
      </c>
      <c r="C432" s="160">
        <v>33.289812102059834</v>
      </c>
      <c r="D432">
        <v>1279.1479999999947</v>
      </c>
      <c r="E432" s="160">
        <v>-2185.6704974506988</v>
      </c>
      <c r="F432">
        <v>1279.1479999999947</v>
      </c>
      <c r="G432" s="160">
        <v>54.176392549300999</v>
      </c>
      <c r="I432" s="160"/>
      <c r="K432" s="160"/>
      <c r="L432">
        <v>1278.6479999999947</v>
      </c>
      <c r="M432" s="160">
        <v>177.69016890513817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1280.1479999999947</v>
      </c>
      <c r="C433" s="160">
        <v>33.330916381388533</v>
      </c>
      <c r="D433">
        <v>1280.1479999999947</v>
      </c>
      <c r="E433" s="160">
        <v>-2186.669804324812</v>
      </c>
      <c r="F433">
        <v>1280.1479999999947</v>
      </c>
      <c r="G433" s="160">
        <v>53.177085675187755</v>
      </c>
      <c r="I433" s="160"/>
      <c r="K433" s="160"/>
      <c r="L433">
        <v>1279.6479999999947</v>
      </c>
      <c r="M433" s="160">
        <v>177.64459253783613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1281.1479999999947</v>
      </c>
      <c r="C434" s="160">
        <v>33.372848084932947</v>
      </c>
      <c r="D434">
        <v>1281.1479999999947</v>
      </c>
      <c r="E434" s="160">
        <v>-2187.6690738762504</v>
      </c>
      <c r="F434">
        <v>1281.1479999999947</v>
      </c>
      <c r="G434" s="160">
        <v>52.17781612374938</v>
      </c>
      <c r="I434" s="160"/>
      <c r="K434" s="160"/>
      <c r="L434">
        <v>1280.6479999999947</v>
      </c>
      <c r="M434" s="160">
        <v>177.59714385275026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1282.1479999999947</v>
      </c>
      <c r="C435" s="160">
        <v>33.4156419422293</v>
      </c>
      <c r="D435">
        <v>1282.1479999999947</v>
      </c>
      <c r="E435" s="160">
        <v>-2188.6683039318218</v>
      </c>
      <c r="F435">
        <v>1282.1479999999947</v>
      </c>
      <c r="G435" s="160">
        <v>51.178586068177992</v>
      </c>
      <c r="I435" s="160"/>
      <c r="K435" s="160"/>
      <c r="L435">
        <v>1281.6479999999947</v>
      </c>
      <c r="M435" s="160">
        <v>177.54770185213562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1283.1479999999947</v>
      </c>
      <c r="C436" s="160">
        <v>33.459334976509211</v>
      </c>
      <c r="D436">
        <v>1283.1479999999947</v>
      </c>
      <c r="E436" s="160">
        <v>-2189.6674921278845</v>
      </c>
      <c r="F436">
        <v>1283.1479999999947</v>
      </c>
      <c r="G436" s="160">
        <v>50.17939787211526</v>
      </c>
      <c r="I436" s="160"/>
      <c r="K436" s="160"/>
      <c r="L436">
        <v>1282.6479999999947</v>
      </c>
      <c r="M436" s="160">
        <v>177.49613473692006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1284.1479999999947</v>
      </c>
      <c r="C437" s="160">
        <v>33.503966712627495</v>
      </c>
      <c r="D437">
        <v>1284.1479999999947</v>
      </c>
      <c r="E437" s="160">
        <v>-2190.6666358888069</v>
      </c>
      <c r="F437">
        <v>1284.1479999999947</v>
      </c>
      <c r="G437" s="160">
        <v>49.18025411119288</v>
      </c>
      <c r="I437" s="160"/>
      <c r="K437" s="160"/>
      <c r="L437">
        <v>1283.6479999999947</v>
      </c>
      <c r="M437" s="160">
        <v>177.4422987429067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1285.1479999999947</v>
      </c>
      <c r="C438" s="160">
        <v>33.54957940719008</v>
      </c>
      <c r="D438">
        <v>1285.1479999999947</v>
      </c>
      <c r="E438" s="160">
        <v>-2191.6657324025014</v>
      </c>
      <c r="F438">
        <v>1285.1479999999947</v>
      </c>
      <c r="G438" s="160">
        <v>48.181157597498441</v>
      </c>
      <c r="I438" s="160"/>
      <c r="K438" s="160"/>
      <c r="L438">
        <v>1284.6479999999947</v>
      </c>
      <c r="M438" s="160">
        <v>177.38603686042242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1286.1479999999947</v>
      </c>
      <c r="C439" s="160">
        <v>33.596218302887479</v>
      </c>
      <c r="D439">
        <v>1286.1479999999947</v>
      </c>
      <c r="E439" s="160">
        <v>-2192.6647785926184</v>
      </c>
      <c r="F439">
        <v>1286.1479999999947</v>
      </c>
      <c r="G439" s="160">
        <v>47.182111407381399</v>
      </c>
      <c r="I439" s="160"/>
      <c r="K439" s="160"/>
      <c r="L439">
        <v>1285.6479999999947</v>
      </c>
      <c r="M439" s="160">
        <v>177.32717743757311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1287.1479999999947</v>
      </c>
      <c r="C440" s="160">
        <v>33.643931908922589</v>
      </c>
      <c r="D440">
        <v>1287.1479999999947</v>
      </c>
      <c r="E440" s="160">
        <v>-2193.663771086919</v>
      </c>
      <c r="F440">
        <v>1287.1479999999947</v>
      </c>
      <c r="G440" s="160">
        <v>46.183118913080762</v>
      </c>
      <c r="I440" s="160"/>
      <c r="K440" s="160"/>
      <c r="L440">
        <v>1286.6479999999947</v>
      </c>
      <c r="M440" s="160">
        <v>177.26553267346961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1288.1479999999947</v>
      </c>
      <c r="C441" s="160">
        <v>33.692772309140466</v>
      </c>
      <c r="D441">
        <v>1288.1479999999947</v>
      </c>
      <c r="E441" s="160">
        <v>-2194.6627061812974</v>
      </c>
      <c r="F441">
        <v>1288.1479999999947</v>
      </c>
      <c r="G441" s="160">
        <v>45.184183818702422</v>
      </c>
      <c r="I441" s="160"/>
      <c r="K441" s="160"/>
      <c r="L441">
        <v>1287.6479999999947</v>
      </c>
      <c r="M441" s="160">
        <v>177.20089701722077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1288.6479999999947</v>
      </c>
      <c r="C442" s="160">
        <v>33.717636058930331</v>
      </c>
      <c r="D442">
        <v>1288.6479999999947</v>
      </c>
      <c r="E442" s="160">
        <v>-2195.162150740327</v>
      </c>
      <c r="F442">
        <v>1288.6479999999947</v>
      </c>
      <c r="G442" s="160">
        <v>44.684739259672824</v>
      </c>
      <c r="I442" s="160"/>
      <c r="K442" s="160"/>
      <c r="L442">
        <v>1288.3979999999947</v>
      </c>
      <c r="M442" s="160">
        <v>177.15000838052393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1289.1479999999947</v>
      </c>
      <c r="C443" s="160">
        <v>33.742802981427687</v>
      </c>
      <c r="D443">
        <v>1289.1479999999947</v>
      </c>
      <c r="E443" s="160">
        <v>-2195.6615793779965</v>
      </c>
      <c r="F443">
        <v>1289.1479999999947</v>
      </c>
      <c r="G443" s="160">
        <v>44.185310622003271</v>
      </c>
      <c r="I443" s="160"/>
      <c r="K443" s="160"/>
      <c r="L443">
        <v>1288.8979999999947</v>
      </c>
      <c r="M443" s="160">
        <v>177.11522393761135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1289.6479999999947</v>
      </c>
      <c r="C444" s="160">
        <v>33.768280833705091</v>
      </c>
      <c r="D444">
        <v>1289.6479999999947</v>
      </c>
      <c r="E444" s="160">
        <v>-2196.1609915141034</v>
      </c>
      <c r="F444">
        <v>1289.6479999999947</v>
      </c>
      <c r="G444" s="160">
        <v>43.685898485896359</v>
      </c>
      <c r="I444" s="160"/>
      <c r="K444" s="160"/>
      <c r="L444">
        <v>1289.3979999999947</v>
      </c>
      <c r="M444" s="160">
        <v>177.07954838729907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1290.1479999999947</v>
      </c>
      <c r="C445" s="160">
        <v>33.794077669459369</v>
      </c>
      <c r="D445">
        <v>1290.1479999999947</v>
      </c>
      <c r="E445" s="160">
        <v>-2196.6603865385814</v>
      </c>
      <c r="F445">
        <v>1290.1479999999947</v>
      </c>
      <c r="G445" s="160">
        <v>43.186503461418397</v>
      </c>
      <c r="I445" s="160"/>
      <c r="K445" s="160"/>
      <c r="L445">
        <v>1289.8979999999947</v>
      </c>
      <c r="M445" s="160">
        <v>177.04294759563345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1290.6479999999947</v>
      </c>
      <c r="C446" s="160">
        <v>33.82020185430396</v>
      </c>
      <c r="D446">
        <v>1290.6479999999947</v>
      </c>
      <c r="E446" s="160">
        <v>-2197.1597638095477</v>
      </c>
      <c r="F446">
        <v>1290.6479999999947</v>
      </c>
      <c r="G446" s="160">
        <v>42.687126190452091</v>
      </c>
      <c r="I446" s="160"/>
      <c r="K446" s="160"/>
      <c r="L446">
        <v>1290.3979999999947</v>
      </c>
      <c r="M446" s="160">
        <v>177.0053856649603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1291.1479999999947</v>
      </c>
      <c r="C447" s="160">
        <v>33.846662081529331</v>
      </c>
      <c r="D447">
        <v>1291.1479999999947</v>
      </c>
      <c r="E447" s="160">
        <v>-2197.6591226512392</v>
      </c>
      <c r="F447">
        <v>1291.1479999999947</v>
      </c>
      <c r="G447" s="160">
        <v>42.187767348760644</v>
      </c>
      <c r="I447" s="160"/>
      <c r="K447" s="160"/>
      <c r="L447">
        <v>1290.8979999999947</v>
      </c>
      <c r="M447" s="160">
        <v>176.96682487940191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1291.6479999999947</v>
      </c>
      <c r="C448" s="160">
        <v>33.873467388340956</v>
      </c>
      <c r="D448">
        <v>1291.6479999999947</v>
      </c>
      <c r="E448" s="160">
        <v>-2198.1584623518061</v>
      </c>
      <c r="F448">
        <v>1291.6479999999947</v>
      </c>
      <c r="G448" s="160">
        <v>41.688427648193738</v>
      </c>
      <c r="I448" s="160"/>
      <c r="K448" s="160"/>
      <c r="L448">
        <v>1291.3979999999947</v>
      </c>
      <c r="M448" s="160">
        <v>176.92722564902837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1292.1479999999947</v>
      </c>
      <c r="C449" s="160">
        <v>33.900627172570836</v>
      </c>
      <c r="D449">
        <v>1292.1479999999947</v>
      </c>
      <c r="E449" s="160">
        <v>-2198.657782160964</v>
      </c>
      <c r="F449">
        <v>1292.1479999999947</v>
      </c>
      <c r="G449" s="160">
        <v>41.189107839035842</v>
      </c>
      <c r="I449" s="160"/>
      <c r="K449" s="160"/>
      <c r="L449">
        <v>1291.8979999999947</v>
      </c>
      <c r="M449" s="160">
        <v>176.8865464544393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1292.6479999999947</v>
      </c>
      <c r="C450" s="160">
        <v>33.928151209843776</v>
      </c>
      <c r="D450">
        <v>1292.6479999999947</v>
      </c>
      <c r="E450" s="160">
        <v>-2199.1570812874979</v>
      </c>
      <c r="F450">
        <v>1292.6479999999947</v>
      </c>
      <c r="G450" s="160">
        <v>40.689808712501872</v>
      </c>
      <c r="I450" s="160"/>
      <c r="K450" s="160"/>
      <c r="L450">
        <v>1292.3979999999947</v>
      </c>
      <c r="M450" s="160">
        <v>176.84474379341799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1293.1479999999947</v>
      </c>
      <c r="C451" s="160">
        <v>33.95604967116342</v>
      </c>
      <c r="D451">
        <v>1293.1479999999947</v>
      </c>
      <c r="E451" s="160">
        <v>-2199.6563588966096</v>
      </c>
      <c r="F451">
        <v>1293.1479999999947</v>
      </c>
      <c r="G451" s="160">
        <v>40.190531103390185</v>
      </c>
      <c r="I451" s="160"/>
      <c r="K451" s="160"/>
      <c r="L451">
        <v>1292.8979999999947</v>
      </c>
      <c r="M451" s="160">
        <v>176.80177213147255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1293.6479999999947</v>
      </c>
      <c r="C452" s="160">
        <v>33.984333140865317</v>
      </c>
      <c r="D452">
        <v>1293.6479999999947</v>
      </c>
      <c r="E452" s="160">
        <v>-2200.1556141070923</v>
      </c>
      <c r="F452">
        <v>1293.6479999999947</v>
      </c>
      <c r="G452" s="160">
        <v>39.69127589290747</v>
      </c>
      <c r="I452" s="160"/>
      <c r="K452" s="160"/>
      <c r="L452">
        <v>1293.3979999999947</v>
      </c>
      <c r="M452" s="160">
        <v>176.75758385825895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1294.1479999999947</v>
      </c>
      <c r="C453" s="160">
        <v>34.013012634863692</v>
      </c>
      <c r="D453">
        <v>1294.1479999999947</v>
      </c>
      <c r="E453" s="160">
        <v>-2200.6548459883406</v>
      </c>
      <c r="F453">
        <v>1294.1479999999947</v>
      </c>
      <c r="G453" s="160">
        <v>39.192044011659164</v>
      </c>
      <c r="I453" s="160"/>
      <c r="K453" s="160"/>
      <c r="L453">
        <v>1293.8979999999947</v>
      </c>
      <c r="M453" s="160">
        <v>176.71212925236438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1294.6479999999947</v>
      </c>
      <c r="C454" s="160">
        <v>34.042099619096462</v>
      </c>
      <c r="D454">
        <v>1294.6479999999947</v>
      </c>
      <c r="E454" s="160">
        <v>-2201.1540535571849</v>
      </c>
      <c r="F454">
        <v>1294.6479999999947</v>
      </c>
      <c r="G454" s="160">
        <v>38.692836442814951</v>
      </c>
      <c r="I454" s="160"/>
      <c r="K454" s="160"/>
      <c r="L454">
        <v>1294.3979999999947</v>
      </c>
      <c r="M454" s="160">
        <v>176.66535645687929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1295.1479999999947</v>
      </c>
      <c r="C455" s="160">
        <v>34.071606028046844</v>
      </c>
      <c r="D455">
        <v>1295.1479999999947</v>
      </c>
      <c r="E455" s="160">
        <v>-2201.653235774535</v>
      </c>
      <c r="F455">
        <v>1295.1479999999947</v>
      </c>
      <c r="G455" s="160">
        <v>38.193654225464797</v>
      </c>
      <c r="I455" s="160"/>
      <c r="K455" s="160"/>
      <c r="L455">
        <v>1294.8979999999947</v>
      </c>
      <c r="M455" s="160">
        <v>176.6172114687007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1295.6479999999947</v>
      </c>
      <c r="C456" s="160">
        <v>34.10154428319116</v>
      </c>
      <c r="D456">
        <v>1295.6479999999947</v>
      </c>
      <c r="E456" s="160">
        <v>-2202.1523915418529</v>
      </c>
      <c r="F456">
        <v>1295.6479999999947</v>
      </c>
      <c r="G456" s="160">
        <v>37.694498458146882</v>
      </c>
      <c r="I456" s="160"/>
      <c r="K456" s="160"/>
      <c r="L456">
        <v>1295.3979999999947</v>
      </c>
      <c r="M456" s="160">
        <v>176.56763814507349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1296.1479999999947</v>
      </c>
      <c r="C457" s="160">
        <v>34.131927311189507</v>
      </c>
      <c r="D457">
        <v>1296.1479999999947</v>
      </c>
      <c r="E457" s="160">
        <v>-2202.6515196974342</v>
      </c>
      <c r="F457">
        <v>1296.1479999999947</v>
      </c>
      <c r="G457" s="160">
        <v>37.195370302565607</v>
      </c>
      <c r="I457" s="160"/>
      <c r="K457" s="160"/>
      <c r="L457">
        <v>1295.8979999999947</v>
      </c>
      <c r="M457" s="160">
        <v>176.51657823088038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1296.6479999999947</v>
      </c>
      <c r="C458" s="160">
        <v>34.162768561599044</v>
      </c>
      <c r="D458">
        <v>1296.6479999999947</v>
      </c>
      <c r="E458" s="160">
        <v>-2203.1506190125124</v>
      </c>
      <c r="F458">
        <v>1296.6479999999947</v>
      </c>
      <c r="G458" s="160">
        <v>36.696270987487424</v>
      </c>
      <c r="I458" s="160"/>
      <c r="K458" s="160"/>
      <c r="L458">
        <v>1296.3979999999947</v>
      </c>
      <c r="M458" s="160">
        <v>176.46397141109873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1297.1479999999947</v>
      </c>
      <c r="C459" s="160">
        <v>34.194082023847969</v>
      </c>
      <c r="D459">
        <v>1297.1479999999947</v>
      </c>
      <c r="E459" s="160">
        <v>-2203.6496881871903</v>
      </c>
      <c r="F459">
        <v>1297.1479999999947</v>
      </c>
      <c r="G459" s="160">
        <v>36.197201812809453</v>
      </c>
      <c r="I459" s="160"/>
      <c r="K459" s="160"/>
      <c r="L459">
        <v>1296.8979999999947</v>
      </c>
      <c r="M459" s="160">
        <v>176.40975539312888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1297.6479999999947</v>
      </c>
      <c r="C460" s="160">
        <v>34.22588224316145</v>
      </c>
      <c r="D460">
        <v>1297.6479999999947</v>
      </c>
      <c r="E460" s="160">
        <v>-2204.1487258462084</v>
      </c>
      <c r="F460">
        <v>1297.6479999999947</v>
      </c>
      <c r="G460" s="160">
        <v>35.698164153791367</v>
      </c>
      <c r="I460" s="160"/>
      <c r="K460" s="160"/>
      <c r="L460">
        <v>1297.3979999999947</v>
      </c>
      <c r="M460" s="160">
        <v>176.35386602436904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1298.1479999999947</v>
      </c>
      <c r="C461" s="160">
        <v>34.258184335078823</v>
      </c>
      <c r="D461">
        <v>1298.1479999999947</v>
      </c>
      <c r="E461" s="160">
        <v>-2204.6477305345657</v>
      </c>
      <c r="F461">
        <v>1298.1479999999947</v>
      </c>
      <c r="G461" s="160">
        <v>35.19915946543415</v>
      </c>
      <c r="I461" s="160"/>
      <c r="K461" s="160"/>
      <c r="L461">
        <v>1297.8979999999947</v>
      </c>
      <c r="M461" s="160">
        <v>176.29623745101372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1298.6479999999947</v>
      </c>
      <c r="C462" s="160">
        <v>34.291003998142912</v>
      </c>
      <c r="D462">
        <v>1298.6479999999947</v>
      </c>
      <c r="E462" s="160">
        <v>-2205.1467007130168</v>
      </c>
      <c r="F462">
        <v>1298.6479999999947</v>
      </c>
      <c r="G462" s="160">
        <v>34.700189286983004</v>
      </c>
      <c r="I462" s="160"/>
      <c r="K462" s="160"/>
      <c r="L462">
        <v>1298.3979999999947</v>
      </c>
      <c r="M462" s="160">
        <v>176.23680232479151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1299.1479999999947</v>
      </c>
      <c r="C463" s="160">
        <v>34.324357524278014</v>
      </c>
      <c r="D463">
        <v>1299.1479999999947</v>
      </c>
      <c r="E463" s="160">
        <v>-2205.6456347534772</v>
      </c>
      <c r="F463">
        <v>1299.1479999999947</v>
      </c>
      <c r="G463" s="160">
        <v>34.201255246522578</v>
      </c>
      <c r="I463" s="160"/>
      <c r="K463" s="160"/>
      <c r="L463">
        <v>1298.8979999999947</v>
      </c>
      <c r="M463" s="160">
        <v>176.17549206505595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1299.6479999999947</v>
      </c>
      <c r="C464" s="160">
        <v>34.35826180630157</v>
      </c>
      <c r="D464">
        <v>1299.6479999999947</v>
      </c>
      <c r="E464" s="160">
        <v>-2206.1445309343762</v>
      </c>
      <c r="F464">
        <v>1299.6479999999947</v>
      </c>
      <c r="G464" s="160">
        <v>33.702359065623568</v>
      </c>
      <c r="I464" s="160"/>
      <c r="K464" s="160"/>
      <c r="L464">
        <v>1299.3979999999947</v>
      </c>
      <c r="M464" s="160">
        <v>176.11223718446115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1300.1479999999947</v>
      </c>
      <c r="C465" s="160">
        <v>34.392734341936347</v>
      </c>
      <c r="D465">
        <v>1300.1479999999947</v>
      </c>
      <c r="E465" s="160">
        <v>-2206.6433874359996</v>
      </c>
      <c r="F465">
        <v>1300.1479999999947</v>
      </c>
      <c r="G465" s="160">
        <v>33.203502564000246</v>
      </c>
      <c r="I465" s="160"/>
      <c r="K465" s="160"/>
      <c r="L465">
        <v>1299.8979999999947</v>
      </c>
      <c r="M465" s="160">
        <v>176.0469676871495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1300.6479999999947</v>
      </c>
      <c r="C466" s="160">
        <v>34.427793233603509</v>
      </c>
      <c r="D466">
        <v>1300.6479999999947</v>
      </c>
      <c r="E466" s="160">
        <v>-2207.1422023359014</v>
      </c>
      <c r="F466">
        <v>1300.6479999999947</v>
      </c>
      <c r="G466" s="160">
        <v>32.704687664098401</v>
      </c>
      <c r="I466" s="160"/>
      <c r="K466" s="160"/>
      <c r="L466">
        <v>1300.3979999999947</v>
      </c>
      <c r="M466" s="160">
        <v>175.97961354963243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1301.1479999999947</v>
      </c>
      <c r="C467" s="160">
        <v>34.463457183183714</v>
      </c>
      <c r="D467">
        <v>1301.1479999999947</v>
      </c>
      <c r="E467" s="160">
        <v>-2207.6409736044502</v>
      </c>
      <c r="F467">
        <v>1301.1479999999947</v>
      </c>
      <c r="G467" s="160">
        <v>32.205916395549593</v>
      </c>
      <c r="I467" s="160"/>
      <c r="K467" s="160"/>
      <c r="L467">
        <v>1300.8979999999947</v>
      </c>
      <c r="M467" s="160">
        <v>175.91010529489878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1301.6479999999947</v>
      </c>
      <c r="C468" s="160">
        <v>34.499745480831109</v>
      </c>
      <c r="D468">
        <v>1301.6479999999947</v>
      </c>
      <c r="E468" s="160">
        <v>-2208.1396991006131</v>
      </c>
      <c r="F468">
        <v>1301.6479999999947</v>
      </c>
      <c r="G468" s="160">
        <v>31.70719089938666</v>
      </c>
      <c r="I468" s="160"/>
      <c r="K468" s="160"/>
      <c r="L468">
        <v>1301.3979999999947</v>
      </c>
      <c r="M468" s="160">
        <v>175.83837467175576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1302.1479999999947</v>
      </c>
      <c r="C469" s="160">
        <v>34.53667798681569</v>
      </c>
      <c r="D469">
        <v>1302.1479999999947</v>
      </c>
      <c r="E469" s="160">
        <v>-2208.6383765680935</v>
      </c>
      <c r="F469">
        <v>1302.1479999999947</v>
      </c>
      <c r="G469" s="160">
        <v>31.20851343190634</v>
      </c>
      <c r="I469" s="160"/>
      <c r="K469" s="160"/>
      <c r="L469">
        <v>1301.8979999999947</v>
      </c>
      <c r="M469" s="160">
        <v>175.76435545199777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1302.6479999999947</v>
      </c>
      <c r="C470" s="160">
        <v>34.574275105251225</v>
      </c>
      <c r="D470">
        <v>1302.6479999999947</v>
      </c>
      <c r="E470" s="160">
        <v>-2209.1370036319645</v>
      </c>
      <c r="F470">
        <v>1302.6479999999947</v>
      </c>
      <c r="G470" s="160">
        <v>30.709886368035313</v>
      </c>
      <c r="I470" s="160"/>
      <c r="K470" s="160"/>
      <c r="L470">
        <v>1302.3979999999947</v>
      </c>
      <c r="M470" s="160">
        <v>175.6879843591696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1303.1479999999947</v>
      </c>
      <c r="C471" s="160">
        <v>34.612557748440224</v>
      </c>
      <c r="D471">
        <v>1303.1479999999947</v>
      </c>
      <c r="E471" s="160">
        <v>-2209.635577795962</v>
      </c>
      <c r="F471">
        <v>1303.1479999999947</v>
      </c>
      <c r="G471" s="160">
        <v>30.211312204037768</v>
      </c>
      <c r="I471" s="160"/>
      <c r="K471" s="160"/>
      <c r="L471">
        <v>1302.8979999999947</v>
      </c>
      <c r="M471" s="160">
        <v>175.60920214347325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1303.6479999999947</v>
      </c>
      <c r="C472" s="160">
        <v>34.651547290433996</v>
      </c>
      <c r="D472">
        <v>1303.6479999999947</v>
      </c>
      <c r="E472" s="160">
        <v>-2210.13409644065</v>
      </c>
      <c r="F472">
        <v>1303.6479999999947</v>
      </c>
      <c r="G472" s="160">
        <v>29.712793559349848</v>
      </c>
      <c r="I472" s="160"/>
      <c r="K472" s="160"/>
      <c r="L472">
        <v>1303.3979999999947</v>
      </c>
      <c r="M472" s="160">
        <v>175.52795481855273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1304.1479999999947</v>
      </c>
      <c r="C473" s="160">
        <v>34.691265508265104</v>
      </c>
      <c r="D473">
        <v>1304.1479999999947</v>
      </c>
      <c r="E473" s="160">
        <v>-2210.632556822673</v>
      </c>
      <c r="F473">
        <v>1304.1479999999947</v>
      </c>
      <c r="G473" s="160">
        <v>29.214333177326807</v>
      </c>
      <c r="I473" s="160"/>
      <c r="K473" s="160"/>
      <c r="L473">
        <v>1303.8979999999947</v>
      </c>
      <c r="M473" s="160">
        <v>175.44419507628953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1304.6479999999947</v>
      </c>
      <c r="C474" s="160">
        <v>34.731734509162621</v>
      </c>
      <c r="D474">
        <v>1304.6479999999947</v>
      </c>
      <c r="E474" s="160">
        <v>-2211.1309560753903</v>
      </c>
      <c r="F474">
        <v>1304.6479999999947</v>
      </c>
      <c r="G474" s="160">
        <v>28.715933924609544</v>
      </c>
      <c r="I474" s="160"/>
      <c r="K474" s="160"/>
      <c r="L474">
        <v>1304.3979999999947</v>
      </c>
      <c r="M474" s="160">
        <v>175.35788389716353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1305.1479999999947</v>
      </c>
      <c r="C475" s="160">
        <v>34.772976641908237</v>
      </c>
      <c r="D475">
        <v>1305.1479999999947</v>
      </c>
      <c r="E475" s="160">
        <v>-2211.6292912112026</v>
      </c>
      <c r="F475">
        <v>1305.1479999999947</v>
      </c>
      <c r="G475" s="160">
        <v>28.217598788797204</v>
      </c>
      <c r="I475" s="160"/>
      <c r="K475" s="160"/>
      <c r="L475">
        <v>1304.8979999999947</v>
      </c>
      <c r="M475" s="160">
        <v>175.26899237386937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1305.6479999999947</v>
      </c>
      <c r="C476" s="160">
        <v>34.815014390335087</v>
      </c>
      <c r="D476">
        <v>1305.6479999999947</v>
      </c>
      <c r="E476" s="160">
        <v>-2212.1275591259364</v>
      </c>
      <c r="F476">
        <v>1305.6479999999947</v>
      </c>
      <c r="G476" s="160">
        <v>27.719330874063417</v>
      </c>
      <c r="I476" s="160"/>
      <c r="K476" s="160"/>
      <c r="L476">
        <v>1305.3979999999947</v>
      </c>
      <c r="M476" s="160">
        <v>175.17750376660726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1306.1479999999947</v>
      </c>
      <c r="C477" s="160">
        <v>34.857870246811757</v>
      </c>
      <c r="D477">
        <v>1306.1479999999947</v>
      </c>
      <c r="E477" s="160">
        <v>-2212.6257566057125</v>
      </c>
      <c r="F477">
        <v>1306.1479999999947</v>
      </c>
      <c r="G477" s="160">
        <v>27.221133394287335</v>
      </c>
      <c r="I477" s="160"/>
      <c r="K477" s="160"/>
      <c r="L477">
        <v>1305.8979999999947</v>
      </c>
      <c r="M477" s="160">
        <v>175.08341580903473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1306.6479999999947</v>
      </c>
      <c r="C478" s="160">
        <v>34.901566563395356</v>
      </c>
      <c r="D478">
        <v>1306.6479999999947</v>
      </c>
      <c r="E478" s="160">
        <v>-2213.1238803367828</v>
      </c>
      <c r="F478">
        <v>1306.6479999999947</v>
      </c>
      <c r="G478" s="160">
        <v>26.723009663216999</v>
      </c>
      <c r="I478" s="160"/>
      <c r="K478" s="160"/>
      <c r="L478">
        <v>1306.3979999999947</v>
      </c>
      <c r="M478" s="160">
        <v>174.9867432837128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1307.1479999999947</v>
      </c>
      <c r="C479" s="160">
        <v>34.946125378179424</v>
      </c>
      <c r="D479">
        <v>1307.1479999999947</v>
      </c>
      <c r="E479" s="160">
        <v>-2213.6219269188614</v>
      </c>
      <c r="F479">
        <v>1307.1479999999947</v>
      </c>
      <c r="G479" s="160">
        <v>26.224963081138412</v>
      </c>
      <c r="I479" s="160"/>
      <c r="K479" s="160"/>
      <c r="L479">
        <v>1306.8979999999947</v>
      </c>
      <c r="M479" s="160">
        <v>174.88752088577388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1307.6479999999947</v>
      </c>
      <c r="C480" s="160">
        <v>34.991568214210346</v>
      </c>
      <c r="D480">
        <v>1307.6479999999947</v>
      </c>
      <c r="E480" s="160">
        <v>-2214.1198928825802</v>
      </c>
      <c r="F480">
        <v>1307.6479999999947</v>
      </c>
      <c r="G480" s="160">
        <v>25.726997117419614</v>
      </c>
      <c r="I480" s="160"/>
      <c r="K480" s="160"/>
      <c r="L480">
        <v>1307.3979999999947</v>
      </c>
      <c r="M480" s="160">
        <v>174.78580639350938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1308.1479999999947</v>
      </c>
      <c r="C481" s="160">
        <v>35.037915848200882</v>
      </c>
      <c r="D481">
        <v>1308.1479999999947</v>
      </c>
      <c r="E481" s="160">
        <v>-2214.6177747117235</v>
      </c>
      <c r="F481">
        <v>1308.1479999999947</v>
      </c>
      <c r="G481" s="160">
        <v>25.229115288276262</v>
      </c>
      <c r="I481" s="160"/>
      <c r="K481" s="160"/>
      <c r="L481">
        <v>1307.8979999999947</v>
      </c>
      <c r="M481" s="160">
        <v>174.68168416303052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1308.3479999999947</v>
      </c>
      <c r="C482" s="160">
        <v>35.056713786605869</v>
      </c>
      <c r="D482">
        <v>1308.3479999999947</v>
      </c>
      <c r="E482" s="160">
        <v>-2214.8169029679261</v>
      </c>
      <c r="F482">
        <v>1308.3479999999947</v>
      </c>
      <c r="G482" s="160">
        <v>25.029987032073677</v>
      </c>
      <c r="I482" s="160"/>
      <c r="K482" s="160"/>
      <c r="L482">
        <v>1308.2479999999946</v>
      </c>
      <c r="M482" s="160">
        <v>174.60719352341954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1308.5479999999948</v>
      </c>
      <c r="C483" s="160">
        <v>35.075660865713708</v>
      </c>
      <c r="D483">
        <v>1308.5479999999948</v>
      </c>
      <c r="E483" s="160">
        <v>-2215.0160169708838</v>
      </c>
      <c r="F483">
        <v>1308.5479999999948</v>
      </c>
      <c r="G483" s="160">
        <v>24.830873029115992</v>
      </c>
      <c r="I483" s="160"/>
      <c r="K483" s="160"/>
      <c r="L483">
        <v>1308.4479999999949</v>
      </c>
      <c r="M483" s="160">
        <v>174.56427609606024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1308.7479999999948</v>
      </c>
      <c r="C484" s="160">
        <v>35.094758259057699</v>
      </c>
      <c r="D484">
        <v>1308.7479999999948</v>
      </c>
      <c r="E484" s="160">
        <v>-2215.2151164953084</v>
      </c>
      <c r="F484">
        <v>1308.7479999999948</v>
      </c>
      <c r="G484" s="160">
        <v>24.631773504691409</v>
      </c>
      <c r="I484" s="160"/>
      <c r="K484" s="160"/>
      <c r="L484">
        <v>1308.6479999999947</v>
      </c>
      <c r="M484" s="160">
        <v>174.52101784643142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1308.9479999999949</v>
      </c>
      <c r="C485" s="160">
        <v>35.11400709973308</v>
      </c>
      <c r="D485">
        <v>1308.9479999999949</v>
      </c>
      <c r="E485" s="160">
        <v>-2215.4142013171122</v>
      </c>
      <c r="F485">
        <v>1308.9479999999949</v>
      </c>
      <c r="G485" s="160">
        <v>24.432688682887601</v>
      </c>
      <c r="I485" s="160"/>
      <c r="K485" s="160"/>
      <c r="L485">
        <v>1308.847999999995</v>
      </c>
      <c r="M485" s="160">
        <v>174.47743031337242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1309.1479999999949</v>
      </c>
      <c r="C486" s="160">
        <v>35.133408476707949</v>
      </c>
      <c r="D486">
        <v>1309.1479999999949</v>
      </c>
      <c r="E486" s="160">
        <v>-2215.6132712138747</v>
      </c>
      <c r="F486">
        <v>1309.1479999999949</v>
      </c>
      <c r="G486" s="160">
        <v>24.233618786125135</v>
      </c>
      <c r="I486" s="160"/>
      <c r="K486" s="160"/>
      <c r="L486">
        <v>1309.0479999999948</v>
      </c>
      <c r="M486" s="160">
        <v>174.43352609932452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1309.347999999995</v>
      </c>
      <c r="C487" s="160">
        <v>35.152963430957591</v>
      </c>
      <c r="D487">
        <v>1309.347999999995</v>
      </c>
      <c r="E487" s="160">
        <v>-2215.8123259653357</v>
      </c>
      <c r="F487">
        <v>1309.347999999995</v>
      </c>
      <c r="G487" s="160">
        <v>24.034564034664072</v>
      </c>
      <c r="I487" s="160"/>
      <c r="K487" s="160"/>
      <c r="L487">
        <v>1309.247999999995</v>
      </c>
      <c r="M487" s="160">
        <v>174.38931892147755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1309.547999999995</v>
      </c>
      <c r="C488" s="160">
        <v>35.172672951416665</v>
      </c>
      <c r="D488">
        <v>1309.547999999995</v>
      </c>
      <c r="E488" s="160">
        <v>-2216.0113653539288</v>
      </c>
      <c r="F488">
        <v>1309.547999999995</v>
      </c>
      <c r="G488" s="160">
        <v>23.835524646071008</v>
      </c>
      <c r="I488" s="160"/>
      <c r="K488" s="160"/>
      <c r="L488">
        <v>1309.4479999999949</v>
      </c>
      <c r="M488" s="160">
        <v>174.34482366486006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1309.747999999995</v>
      </c>
      <c r="C489" s="160">
        <v>35.192537970744162</v>
      </c>
      <c r="D489">
        <v>1309.747999999995</v>
      </c>
      <c r="E489" s="160">
        <v>-2216.2103891653501</v>
      </c>
      <c r="F489">
        <v>1309.747999999995</v>
      </c>
      <c r="G489" s="160">
        <v>23.636500834649723</v>
      </c>
      <c r="I489" s="160"/>
      <c r="K489" s="160"/>
      <c r="L489">
        <v>1309.6479999999951</v>
      </c>
      <c r="M489" s="160">
        <v>174.30005643680803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1309.9479999999951</v>
      </c>
      <c r="C490" s="160">
        <v>35.212559360895767</v>
      </c>
      <c r="D490">
        <v>1309.9479999999951</v>
      </c>
      <c r="E490" s="160">
        <v>-2216.4093971891675</v>
      </c>
      <c r="F490">
        <v>1309.9479999999951</v>
      </c>
      <c r="G490" s="160">
        <v>23.437492810832282</v>
      </c>
      <c r="I490" s="160"/>
      <c r="K490" s="160"/>
      <c r="L490">
        <v>1309.847999999995</v>
      </c>
      <c r="M490" s="160">
        <v>174.2550346230687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1310.1479999999951</v>
      </c>
      <c r="C491" s="160">
        <v>35.23273792849831</v>
      </c>
      <c r="D491">
        <v>1310.1479999999951</v>
      </c>
      <c r="E491" s="160">
        <v>-2216.608389219467</v>
      </c>
      <c r="F491">
        <v>1310.1479999999951</v>
      </c>
      <c r="G491" s="160">
        <v>23.238500780532831</v>
      </c>
      <c r="I491" s="160"/>
      <c r="K491" s="160"/>
      <c r="L491">
        <v>1310.0479999999952</v>
      </c>
      <c r="M491" s="160">
        <v>174.20977694536705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1310.3479999999952</v>
      </c>
      <c r="C492" s="160">
        <v>35.253074410021021</v>
      </c>
      <c r="D492">
        <v>1310.3479999999952</v>
      </c>
      <c r="E492" s="160">
        <v>-2216.8073650555439</v>
      </c>
      <c r="F492">
        <v>1310.3479999999952</v>
      </c>
      <c r="G492" s="160">
        <v>23.039524944455934</v>
      </c>
      <c r="I492" s="160"/>
      <c r="K492" s="160"/>
      <c r="L492">
        <v>1310.247999999995</v>
      </c>
      <c r="M492" s="160">
        <v>174.16430352072851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1310.5479999999952</v>
      </c>
      <c r="C493" s="160">
        <v>35.273569466738458</v>
      </c>
      <c r="D493">
        <v>1310.5479999999952</v>
      </c>
      <c r="E493" s="160">
        <v>-2217.006324502639</v>
      </c>
      <c r="F493">
        <v>1310.5479999999952</v>
      </c>
      <c r="G493" s="160">
        <v>22.840565497360785</v>
      </c>
      <c r="I493" s="160"/>
      <c r="K493" s="160"/>
      <c r="L493">
        <v>1310.4479999999953</v>
      </c>
      <c r="M493" s="160">
        <v>174.11863592224853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1310.7479999999953</v>
      </c>
      <c r="C494" s="160">
        <v>35.294223679479757</v>
      </c>
      <c r="D494">
        <v>1310.7479999999953</v>
      </c>
      <c r="E494" s="160">
        <v>-2217.2052673727139</v>
      </c>
      <c r="F494">
        <v>1310.7479999999953</v>
      </c>
      <c r="G494" s="160">
        <v>22.641622627285869</v>
      </c>
      <c r="I494" s="160"/>
      <c r="K494" s="160"/>
      <c r="L494">
        <v>1310.6479999999951</v>
      </c>
      <c r="M494" s="160">
        <v>174.07279724126147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1310.9479999999953</v>
      </c>
      <c r="C495" s="160">
        <v>35.315037543159221</v>
      </c>
      <c r="D495">
        <v>1310.9479999999953</v>
      </c>
      <c r="E495" s="160">
        <v>-2217.4041934852794</v>
      </c>
      <c r="F495">
        <v>1310.9479999999953</v>
      </c>
      <c r="G495" s="160">
        <v>22.44269651472041</v>
      </c>
      <c r="I495" s="160"/>
      <c r="K495" s="160"/>
      <c r="L495">
        <v>1310.8479999999954</v>
      </c>
      <c r="M495" s="160">
        <v>174.02681215135533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1311.1479999999954</v>
      </c>
      <c r="C496" s="160">
        <v>35.336011461083103</v>
      </c>
      <c r="D496">
        <v>1311.1479999999954</v>
      </c>
      <c r="E496" s="160">
        <v>-2217.6031026682681</v>
      </c>
      <c r="F496">
        <v>1311.1479999999954</v>
      </c>
      <c r="G496" s="160">
        <v>22.24378733173171</v>
      </c>
      <c r="I496" s="160"/>
      <c r="K496" s="160"/>
      <c r="L496">
        <v>1311.0479999999952</v>
      </c>
      <c r="M496" s="160">
        <v>173.98070697359964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1311.3479999999954</v>
      </c>
      <c r="C497" s="160">
        <v>35.357145739027679</v>
      </c>
      <c r="D497">
        <v>1311.3479999999954</v>
      </c>
      <c r="E497" s="160">
        <v>-2217.8019947589601</v>
      </c>
      <c r="F497">
        <v>1311.3479999999954</v>
      </c>
      <c r="G497" s="160">
        <v>22.04489524103974</v>
      </c>
      <c r="I497" s="160"/>
      <c r="K497" s="160"/>
      <c r="L497">
        <v>1311.2479999999955</v>
      </c>
      <c r="M497" s="160">
        <v>173.93450974344651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1311.5479999999955</v>
      </c>
      <c r="C498" s="160">
        <v>35.378440579083637</v>
      </c>
      <c r="D498">
        <v>1311.5479999999955</v>
      </c>
      <c r="E498" s="160">
        <v>-2218.0008696049563</v>
      </c>
      <c r="F498">
        <v>1311.5479999999955</v>
      </c>
      <c r="G498" s="160">
        <v>21.846020395043524</v>
      </c>
      <c r="I498" s="160"/>
      <c r="K498" s="160"/>
      <c r="L498">
        <v>1311.4479999999953</v>
      </c>
      <c r="M498" s="160">
        <v>173.88825027893273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1311.7479999999955</v>
      </c>
      <c r="C499" s="160">
        <v>35.39989607326229</v>
      </c>
      <c r="D499">
        <v>1311.7479999999955</v>
      </c>
      <c r="E499" s="160">
        <v>-2218.1997270652041</v>
      </c>
      <c r="F499">
        <v>1311.7479999999955</v>
      </c>
      <c r="G499" s="160">
        <v>21.647162934795688</v>
      </c>
      <c r="I499" s="160"/>
      <c r="K499" s="160"/>
      <c r="L499">
        <v>1311.6479999999956</v>
      </c>
      <c r="M499" s="160">
        <v>173.84196025029013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1311.9479999999955</v>
      </c>
      <c r="C500" s="160">
        <v>35.421512196858657</v>
      </c>
      <c r="D500">
        <v>1311.9479999999955</v>
      </c>
      <c r="E500" s="160">
        <v>-2218.398567011081</v>
      </c>
      <c r="F500">
        <v>1311.9479999999955</v>
      </c>
      <c r="G500" s="160">
        <v>21.44832298891879</v>
      </c>
      <c r="I500" s="160"/>
      <c r="K500" s="160"/>
      <c r="L500">
        <v>1311.8479999999954</v>
      </c>
      <c r="M500" s="160">
        <v>173.79567325118012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1312.1479999999956</v>
      </c>
      <c r="C501" s="160">
        <v>35.443288801567377</v>
      </c>
      <c r="D501">
        <v>1312.1479999999956</v>
      </c>
      <c r="E501" s="160">
        <v>-2218.5973893275273</v>
      </c>
      <c r="F501">
        <v>1312.1479999999956</v>
      </c>
      <c r="G501" s="160">
        <v>21.24950067247255</v>
      </c>
      <c r="I501" s="160"/>
      <c r="K501" s="160"/>
      <c r="L501">
        <v>1312.0479999999957</v>
      </c>
      <c r="M501" s="160">
        <v>173.74942487082168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1312.3479999999956</v>
      </c>
      <c r="C502" s="160">
        <v>35.465225608346948</v>
      </c>
      <c r="D502">
        <v>1312.3479999999956</v>
      </c>
      <c r="E502" s="160">
        <v>-2218.7961939142397</v>
      </c>
      <c r="F502">
        <v>1312.3479999999956</v>
      </c>
      <c r="G502" s="160">
        <v>21.050696085760137</v>
      </c>
      <c r="I502" s="160"/>
      <c r="K502" s="160"/>
      <c r="L502">
        <v>1312.2479999999955</v>
      </c>
      <c r="M502" s="160">
        <v>173.70325276778519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1312.5479999999957</v>
      </c>
      <c r="C503" s="160">
        <v>35.487322200028252</v>
      </c>
      <c r="D503">
        <v>1312.5479999999957</v>
      </c>
      <c r="E503" s="160">
        <v>-2218.9949806869149</v>
      </c>
      <c r="F503">
        <v>1312.5479999999957</v>
      </c>
      <c r="G503" s="160">
        <v>20.851909313084889</v>
      </c>
      <c r="I503" s="160"/>
      <c r="K503" s="160"/>
      <c r="L503">
        <v>1312.4479999999958</v>
      </c>
      <c r="M503" s="160">
        <v>173.65719674460382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1312.7479999999957</v>
      </c>
      <c r="C504" s="160">
        <v>35.50957801366372</v>
      </c>
      <c r="D504">
        <v>1312.7479999999957</v>
      </c>
      <c r="E504" s="160">
        <v>-2219.1937495785564</v>
      </c>
      <c r="F504">
        <v>1312.7479999999957</v>
      </c>
      <c r="G504" s="160">
        <v>20.653140421443368</v>
      </c>
      <c r="I504" s="160"/>
      <c r="K504" s="160"/>
      <c r="L504">
        <v>1312.6479999999956</v>
      </c>
      <c r="M504" s="160">
        <v>173.61129882387922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1312.9479999999958</v>
      </c>
      <c r="C505" s="160">
        <v>35.531992332613306</v>
      </c>
      <c r="D505">
        <v>1312.9479999999958</v>
      </c>
      <c r="E505" s="160">
        <v>-2219.3925005408369</v>
      </c>
      <c r="F505">
        <v>1312.9479999999958</v>
      </c>
      <c r="G505" s="160">
        <v>20.45438945916294</v>
      </c>
      <c r="I505" s="160"/>
      <c r="K505" s="160"/>
      <c r="L505">
        <v>1312.8479999999959</v>
      </c>
      <c r="M505" s="160">
        <v>173.56560332524339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1313.1479999999958</v>
      </c>
      <c r="C506" s="160">
        <v>35.554564278364147</v>
      </c>
      <c r="D506">
        <v>1313.1479999999958</v>
      </c>
      <c r="E506" s="160">
        <v>-2219.5912335455132</v>
      </c>
      <c r="F506">
        <v>1313.1479999999958</v>
      </c>
      <c r="G506" s="160">
        <v>20.255656454486598</v>
      </c>
      <c r="I506" s="160"/>
      <c r="K506" s="160"/>
      <c r="L506">
        <v>1313.0479999999957</v>
      </c>
      <c r="M506" s="160">
        <v>173.52015694313621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1313.3479999999959</v>
      </c>
      <c r="C507" s="160">
        <v>35.577292802080727</v>
      </c>
      <c r="D507">
        <v>1313.3479999999959</v>
      </c>
      <c r="E507" s="160">
        <v>-2219.7899485859102</v>
      </c>
      <c r="F507">
        <v>1313.3479999999959</v>
      </c>
      <c r="G507" s="160">
        <v>20.056941414089579</v>
      </c>
      <c r="I507" s="160"/>
      <c r="K507" s="160"/>
      <c r="L507">
        <v>1313.247999999996</v>
      </c>
      <c r="M507" s="160">
        <v>173.47500882599724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1313.5479999999959</v>
      </c>
      <c r="C508" s="160">
        <v>35.600176675883013</v>
      </c>
      <c r="D508">
        <v>1313.5479999999959</v>
      </c>
      <c r="E508" s="160">
        <v>-2219.9886456784488</v>
      </c>
      <c r="F508">
        <v>1313.5479999999959</v>
      </c>
      <c r="G508" s="160">
        <v>19.858244321550956</v>
      </c>
      <c r="I508" s="160"/>
      <c r="K508" s="160"/>
      <c r="L508">
        <v>1313.4479999999958</v>
      </c>
      <c r="M508" s="160">
        <v>173.43021065545176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1313.747999999996</v>
      </c>
      <c r="C509" s="160">
        <v>35.623214483849914</v>
      </c>
      <c r="D509">
        <v>1313.747999999996</v>
      </c>
      <c r="E509" s="160">
        <v>-2220.1873248642396</v>
      </c>
      <c r="F509">
        <v>1313.747999999996</v>
      </c>
      <c r="G509" s="160">
        <v>19.659565135760204</v>
      </c>
      <c r="I509" s="160"/>
      <c r="K509" s="160"/>
      <c r="L509">
        <v>1313.647999999996</v>
      </c>
      <c r="M509" s="160">
        <v>173.38581672690069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1313.947999999996</v>
      </c>
      <c r="C510" s="160">
        <v>35.646404612746302</v>
      </c>
      <c r="D510">
        <v>1313.947999999996</v>
      </c>
      <c r="E510" s="160">
        <v>-2220.3859862107283</v>
      </c>
      <c r="F510">
        <v>1313.947999999996</v>
      </c>
      <c r="G510" s="160">
        <v>19.46090378927147</v>
      </c>
      <c r="I510" s="160"/>
      <c r="K510" s="160"/>
      <c r="L510">
        <v>1313.8479999999959</v>
      </c>
      <c r="M510" s="160">
        <v>173.34188403021449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1314.147999999996</v>
      </c>
      <c r="C511" s="160">
        <v>35.669745242471855</v>
      </c>
      <c r="D511">
        <v>1314.147999999996</v>
      </c>
      <c r="E511" s="160">
        <v>-2220.5846298133984</v>
      </c>
      <c r="F511">
        <v>1314.147999999996</v>
      </c>
      <c r="G511" s="160">
        <v>19.262260186601452</v>
      </c>
      <c r="I511" s="160"/>
      <c r="K511" s="160"/>
      <c r="L511">
        <v>1314.0479999999961</v>
      </c>
      <c r="M511" s="160">
        <v>173.29847233106071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1314.3479999999961</v>
      </c>
      <c r="C512" s="160">
        <v>35.693234336230425</v>
      </c>
      <c r="D512">
        <v>1314.3479999999961</v>
      </c>
      <c r="E512" s="160">
        <v>-2220.7832557975203</v>
      </c>
      <c r="F512">
        <v>1314.3479999999961</v>
      </c>
      <c r="G512" s="160">
        <v>19.063634202479534</v>
      </c>
      <c r="I512" s="160"/>
      <c r="K512" s="160"/>
      <c r="L512">
        <v>1314.247999999996</v>
      </c>
      <c r="M512" s="160">
        <v>173.25564425231599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1314.5479999999961</v>
      </c>
      <c r="C513" s="160">
        <v>35.716869630419346</v>
      </c>
      <c r="D513">
        <v>1314.5479999999961</v>
      </c>
      <c r="E513" s="160">
        <v>-2220.9818643199569</v>
      </c>
      <c r="F513">
        <v>1314.5479999999961</v>
      </c>
      <c r="G513" s="160">
        <v>18.865025680042891</v>
      </c>
      <c r="I513" s="160"/>
      <c r="K513" s="160"/>
      <c r="L513">
        <v>1314.4479999999962</v>
      </c>
      <c r="M513" s="160">
        <v>173.21346535589043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1314.7479999999962</v>
      </c>
      <c r="C514" s="160">
        <v>35.740648624238297</v>
      </c>
      <c r="D514">
        <v>1314.7479999999962</v>
      </c>
      <c r="E514" s="160">
        <v>-2221.1804555710141</v>
      </c>
      <c r="F514">
        <v>1314.7479999999962</v>
      </c>
      <c r="G514" s="160">
        <v>18.666434428985667</v>
      </c>
      <c r="I514" s="160"/>
      <c r="K514" s="160"/>
      <c r="L514">
        <v>1314.647999999996</v>
      </c>
      <c r="M514" s="160">
        <v>173.17200422435167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1314.9479999999962</v>
      </c>
      <c r="C515" s="160">
        <v>35.764568569017868</v>
      </c>
      <c r="D515">
        <v>1314.9479999999962</v>
      </c>
      <c r="E515" s="160">
        <v>-2221.3790297763344</v>
      </c>
      <c r="F515">
        <v>1314.9479999999962</v>
      </c>
      <c r="G515" s="160">
        <v>18.467860223665411</v>
      </c>
      <c r="I515" s="160"/>
      <c r="K515" s="160"/>
      <c r="L515">
        <v>1314.8479999999963</v>
      </c>
      <c r="M515" s="160">
        <v>173.13133254239429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1315.1479999999963</v>
      </c>
      <c r="C516" s="160">
        <v>35.788626457268712</v>
      </c>
      <c r="D516">
        <v>1315.1479999999963</v>
      </c>
      <c r="E516" s="160">
        <v>-2221.5775871988317</v>
      </c>
      <c r="F516">
        <v>1315.1479999999963</v>
      </c>
      <c r="G516" s="160">
        <v>18.269302801168124</v>
      </c>
      <c r="I516" s="160"/>
      <c r="K516" s="160"/>
      <c r="L516">
        <v>1315.0479999999961</v>
      </c>
      <c r="M516" s="160">
        <v>173.09152517799873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1315.3479999999963</v>
      </c>
      <c r="C517" s="160">
        <v>35.812819011452497</v>
      </c>
      <c r="D517">
        <v>1315.3479999999963</v>
      </c>
      <c r="E517" s="160">
        <v>-2221.7761281406606</v>
      </c>
      <c r="F517">
        <v>1315.3479999999963</v>
      </c>
      <c r="G517" s="160">
        <v>18.0707618593392</v>
      </c>
      <c r="I517" s="160"/>
      <c r="K517" s="160"/>
      <c r="L517">
        <v>1315.2479999999964</v>
      </c>
      <c r="M517" s="160">
        <v>173.05266026298008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1315.5479999999964</v>
      </c>
      <c r="C518" s="160">
        <v>35.837142672476602</v>
      </c>
      <c r="D518">
        <v>1315.5479999999964</v>
      </c>
      <c r="E518" s="160">
        <v>-2221.9746529452168</v>
      </c>
      <c r="F518">
        <v>1315.5479999999964</v>
      </c>
      <c r="G518" s="160">
        <v>17.872237054783</v>
      </c>
      <c r="I518" s="160"/>
      <c r="K518" s="160"/>
      <c r="L518">
        <v>1315.4479999999962</v>
      </c>
      <c r="M518" s="160">
        <v>173.01481927286827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1315.7479999999964</v>
      </c>
      <c r="C519" s="160">
        <v>35.861593587915152</v>
      </c>
      <c r="D519">
        <v>1315.7479999999964</v>
      </c>
      <c r="E519" s="160">
        <v>-2222.1731619991629</v>
      </c>
      <c r="F519">
        <v>1315.7479999999964</v>
      </c>
      <c r="G519" s="160">
        <v>17.673728000836945</v>
      </c>
      <c r="I519" s="160"/>
      <c r="K519" s="160"/>
      <c r="L519">
        <v>1315.6479999999965</v>
      </c>
      <c r="M519" s="160">
        <v>172.97808710582601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1315.9479999999965</v>
      </c>
      <c r="C520" s="160">
        <v>35.886167599959464</v>
      </c>
      <c r="D520">
        <v>1315.9479999999965</v>
      </c>
      <c r="E520" s="160">
        <v>-2222.3716557344692</v>
      </c>
      <c r="F520">
        <v>1315.9479999999965</v>
      </c>
      <c r="G520" s="160">
        <v>17.475234265530617</v>
      </c>
      <c r="I520" s="160"/>
      <c r="K520" s="160"/>
      <c r="L520">
        <v>1315.8479999999963</v>
      </c>
      <c r="M520" s="160">
        <v>172.94255216029077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1316.1479999999965</v>
      </c>
      <c r="C521" s="160">
        <v>35.910860233101999</v>
      </c>
      <c r="D521">
        <v>1316.1479999999965</v>
      </c>
      <c r="E521" s="160">
        <v>-2222.5701346304668</v>
      </c>
      <c r="F521">
        <v>1316.1479999999965</v>
      </c>
      <c r="G521" s="160">
        <v>17.276755369533021</v>
      </c>
      <c r="I521" s="160"/>
      <c r="K521" s="160"/>
      <c r="L521">
        <v>1316.0479999999966</v>
      </c>
      <c r="M521" s="160">
        <v>172.90830641131117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1316.3479999999965</v>
      </c>
      <c r="C522" s="160">
        <v>35.935666681558281</v>
      </c>
      <c r="D522">
        <v>1316.3479999999965</v>
      </c>
      <c r="E522" s="160">
        <v>-2222.7685992159004</v>
      </c>
      <c r="F522">
        <v>1316.3479999999965</v>
      </c>
      <c r="G522" s="160">
        <v>17.078290784099408</v>
      </c>
      <c r="I522" s="160"/>
      <c r="K522" s="160"/>
      <c r="L522">
        <v>1316.2479999999964</v>
      </c>
      <c r="M522" s="160">
        <v>172.87544548517346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1316.5479999999966</v>
      </c>
      <c r="C523" s="160">
        <v>35.960581796432393</v>
      </c>
      <c r="D523">
        <v>1316.5479999999966</v>
      </c>
      <c r="E523" s="160">
        <v>-2222.9670500709744</v>
      </c>
      <c r="F523">
        <v>1316.5479999999966</v>
      </c>
      <c r="G523" s="160">
        <v>16.879839929025366</v>
      </c>
      <c r="I523" s="160"/>
      <c r="K523" s="160"/>
      <c r="L523">
        <v>1316.4479999999967</v>
      </c>
      <c r="M523" s="160">
        <v>172.84406873211049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1316.7479999999966</v>
      </c>
      <c r="C524" s="160">
        <v>35.985600072632103</v>
      </c>
      <c r="D524">
        <v>1316.7479999999966</v>
      </c>
      <c r="E524" s="160">
        <v>-2223.1654878293803</v>
      </c>
      <c r="F524">
        <v>1316.7479999999966</v>
      </c>
      <c r="G524" s="160">
        <v>16.681402170619549</v>
      </c>
      <c r="I524" s="160"/>
      <c r="K524" s="160"/>
      <c r="L524">
        <v>1316.6479999999965</v>
      </c>
      <c r="M524" s="160">
        <v>172.81427929684384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1316.9479999999967</v>
      </c>
      <c r="C525" s="160">
        <v>36.010715635540862</v>
      </c>
      <c r="D525">
        <v>1316.9479999999967</v>
      </c>
      <c r="E525" s="160">
        <v>-2223.3639131802911</v>
      </c>
      <c r="F525">
        <v>1316.9479999999967</v>
      </c>
      <c r="G525" s="160">
        <v>16.482976819708711</v>
      </c>
      <c r="I525" s="160"/>
      <c r="K525" s="160"/>
      <c r="L525">
        <v>1316.8479999999968</v>
      </c>
      <c r="M525" s="160">
        <v>172.78618418652022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1317.1479999999967</v>
      </c>
      <c r="C526" s="160">
        <v>36.035922227454542</v>
      </c>
      <c r="D526">
        <v>1317.1479999999967</v>
      </c>
      <c r="E526" s="160">
        <v>-2223.5623268703184</v>
      </c>
      <c r="F526">
        <v>1317.1479999999967</v>
      </c>
      <c r="G526" s="160">
        <v>16.284563129681374</v>
      </c>
      <c r="I526" s="160"/>
      <c r="K526" s="160"/>
      <c r="L526">
        <v>1317.0479999999966</v>
      </c>
      <c r="M526" s="160">
        <v>172.75989433613225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1317.3479999999968</v>
      </c>
      <c r="C527" s="160">
        <v>36.061213193791914</v>
      </c>
      <c r="D527">
        <v>1317.3479999999968</v>
      </c>
      <c r="E527" s="160">
        <v>-2223.7607297054092</v>
      </c>
      <c r="F527">
        <v>1317.3479999999968</v>
      </c>
      <c r="G527" s="160">
        <v>16.086160294590627</v>
      </c>
      <c r="I527" s="160"/>
      <c r="K527" s="160"/>
      <c r="L527">
        <v>1317.2479999999969</v>
      </c>
      <c r="M527" s="160">
        <v>172.73552467058389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1317.5479999999968</v>
      </c>
      <c r="C528" s="160">
        <v>36.086581469088735</v>
      </c>
      <c r="D528">
        <v>1317.5479999999968</v>
      </c>
      <c r="E528" s="160">
        <v>-2223.959122552671</v>
      </c>
      <c r="F528">
        <v>1317.5479999999968</v>
      </c>
      <c r="G528" s="160">
        <v>15.88776744732877</v>
      </c>
      <c r="I528" s="160"/>
      <c r="K528" s="160"/>
      <c r="L528">
        <v>1317.4479999999967</v>
      </c>
      <c r="M528" s="160">
        <v>172.71319416343783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1317.7479999999969</v>
      </c>
      <c r="C529" s="160">
        <v>36.112019562786344</v>
      </c>
      <c r="D529">
        <v>1317.7479999999969</v>
      </c>
      <c r="E529" s="160">
        <v>-2224.1575063421092</v>
      </c>
      <c r="F529">
        <v>1317.7479999999969</v>
      </c>
      <c r="G529" s="160">
        <v>15.68938365789063</v>
      </c>
      <c r="I529" s="160"/>
      <c r="K529" s="160"/>
      <c r="L529">
        <v>1317.647999999997</v>
      </c>
      <c r="M529" s="160">
        <v>172.69302589189016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1317.9479999999969</v>
      </c>
      <c r="C530" s="160">
        <v>36.137519544826844</v>
      </c>
      <c r="D530">
        <v>1317.9479999999969</v>
      </c>
      <c r="E530" s="160">
        <v>-2224.3558820682592</v>
      </c>
      <c r="F530">
        <v>1317.9479999999969</v>
      </c>
      <c r="G530" s="160">
        <v>15.491007931740569</v>
      </c>
      <c r="I530" s="160"/>
      <c r="K530" s="160"/>
      <c r="L530">
        <v>1317.8479999999968</v>
      </c>
      <c r="M530" s="160">
        <v>172.67514708772458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1318.147999999997</v>
      </c>
      <c r="C531" s="160">
        <v>36.163073031067903</v>
      </c>
      <c r="D531">
        <v>1318.147999999997</v>
      </c>
      <c r="E531" s="160">
        <v>-2224.5542507916925</v>
      </c>
      <c r="F531">
        <v>1318.147999999997</v>
      </c>
      <c r="G531" s="160">
        <v>15.292639208307264</v>
      </c>
      <c r="I531" s="160"/>
      <c r="K531" s="160"/>
      <c r="L531">
        <v>1318.047999999997</v>
      </c>
      <c r="M531" s="160">
        <v>172.65968918363004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1318.347999999997</v>
      </c>
      <c r="C532" s="160">
        <v>36.188671168531599</v>
      </c>
      <c r="D532">
        <v>1318.347999999997</v>
      </c>
      <c r="E532" s="160">
        <v>-2224.7526136403785</v>
      </c>
      <c r="F532">
        <v>1318.347999999997</v>
      </c>
      <c r="G532" s="160">
        <v>15.09427635962129</v>
      </c>
      <c r="I532" s="160"/>
      <c r="K532" s="160"/>
      <c r="L532">
        <v>1318.2479999999969</v>
      </c>
      <c r="M532" s="160">
        <v>172.6467878548352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1318.547999999997</v>
      </c>
      <c r="C533" s="160">
        <v>36.21430462050273</v>
      </c>
      <c r="D533">
        <v>1318.547999999997</v>
      </c>
      <c r="E533" s="160">
        <v>-2224.9509718108743</v>
      </c>
      <c r="F533">
        <v>1318.547999999997</v>
      </c>
      <c r="G533" s="160">
        <v>14.895918189125496</v>
      </c>
      <c r="I533" s="160"/>
      <c r="K533" s="160"/>
      <c r="L533">
        <v>1318.4479999999971</v>
      </c>
      <c r="M533" s="160">
        <v>172.63658305524035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1318.7479999999971</v>
      </c>
      <c r="C534" s="160">
        <v>36.239963551493524</v>
      </c>
      <c r="D534">
        <v>1318.7479999999971</v>
      </c>
      <c r="E534" s="160">
        <v>-2225.1493265693293</v>
      </c>
      <c r="F534">
        <v>1318.7479999999971</v>
      </c>
      <c r="G534" s="160">
        <v>14.697563430670471</v>
      </c>
      <c r="I534" s="160"/>
      <c r="K534" s="160"/>
      <c r="L534">
        <v>1318.647999999997</v>
      </c>
      <c r="M534" s="160">
        <v>172.62921904827579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1318.9479999999971</v>
      </c>
      <c r="C535" s="160">
        <v>36.265637612092853</v>
      </c>
      <c r="D535">
        <v>1318.9479999999971</v>
      </c>
      <c r="E535" s="160">
        <v>-2225.3476792522629</v>
      </c>
      <c r="F535">
        <v>1318.9479999999971</v>
      </c>
      <c r="G535" s="160">
        <v>14.499210747736925</v>
      </c>
      <c r="I535" s="160"/>
      <c r="K535" s="160"/>
      <c r="L535">
        <v>1318.8479999999972</v>
      </c>
      <c r="M535" s="160">
        <v>172.62484443109483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1319.1479999999972</v>
      </c>
      <c r="C536" s="160">
        <v>36.291315923719672</v>
      </c>
      <c r="D536">
        <v>1319.1479999999972</v>
      </c>
      <c r="E536" s="160">
        <v>-2225.546031267113</v>
      </c>
      <c r="F536">
        <v>1319.1479999999972</v>
      </c>
      <c r="G536" s="160">
        <v>14.300858732886809</v>
      </c>
      <c r="I536" s="160"/>
      <c r="K536" s="160"/>
      <c r="L536">
        <v>1319.047999999997</v>
      </c>
      <c r="M536" s="160">
        <v>172.62361215314212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1319.3479999999972</v>
      </c>
      <c r="C537" s="160">
        <v>36.316987063301617</v>
      </c>
      <c r="D537">
        <v>1319.3479999999972</v>
      </c>
      <c r="E537" s="160">
        <v>-2225.7443840924925</v>
      </c>
      <c r="F537">
        <v>1319.3479999999972</v>
      </c>
      <c r="G537" s="160">
        <v>14.102505907507293</v>
      </c>
      <c r="I537" s="160"/>
      <c r="K537" s="160"/>
      <c r="L537">
        <v>1319.2479999999973</v>
      </c>
      <c r="M537" s="160">
        <v>172.62567952649232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1319.5479999999973</v>
      </c>
      <c r="C538" s="160">
        <v>36.342639047901486</v>
      </c>
      <c r="D538">
        <v>1319.5479999999973</v>
      </c>
      <c r="E538" s="160">
        <v>-2225.9427392781604</v>
      </c>
      <c r="F538">
        <v>1319.5479999999973</v>
      </c>
      <c r="G538" s="160">
        <v>13.904150721839414</v>
      </c>
      <c r="I538" s="160"/>
      <c r="K538" s="160"/>
      <c r="L538">
        <v>1319.4479999999971</v>
      </c>
      <c r="M538" s="160">
        <v>172.63120823015129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>
        <v>1319.7479999999973</v>
      </c>
      <c r="C539" s="160">
        <v>36.368259319315975</v>
      </c>
      <c r="D539">
        <v>1319.7479999999973</v>
      </c>
      <c r="E539" s="160">
        <v>-2226.1410984446479</v>
      </c>
      <c r="F539">
        <v>1319.7479999999973</v>
      </c>
      <c r="G539" s="160">
        <v>13.70579155535188</v>
      </c>
      <c r="I539" s="160"/>
      <c r="K539" s="160"/>
      <c r="L539">
        <v>1319.6479999999974</v>
      </c>
      <c r="M539" s="160">
        <v>172.64036430538147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>
        <v>1319.9479999999974</v>
      </c>
      <c r="C540" s="160">
        <v>36.393834728672502</v>
      </c>
      <c r="D540">
        <v>1319.9479999999974</v>
      </c>
      <c r="E540" s="160">
        <v>-2226.339463282517</v>
      </c>
      <c r="F540">
        <v>1319.9479999999974</v>
      </c>
      <c r="G540" s="160">
        <v>13.507426717482758</v>
      </c>
      <c r="I540" s="160"/>
      <c r="K540" s="160"/>
      <c r="L540">
        <v>1319.8479999999972</v>
      </c>
      <c r="M540" s="160">
        <v>172.65331814308544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>
        <v>1320.1479999999974</v>
      </c>
      <c r="C541" s="160">
        <v>36.419351521051937</v>
      </c>
      <c r="D541">
        <v>1320.1479999999974</v>
      </c>
      <c r="E541" s="160">
        <v>-2226.5378355512166</v>
      </c>
      <c r="F541">
        <v>1320.1479999999974</v>
      </c>
      <c r="G541" s="160">
        <v>13.309054448783172</v>
      </c>
      <c r="I541" s="160"/>
      <c r="K541" s="160"/>
      <c r="L541">
        <v>1320.0479999999975</v>
      </c>
      <c r="M541" s="160">
        <v>172.67024446233324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>
        <v>1320.3479999999975</v>
      </c>
      <c r="C542" s="160">
        <v>36.444795320167032</v>
      </c>
      <c r="D542">
        <v>1320.3479999999975</v>
      </c>
      <c r="E542" s="160">
        <v>-2226.7362170774963</v>
      </c>
      <c r="F542">
        <v>1320.3479999999975</v>
      </c>
      <c r="G542" s="160">
        <v>13.110672922503454</v>
      </c>
      <c r="I542" s="160"/>
      <c r="K542" s="160"/>
      <c r="L542">
        <v>1320.2479999999973</v>
      </c>
      <c r="M542" s="160">
        <v>172.69132227932982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>
        <v>1320.5479999999975</v>
      </c>
      <c r="C543" s="160">
        <v>36.470151113128054</v>
      </c>
      <c r="D543">
        <v>1320.5479999999975</v>
      </c>
      <c r="E543" s="160">
        <v>-2226.9346097533389</v>
      </c>
      <c r="F543">
        <v>1320.5479999999975</v>
      </c>
      <c r="G543" s="160">
        <v>12.912280246660885</v>
      </c>
      <c r="I543" s="160"/>
      <c r="K543" s="160"/>
      <c r="L543">
        <v>1320.4479999999976</v>
      </c>
      <c r="M543" s="160">
        <v>172.71673486648766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>
        <v>1320.7479999999975</v>
      </c>
      <c r="C544" s="160">
        <v>36.495403235329483</v>
      </c>
      <c r="D544">
        <v>1320.7479999999975</v>
      </c>
      <c r="E544" s="160">
        <v>-2227.1330155333749</v>
      </c>
      <c r="F544">
        <v>1320.7479999999975</v>
      </c>
      <c r="G544" s="160">
        <v>12.713874466624929</v>
      </c>
      <c r="I544" s="160"/>
      <c r="K544" s="160"/>
      <c r="L544">
        <v>1320.6479999999974</v>
      </c>
      <c r="M544" s="160">
        <v>172.74666970116041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>
        <v>1320.9479999999976</v>
      </c>
      <c r="C545" s="160">
        <v>36.520535355493529</v>
      </c>
      <c r="D545">
        <v>1320.9479999999976</v>
      </c>
      <c r="E545" s="160">
        <v>-2227.3314364317284</v>
      </c>
      <c r="F545">
        <v>1320.9479999999976</v>
      </c>
      <c r="G545" s="160">
        <v>12.515453568271369</v>
      </c>
      <c r="I545" s="160"/>
      <c r="K545" s="160"/>
      <c r="L545">
        <v>1320.8479999999977</v>
      </c>
      <c r="M545" s="160">
        <v>172.78131840307634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>
        <v>1321.1479999999976</v>
      </c>
      <c r="C546" s="160">
        <v>36.54553046090895</v>
      </c>
      <c r="D546">
        <v>1321.1479999999976</v>
      </c>
      <c r="E546" s="160">
        <v>-2227.5298745182649</v>
      </c>
      <c r="F546">
        <v>1321.1479999999976</v>
      </c>
      <c r="G546" s="160">
        <v>12.31701548173487</v>
      </c>
      <c r="I546" s="160"/>
      <c r="K546" s="160"/>
      <c r="L546">
        <v>1321.0479999999975</v>
      </c>
      <c r="M546" s="160">
        <v>172.82087666063464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>
        <v>1321.3479999999977</v>
      </c>
      <c r="C547" s="160">
        <v>36.570370842905469</v>
      </c>
      <c r="D547">
        <v>1321.3479999999977</v>
      </c>
      <c r="E547" s="160">
        <v>-2227.7283319141798</v>
      </c>
      <c r="F547">
        <v>1321.3479999999977</v>
      </c>
      <c r="G547" s="160">
        <v>12.118558085820041</v>
      </c>
      <c r="I547" s="160"/>
      <c r="K547" s="160"/>
      <c r="L547">
        <v>1321.2479999999978</v>
      </c>
      <c r="M547" s="160">
        <v>172.86554414462606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>
        <v>1321.5479999999977</v>
      </c>
      <c r="C548" s="160">
        <v>36.595038082607232</v>
      </c>
      <c r="D548">
        <v>1321.5479999999977</v>
      </c>
      <c r="E548" s="160">
        <v>-2227.9268107868961</v>
      </c>
      <c r="F548">
        <v>1321.5479999999977</v>
      </c>
      <c r="G548" s="160">
        <v>11.920079213103691</v>
      </c>
      <c r="I548" s="160"/>
      <c r="K548" s="160"/>
      <c r="L548">
        <v>1321.4479999999976</v>
      </c>
      <c r="M548" s="160">
        <v>172.91552440965162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>
        <v>1321.7479999999978</v>
      </c>
      <c r="C549" s="160">
        <v>36.619513037011004</v>
      </c>
      <c r="D549">
        <v>1321.7479999999978</v>
      </c>
      <c r="E549" s="160">
        <v>-2228.1253133442133</v>
      </c>
      <c r="F549">
        <v>1321.7479999999978</v>
      </c>
      <c r="G549" s="160">
        <v>11.721576655786521</v>
      </c>
      <c r="I549" s="160"/>
      <c r="K549" s="160"/>
      <c r="L549">
        <v>1321.6479999999979</v>
      </c>
      <c r="M549" s="160">
        <v>172.97102478191272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>
        <v>1321.9479999999978</v>
      </c>
      <c r="C550" s="160">
        <v>36.643775825437736</v>
      </c>
      <c r="D550">
        <v>1321.9479999999978</v>
      </c>
      <c r="E550" s="160">
        <v>-2228.3238418276651</v>
      </c>
      <c r="F550">
        <v>1321.9479999999978</v>
      </c>
      <c r="G550" s="160">
        <v>11.523048172334711</v>
      </c>
      <c r="I550" s="160"/>
      <c r="K550" s="160"/>
      <c r="L550">
        <v>1321.8479999999977</v>
      </c>
      <c r="M550" s="160">
        <v>173.03225623340899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>
        <v>1322.1479999999979</v>
      </c>
      <c r="C551" s="160">
        <v>36.6677915098402</v>
      </c>
      <c r="D551">
        <v>1322.1479999999979</v>
      </c>
      <c r="E551" s="160">
        <v>-2228.5224002358982</v>
      </c>
      <c r="F551">
        <v>1322.1479999999979</v>
      </c>
      <c r="G551" s="160">
        <v>11.3244897641016</v>
      </c>
      <c r="I551" s="160"/>
      <c r="K551" s="160"/>
      <c r="L551">
        <v>1322.047999999998</v>
      </c>
      <c r="M551" s="160">
        <v>173.10356154465305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>
        <v>1322.3479999999979</v>
      </c>
      <c r="C552" s="160">
        <v>36.691491224320956</v>
      </c>
      <c r="D552">
        <v>1322.3479999999979</v>
      </c>
      <c r="E552" s="160">
        <v>-2228.7209964869771</v>
      </c>
      <c r="F552">
        <v>1322.3479999999979</v>
      </c>
      <c r="G552" s="160">
        <v>11.125893513022675</v>
      </c>
      <c r="I552" s="160"/>
      <c r="K552" s="160"/>
      <c r="L552">
        <v>1322.2479999999978</v>
      </c>
      <c r="M552" s="160">
        <v>173.19472468631693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>
        <v>1322.547999999998</v>
      </c>
      <c r="C553" s="160">
        <v>36.71480340252802</v>
      </c>
      <c r="D553">
        <v>1322.547999999998</v>
      </c>
      <c r="E553" s="160">
        <v>-2228.9196384827219</v>
      </c>
      <c r="F553">
        <v>1322.547999999998</v>
      </c>
      <c r="G553" s="160">
        <v>10.927251517277909</v>
      </c>
      <c r="I553" s="160"/>
      <c r="K553" s="160"/>
      <c r="L553">
        <v>1322.447999999998</v>
      </c>
      <c r="M553" s="160">
        <v>173.30651346831118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>
        <v>1322.747999999998</v>
      </c>
      <c r="C554" s="160">
        <v>36.737653589628565</v>
      </c>
      <c r="D554">
        <v>1322.747999999998</v>
      </c>
      <c r="E554" s="160">
        <v>-2229.1183340329108</v>
      </c>
      <c r="F554">
        <v>1322.747999999998</v>
      </c>
      <c r="G554" s="160">
        <v>10.728555967089051</v>
      </c>
      <c r="I554" s="160"/>
      <c r="K554" s="160"/>
      <c r="L554">
        <v>1322.6479999999979</v>
      </c>
      <c r="M554" s="160">
        <v>173.43974701357226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>
        <v>1322.947999999998</v>
      </c>
      <c r="C555" s="160">
        <v>36.759963770130327</v>
      </c>
      <c r="D555">
        <v>1322.947999999998</v>
      </c>
      <c r="E555" s="160">
        <v>-2229.317090821492</v>
      </c>
      <c r="F555">
        <v>1322.947999999998</v>
      </c>
      <c r="G555" s="160">
        <v>10.529799178507801</v>
      </c>
      <c r="I555" s="160"/>
      <c r="K555" s="160"/>
      <c r="L555">
        <v>1322.8479999999981</v>
      </c>
      <c r="M555" s="160">
        <v>173.59543517017141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>
        <v>1323.1479999999981</v>
      </c>
      <c r="C556" s="160">
        <v>36.781652150120507</v>
      </c>
      <c r="D556">
        <v>1323.1479999999981</v>
      </c>
      <c r="E556" s="160">
        <v>-2229.5159163018006</v>
      </c>
      <c r="F556">
        <v>1323.1479999999981</v>
      </c>
      <c r="G556" s="160">
        <v>10.330973698199159</v>
      </c>
      <c r="I556" s="160"/>
      <c r="K556" s="160"/>
      <c r="L556">
        <v>1323.047999999998</v>
      </c>
      <c r="M556" s="160">
        <v>173.77464720756822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>
        <v>1323.3479999999981</v>
      </c>
      <c r="C557" s="160">
        <v>36.802633472580041</v>
      </c>
      <c r="D557">
        <v>1323.3479999999981</v>
      </c>
      <c r="E557" s="160">
        <v>-2229.7148175176371</v>
      </c>
      <c r="F557">
        <v>1323.3479999999981</v>
      </c>
      <c r="G557" s="160">
        <v>10.132072482362673</v>
      </c>
      <c r="I557" s="160"/>
      <c r="K557" s="160"/>
      <c r="L557">
        <v>1323.2479999999982</v>
      </c>
      <c r="M557" s="160">
        <v>173.97835813934114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>
        <v>1323.5479999999982</v>
      </c>
      <c r="C558" s="160">
        <v>36.822818851414759</v>
      </c>
      <c r="D558">
        <v>1323.5479999999982</v>
      </c>
      <c r="E558" s="160">
        <v>-2229.9138009640451</v>
      </c>
      <c r="F558">
        <v>1323.5479999999982</v>
      </c>
      <c r="G558" s="160">
        <v>9.9330890359547084</v>
      </c>
      <c r="I558" s="160"/>
      <c r="K558" s="160"/>
      <c r="L558">
        <v>1323.447999999998</v>
      </c>
      <c r="M558" s="160">
        <v>174.20758758710036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>
        <v>1323.7479999999982</v>
      </c>
      <c r="C559" s="160">
        <v>36.842115819861256</v>
      </c>
      <c r="D559">
        <v>1323.7479999999982</v>
      </c>
      <c r="E559" s="160">
        <v>-2230.112872408919</v>
      </c>
      <c r="F559">
        <v>1323.7479999999982</v>
      </c>
      <c r="G559" s="160">
        <v>9.7340175910808284</v>
      </c>
      <c r="I559" s="160"/>
      <c r="K559" s="160"/>
      <c r="L559">
        <v>1323.6479999999983</v>
      </c>
      <c r="M559" s="160">
        <v>174.46333823529395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>
        <v>1323.9479999999983</v>
      </c>
      <c r="C560" s="160">
        <v>36.860428099642128</v>
      </c>
      <c r="D560">
        <v>1323.9479999999983</v>
      </c>
      <c r="E560" s="160">
        <v>-2230.3120367255492</v>
      </c>
      <c r="F560">
        <v>1323.9479999999983</v>
      </c>
      <c r="G560" s="160">
        <v>9.5348532744505974</v>
      </c>
      <c r="I560" s="160"/>
      <c r="K560" s="160"/>
      <c r="L560">
        <v>1323.8479999999981</v>
      </c>
      <c r="M560" s="160">
        <v>174.74667660604121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>
        <v>1324.1479999999983</v>
      </c>
      <c r="C561" s="160">
        <v>36.877655360225617</v>
      </c>
      <c r="D561">
        <v>1324.1479999999983</v>
      </c>
      <c r="E561" s="160">
        <v>-2230.5112977034023</v>
      </c>
      <c r="F561">
        <v>1324.1479999999983</v>
      </c>
      <c r="G561" s="160">
        <v>9.3355922965974969</v>
      </c>
      <c r="I561" s="160"/>
      <c r="K561" s="160"/>
      <c r="L561">
        <v>1324.0479999999984</v>
      </c>
      <c r="M561" s="160">
        <v>175.05873634096986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>
        <v>1324.3479999999984</v>
      </c>
      <c r="C562" s="160">
        <v>36.893693098614861</v>
      </c>
      <c r="D562">
        <v>1324.3479999999984</v>
      </c>
      <c r="E562" s="160">
        <v>-2230.7106578239332</v>
      </c>
      <c r="F562">
        <v>1324.3479999999984</v>
      </c>
      <c r="G562" s="160">
        <v>9.1362321760666418</v>
      </c>
      <c r="I562" s="160"/>
      <c r="K562" s="160"/>
      <c r="L562">
        <v>1324.2479999999982</v>
      </c>
      <c r="M562" s="160">
        <v>175.40068419362183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>
        <v>1324.5479999999984</v>
      </c>
      <c r="C563" s="160">
        <v>36.908432066593477</v>
      </c>
      <c r="D563">
        <v>1324.5479999999984</v>
      </c>
      <c r="E563" s="160">
        <v>-2230.9101180458606</v>
      </c>
      <c r="F563">
        <v>1324.5479999999984</v>
      </c>
      <c r="G563" s="160">
        <v>8.9367719541392034</v>
      </c>
      <c r="I563" s="160"/>
      <c r="K563" s="160"/>
      <c r="L563">
        <v>1324.4479999999985</v>
      </c>
      <c r="M563" s="160">
        <v>175.77385099414101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>
        <v>1324.7479999999985</v>
      </c>
      <c r="C564" s="160">
        <v>36.921758556635709</v>
      </c>
      <c r="D564">
        <v>1324.7479999999985</v>
      </c>
      <c r="E564" s="160">
        <v>-2231.1096774912226</v>
      </c>
      <c r="F564">
        <v>1324.7479999999985</v>
      </c>
      <c r="G564" s="160">
        <v>8.7372125087772474</v>
      </c>
      <c r="I564" s="160"/>
      <c r="K564" s="160"/>
      <c r="L564">
        <v>1324.6479999999983</v>
      </c>
      <c r="M564" s="160">
        <v>176.17948607007307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>
        <v>1324.9479999999985</v>
      </c>
      <c r="C565" s="160">
        <v>36.933554404299237</v>
      </c>
      <c r="D565">
        <v>1324.9479999999985</v>
      </c>
      <c r="E565" s="160">
        <v>-2231.3093331333835</v>
      </c>
      <c r="F565">
        <v>1324.9479999999985</v>
      </c>
      <c r="G565" s="160">
        <v>8.5375568666163417</v>
      </c>
      <c r="I565" s="160"/>
      <c r="K565" s="160"/>
      <c r="L565">
        <v>1324.8479999999986</v>
      </c>
      <c r="M565" s="160">
        <v>176.61884054608564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>
        <v>1325.1479999999985</v>
      </c>
      <c r="C566" s="160">
        <v>36.943697014223616</v>
      </c>
      <c r="D566">
        <v>1325.1479999999985</v>
      </c>
      <c r="E566" s="160">
        <v>-2231.5090794586122</v>
      </c>
      <c r="F566">
        <v>1325.1479999999985</v>
      </c>
      <c r="G566" s="160">
        <v>8.3378105413876256</v>
      </c>
      <c r="I566" s="160"/>
      <c r="K566" s="160"/>
      <c r="L566">
        <v>1325.0479999999984</v>
      </c>
      <c r="M566" s="160">
        <v>177.09316273322273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>
        <v>1325.3479999999986</v>
      </c>
      <c r="C567" s="160">
        <v>36.952059657644512</v>
      </c>
      <c r="D567">
        <v>1325.3479999999986</v>
      </c>
      <c r="E567" s="160">
        <v>-2231.7089080908618</v>
      </c>
      <c r="F567">
        <v>1325.3479999999986</v>
      </c>
      <c r="G567" s="160">
        <v>8.1379819091380341</v>
      </c>
      <c r="I567" s="160"/>
      <c r="K567" s="160"/>
      <c r="L567">
        <v>1325.2479999999987</v>
      </c>
      <c r="M567" s="160">
        <v>177.60362293349922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>
        <v>1325.5479999999986</v>
      </c>
      <c r="C568" s="160">
        <v>36.958511111245762</v>
      </c>
      <c r="D568">
        <v>1325.5479999999986</v>
      </c>
      <c r="E568" s="160">
        <v>-2231.908807424199</v>
      </c>
      <c r="F568">
        <v>1325.5479999999986</v>
      </c>
      <c r="G568" s="160">
        <v>7.9380825758007632</v>
      </c>
      <c r="I568" s="160"/>
      <c r="K568" s="160"/>
      <c r="L568">
        <v>1325.4479999999985</v>
      </c>
      <c r="M568" s="160">
        <v>178.15150555938303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>
        <v>1325.7479999999987</v>
      </c>
      <c r="C569" s="160">
        <v>36.962915701456375</v>
      </c>
      <c r="D569">
        <v>1325.7479999999987</v>
      </c>
      <c r="E569" s="160">
        <v>-2232.1087622003074</v>
      </c>
      <c r="F569">
        <v>1325.7479999999987</v>
      </c>
      <c r="G569" s="160">
        <v>7.7381277996923927</v>
      </c>
      <c r="I569" s="160"/>
      <c r="K569" s="160"/>
      <c r="L569">
        <v>1325.6479999999988</v>
      </c>
      <c r="M569" s="160">
        <v>178.73809654314357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>
        <v>1325.9479999999987</v>
      </c>
      <c r="C570" s="160">
        <v>36.965133554421293</v>
      </c>
      <c r="D570">
        <v>1325.9479999999987</v>
      </c>
      <c r="E570" s="160">
        <v>-2232.3087530543935</v>
      </c>
      <c r="F570">
        <v>1325.9479999999987</v>
      </c>
      <c r="G570" s="160">
        <v>7.5381369456063112</v>
      </c>
      <c r="I570" s="160"/>
      <c r="K570" s="160"/>
      <c r="L570">
        <v>1325.8479999999986</v>
      </c>
      <c r="M570" s="160">
        <v>179.36462891697954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>
        <v>1326.1479999999988</v>
      </c>
      <c r="C571" s="160">
        <v>36.965020705846115</v>
      </c>
      <c r="D571">
        <v>1326.1479999999988</v>
      </c>
      <c r="E571" s="160">
        <v>-2232.5087560419261</v>
      </c>
      <c r="F571">
        <v>1326.1479999999988</v>
      </c>
      <c r="G571" s="160">
        <v>7.3381339580737404</v>
      </c>
      <c r="I571" s="160"/>
      <c r="K571" s="160"/>
      <c r="L571">
        <v>1326.0479999999989</v>
      </c>
      <c r="M571" s="160">
        <v>179.96767175093046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>
        <v>1326.3479999999988</v>
      </c>
      <c r="C572" s="160">
        <v>36.96242912739752</v>
      </c>
      <c r="D572">
        <v>1326.3479999999988</v>
      </c>
      <c r="E572" s="160">
        <v>-2232.7087421367005</v>
      </c>
      <c r="F572">
        <v>1326.3479999999988</v>
      </c>
      <c r="G572" s="160">
        <v>7.1381478632993094</v>
      </c>
      <c r="I572" s="160"/>
      <c r="K572" s="160"/>
      <c r="L572">
        <v>1326.2479999999987</v>
      </c>
      <c r="M572" s="160">
        <v>179.25755739872446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>
        <v>1326.5479999999989</v>
      </c>
      <c r="C573" s="160">
        <v>36.957206948570821</v>
      </c>
      <c r="D573">
        <v>1326.5479999999989</v>
      </c>
      <c r="E573" s="160">
        <v>-2232.9086766992305</v>
      </c>
      <c r="F573">
        <v>1326.5479999999989</v>
      </c>
      <c r="G573" s="160">
        <v>6.9382133007693483</v>
      </c>
      <c r="I573" s="160"/>
      <c r="K573" s="160"/>
      <c r="L573">
        <v>1326.447999999999</v>
      </c>
      <c r="M573" s="160">
        <v>178.50380650501467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>
        <v>1326.7479999999989</v>
      </c>
      <c r="C574" s="160">
        <v>36.949199117615677</v>
      </c>
      <c r="D574">
        <v>1326.7479999999989</v>
      </c>
      <c r="E574" s="160">
        <v>-2233.1085189384439</v>
      </c>
      <c r="F574">
        <v>1326.7479999999989</v>
      </c>
      <c r="G574" s="160">
        <v>6.7383710615558812</v>
      </c>
      <c r="I574" s="160"/>
      <c r="K574" s="160"/>
      <c r="L574">
        <v>1326.6479999999988</v>
      </c>
      <c r="M574" s="160">
        <v>177.70534203851915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>
        <v>1326.947999999999</v>
      </c>
      <c r="C575" s="160">
        <v>36.938247381596184</v>
      </c>
      <c r="D575">
        <v>1326.947999999999</v>
      </c>
      <c r="E575" s="160">
        <v>-2233.308221342792</v>
      </c>
      <c r="F575">
        <v>1326.947999999999</v>
      </c>
      <c r="G575" s="160">
        <v>6.5386686572078361</v>
      </c>
      <c r="I575" s="160"/>
      <c r="K575" s="160"/>
      <c r="L575">
        <v>1326.847999999999</v>
      </c>
      <c r="M575" s="160">
        <v>176.86102759198454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>
        <v>1327.147999999999</v>
      </c>
      <c r="C576" s="160">
        <v>36.924190680838215</v>
      </c>
      <c r="D576">
        <v>1327.147999999999</v>
      </c>
      <c r="E576" s="160">
        <v>-2233.507729097732</v>
      </c>
      <c r="F576">
        <v>1327.147999999999</v>
      </c>
      <c r="G576" s="160">
        <v>6.3391609022678495</v>
      </c>
      <c r="I576" s="160"/>
      <c r="K576" s="160"/>
      <c r="L576">
        <v>1327.0479999999989</v>
      </c>
      <c r="M576" s="160">
        <v>175.96977629184428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>
        <v>1327.347999999999</v>
      </c>
      <c r="C577" s="160">
        <v>36.906865368777765</v>
      </c>
      <c r="D577">
        <v>1327.347999999999</v>
      </c>
      <c r="E577" s="160">
        <v>-2233.7069794738104</v>
      </c>
      <c r="F577">
        <v>1327.347999999999</v>
      </c>
      <c r="G577" s="160">
        <v>6.1399105261893965</v>
      </c>
      <c r="I577" s="160"/>
      <c r="K577" s="160"/>
      <c r="L577">
        <v>1327.2479999999991</v>
      </c>
      <c r="M577" s="160">
        <v>175.03048975952163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>
        <v>1327.5479999999991</v>
      </c>
      <c r="C578" s="160">
        <v>36.886105659904814</v>
      </c>
      <c r="D578">
        <v>1327.5479999999991</v>
      </c>
      <c r="E578" s="160">
        <v>-2233.9059012081134</v>
      </c>
      <c r="F578">
        <v>1327.5479999999991</v>
      </c>
      <c r="G578" s="160">
        <v>5.9409887918864115</v>
      </c>
      <c r="I578" s="160"/>
      <c r="K578" s="160"/>
      <c r="L578">
        <v>1327.447999999999</v>
      </c>
      <c r="M578" s="160">
        <v>174.04211144816685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>
        <v>1327.7479999999991</v>
      </c>
      <c r="C579" s="160">
        <v>36.861744626374787</v>
      </c>
      <c r="D579">
        <v>1327.7479999999991</v>
      </c>
      <c r="E579" s="160">
        <v>-2234.1044139392602</v>
      </c>
      <c r="F579">
        <v>1327.7479999999991</v>
      </c>
      <c r="G579" s="160">
        <v>5.742476060739591</v>
      </c>
      <c r="I579" s="160"/>
      <c r="K579" s="160"/>
      <c r="L579">
        <v>1327.6479999999992</v>
      </c>
      <c r="M579" s="160">
        <v>173.00377178013505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>
        <v>1327.9479999999992</v>
      </c>
      <c r="C580" s="160">
        <v>36.833614923643097</v>
      </c>
      <c r="D580">
        <v>1327.9479999999992</v>
      </c>
      <c r="E580" s="160">
        <v>-2234.3024276411147</v>
      </c>
      <c r="F580">
        <v>1327.9479999999992</v>
      </c>
      <c r="G580" s="160">
        <v>5.5444623588850845</v>
      </c>
      <c r="I580" s="160"/>
      <c r="K580" s="160"/>
      <c r="L580">
        <v>1327.847999999999</v>
      </c>
      <c r="M580" s="160">
        <v>171.91469719552381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>
        <v>1328.1479999999992</v>
      </c>
      <c r="C581" s="160">
        <v>36.801548976627195</v>
      </c>
      <c r="D581">
        <v>1328.1479999999992</v>
      </c>
      <c r="E581" s="160">
        <v>-2234.4998419838194</v>
      </c>
      <c r="F581">
        <v>1328.1479999999992</v>
      </c>
      <c r="G581" s="160">
        <v>5.3470480161804517</v>
      </c>
      <c r="I581" s="160"/>
      <c r="K581" s="160"/>
      <c r="L581">
        <v>1328.0479999999993</v>
      </c>
      <c r="M581" s="160">
        <v>170.77403960781209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>
        <v>1328.3479999999993</v>
      </c>
      <c r="C582" s="160">
        <v>36.76538038557073</v>
      </c>
      <c r="D582">
        <v>1328.3479999999993</v>
      </c>
      <c r="E582" s="160">
        <v>-2234.6965458768555</v>
      </c>
      <c r="F582">
        <v>1328.3479999999993</v>
      </c>
      <c r="G582" s="160">
        <v>5.1503441231443503</v>
      </c>
      <c r="I582" s="160"/>
      <c r="K582" s="160"/>
      <c r="L582">
        <v>1328.2479999999991</v>
      </c>
      <c r="M582" s="160">
        <v>169.58121409383818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>
        <v>1328.5479999999993</v>
      </c>
      <c r="C583" s="160">
        <v>36.724945058499443</v>
      </c>
      <c r="D583">
        <v>1328.5479999999993</v>
      </c>
      <c r="E583" s="160">
        <v>-2234.8924170417208</v>
      </c>
      <c r="F583">
        <v>1328.5479999999993</v>
      </c>
      <c r="G583" s="160">
        <v>4.9544729582789842</v>
      </c>
      <c r="I583" s="160"/>
      <c r="K583" s="160"/>
      <c r="L583">
        <v>1328.4479999999994</v>
      </c>
      <c r="M583" s="160">
        <v>168.3358065161307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>
        <v>1328.7479999999994</v>
      </c>
      <c r="C584" s="160">
        <v>36.680082361835552</v>
      </c>
      <c r="D584">
        <v>1328.7479999999994</v>
      </c>
      <c r="E584" s="160">
        <v>-2235.0873216525702</v>
      </c>
      <c r="F584">
        <v>1328.7479999999994</v>
      </c>
      <c r="G584" s="160">
        <v>4.7595683474296493</v>
      </c>
      <c r="I584" s="160"/>
      <c r="K584" s="160"/>
      <c r="L584">
        <v>1328.6479999999992</v>
      </c>
      <c r="M584" s="160">
        <v>167.03756548883339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>
        <v>1328.9479999999994</v>
      </c>
      <c r="C585" s="160">
        <v>36.630636619454812</v>
      </c>
      <c r="D585">
        <v>1328.9479999999994</v>
      </c>
      <c r="E585" s="160">
        <v>-2235.2811141371858</v>
      </c>
      <c r="F585">
        <v>1328.9479999999994</v>
      </c>
      <c r="G585" s="160">
        <v>4.5657758628140073</v>
      </c>
      <c r="I585" s="160"/>
      <c r="K585" s="160"/>
      <c r="L585">
        <v>1328.8479999999995</v>
      </c>
      <c r="M585" s="160">
        <v>165.68649263327131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>
        <v>1329.1479999999995</v>
      </c>
      <c r="C586" s="160">
        <v>36.576458005619045</v>
      </c>
      <c r="D586">
        <v>1329.1479999999995</v>
      </c>
      <c r="E586" s="160">
        <v>-2235.4736369299781</v>
      </c>
      <c r="F586">
        <v>1329.1479999999995</v>
      </c>
      <c r="G586" s="160">
        <v>4.3732530700217467</v>
      </c>
      <c r="I586" s="160"/>
      <c r="K586" s="160"/>
      <c r="L586">
        <v>1329.0479999999993</v>
      </c>
      <c r="M586" s="160">
        <v>164.28265355378619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>
        <v>1329.3479999999995</v>
      </c>
      <c r="C587" s="160">
        <v>36.517403888489739</v>
      </c>
      <c r="D587">
        <v>1329.3479999999995</v>
      </c>
      <c r="E587" s="160">
        <v>-2235.664720415552</v>
      </c>
      <c r="F587">
        <v>1329.3479999999995</v>
      </c>
      <c r="G587" s="160">
        <v>4.1821695844478199</v>
      </c>
      <c r="I587" s="160"/>
      <c r="K587" s="160"/>
      <c r="L587">
        <v>1329.2479999999996</v>
      </c>
      <c r="M587" s="160">
        <v>162.82629999478669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>
        <v>1329.5479999999995</v>
      </c>
      <c r="C588" s="160">
        <v>36.45334032085475</v>
      </c>
      <c r="D588">
        <v>1329.5479999999995</v>
      </c>
      <c r="E588" s="160">
        <v>-2235.8541830391864</v>
      </c>
      <c r="F588">
        <v>1329.5479999999995</v>
      </c>
      <c r="G588" s="160">
        <v>3.9927069608133934</v>
      </c>
      <c r="I588" s="160"/>
      <c r="K588" s="160"/>
      <c r="L588">
        <v>1329.4479999999994</v>
      </c>
      <c r="M588" s="160">
        <v>161.31790736581911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>
        <v>1329.7479999999996</v>
      </c>
      <c r="C589" s="160">
        <v>36.384143770510548</v>
      </c>
      <c r="D589">
        <v>1329.7479999999996</v>
      </c>
      <c r="E589" s="160">
        <v>-2236.0418316555588</v>
      </c>
      <c r="F589">
        <v>1329.7479999999996</v>
      </c>
      <c r="G589" s="160">
        <v>3.8050583444410222</v>
      </c>
      <c r="I589" s="160"/>
      <c r="K589" s="160"/>
      <c r="L589">
        <v>1329.6479999999997</v>
      </c>
      <c r="M589" s="160">
        <v>159.75824566345469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>
        <v>1329.9479999999996</v>
      </c>
      <c r="C590" s="160">
        <v>36.309702248397763</v>
      </c>
      <c r="D590">
        <v>1329.9479999999996</v>
      </c>
      <c r="E590" s="160">
        <v>-2236.2274618395318</v>
      </c>
      <c r="F590">
        <v>1329.9479999999996</v>
      </c>
      <c r="G590" s="160">
        <v>3.6194281604680327</v>
      </c>
      <c r="I590" s="160"/>
      <c r="K590" s="160"/>
      <c r="L590">
        <v>1329.8479999999995</v>
      </c>
      <c r="M590" s="160">
        <v>158.14819935422395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>
        <v>1330.1479999999997</v>
      </c>
      <c r="C591" s="160">
        <v>36.229916818767691</v>
      </c>
      <c r="D591">
        <v>1330.1479999999997</v>
      </c>
      <c r="E591" s="160">
        <v>-2236.4108584879887</v>
      </c>
      <c r="F591">
        <v>1330.1479999999997</v>
      </c>
      <c r="G591" s="160">
        <v>3.4360315120111409</v>
      </c>
      <c r="I591" s="160"/>
      <c r="K591" s="160"/>
      <c r="L591">
        <v>1330.0479999999998</v>
      </c>
      <c r="M591" s="160">
        <v>156.48888771463339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>
        <v>1330.3479999999997</v>
      </c>
      <c r="C592" s="160">
        <v>36.144703102228341</v>
      </c>
      <c r="D592">
        <v>1330.3479999999997</v>
      </c>
      <c r="E592" s="160">
        <v>-2236.5917966226857</v>
      </c>
      <c r="F592">
        <v>1330.3479999999997</v>
      </c>
      <c r="G592" s="160">
        <v>3.2550933773140969</v>
      </c>
      <c r="I592" s="160"/>
      <c r="K592" s="160"/>
      <c r="L592">
        <v>1330.2479999999996</v>
      </c>
      <c r="M592" s="160">
        <v>154.78167532867681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>
        <v>1330.5479999999998</v>
      </c>
      <c r="C593" s="160">
        <v>36.053992883689375</v>
      </c>
      <c r="D593">
        <v>1330.5479999999998</v>
      </c>
      <c r="E593" s="160">
        <v>-2236.7700424746513</v>
      </c>
      <c r="F593">
        <v>1330.5479999999998</v>
      </c>
      <c r="G593" s="160">
        <v>3.0768475253485121</v>
      </c>
      <c r="I593" s="160"/>
      <c r="K593" s="160"/>
      <c r="L593">
        <v>1330.4479999999999</v>
      </c>
      <c r="M593" s="160">
        <v>153.02822589914203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>
        <v>1330.7479999999998</v>
      </c>
      <c r="C594" s="160">
        <v>35.957735419551014</v>
      </c>
      <c r="D594">
        <v>1330.7479999999998</v>
      </c>
      <c r="E594" s="160">
        <v>-2236.9453546832883</v>
      </c>
      <c r="F594">
        <v>1330.7479999999998</v>
      </c>
      <c r="G594" s="160">
        <v>2.9015353167114881</v>
      </c>
      <c r="I594" s="160"/>
      <c r="K594" s="160"/>
      <c r="L594">
        <v>1330.6479999999997</v>
      </c>
      <c r="M594" s="160">
        <v>151.23043608387823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>
        <v>1330.9479999999999</v>
      </c>
      <c r="C595" s="160">
        <v>35.855898695833474</v>
      </c>
      <c r="D595">
        <v>1330.9479999999999</v>
      </c>
      <c r="E595" s="160">
        <v>-2237.1174857241222</v>
      </c>
      <c r="F595">
        <v>1330.9479999999999</v>
      </c>
      <c r="G595" s="160">
        <v>2.7294042758776413</v>
      </c>
      <c r="I595" s="160"/>
      <c r="K595" s="160"/>
      <c r="L595">
        <v>1330.848</v>
      </c>
      <c r="M595" s="160">
        <v>149.39045470841259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>
        <v>1331.1479999999999</v>
      </c>
      <c r="C596" s="160">
        <v>35.748470614881164</v>
      </c>
      <c r="D596">
        <v>1331.1479999999999</v>
      </c>
      <c r="E596" s="160">
        <v>-2237.2861835782492</v>
      </c>
      <c r="F596">
        <v>1331.1479999999999</v>
      </c>
      <c r="G596" s="160">
        <v>2.5607064217506377</v>
      </c>
      <c r="I596" s="160"/>
      <c r="K596" s="160"/>
      <c r="L596">
        <v>1331.0479999999998</v>
      </c>
      <c r="M596" s="160">
        <v>147.51070472779313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>
        <v>1331.348</v>
      </c>
      <c r="C597" s="160">
        <v>35.63546002273965</v>
      </c>
      <c r="D597">
        <v>1331.348</v>
      </c>
      <c r="E597" s="160">
        <v>-2237.4511936122999</v>
      </c>
      <c r="F597">
        <v>1331.348</v>
      </c>
      <c r="G597" s="160">
        <v>2.3956963876998998</v>
      </c>
      <c r="I597" s="160"/>
      <c r="K597" s="160"/>
      <c r="L597">
        <v>1331.248</v>
      </c>
      <c r="M597" s="160">
        <v>145.59388635974261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>
        <v>1331.548</v>
      </c>
      <c r="C598" s="160">
        <v>35.516897543757025</v>
      </c>
      <c r="D598">
        <v>1331.548</v>
      </c>
      <c r="E598" s="160">
        <v>-2237.6122606556587</v>
      </c>
      <c r="F598">
        <v>1331.548</v>
      </c>
      <c r="G598" s="160">
        <v>2.2346293443411014</v>
      </c>
      <c r="I598" s="160"/>
      <c r="K598" s="160"/>
      <c r="L598">
        <v>1331.4479999999999</v>
      </c>
      <c r="M598" s="160">
        <v>143.64297821435258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>
        <v>1331.748</v>
      </c>
      <c r="C599" s="160">
        <v>35.392835971180382</v>
      </c>
      <c r="D599">
        <v>1331.748</v>
      </c>
      <c r="E599" s="160">
        <v>-2237.7691310825226</v>
      </c>
      <c r="F599">
        <v>1331.748</v>
      </c>
      <c r="G599" s="160">
        <v>2.0777589174772402</v>
      </c>
      <c r="I599" s="160"/>
      <c r="K599" s="160"/>
      <c r="L599">
        <v>1331.6480000000001</v>
      </c>
      <c r="M599" s="160">
        <v>141.66115631170661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>
        <v>1331.9480000000001</v>
      </c>
      <c r="C600" s="160">
        <v>35.263350855423539</v>
      </c>
      <c r="D600">
        <v>1331.9480000000001</v>
      </c>
      <c r="E600" s="160">
        <v>-2237.9215553670401</v>
      </c>
      <c r="F600">
        <v>1331.9480000000001</v>
      </c>
      <c r="G600" s="160">
        <v>1.9253346329596752</v>
      </c>
      <c r="I600" s="160"/>
      <c r="K600" s="160"/>
      <c r="L600">
        <v>1331.848</v>
      </c>
      <c r="M600" s="160">
        <v>139.6519493166283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>
        <v>1332.1480000000001</v>
      </c>
      <c r="C601" s="160">
        <v>35.128540612806653</v>
      </c>
      <c r="D601">
        <v>1332.1480000000001</v>
      </c>
      <c r="E601" s="160">
        <v>-2238.0692906434188</v>
      </c>
      <c r="F601">
        <v>1332.1480000000001</v>
      </c>
      <c r="G601" s="160">
        <v>1.7775993565810495</v>
      </c>
      <c r="I601" s="160"/>
      <c r="K601" s="160"/>
      <c r="L601">
        <v>1332.0480000000002</v>
      </c>
      <c r="M601" s="160">
        <v>137.61916726287242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>
        <v>1332.3480000000002</v>
      </c>
      <c r="C602" s="160">
        <v>34.988526295647688</v>
      </c>
      <c r="D602">
        <v>1332.3480000000002</v>
      </c>
      <c r="E602" s="160">
        <v>-2238.2121033280264</v>
      </c>
      <c r="F602">
        <v>1332.3480000000002</v>
      </c>
      <c r="G602" s="160">
        <v>1.6347866719734157</v>
      </c>
      <c r="I602" s="160"/>
      <c r="K602" s="160"/>
      <c r="L602">
        <v>1332.248</v>
      </c>
      <c r="M602" s="160">
        <v>135.56688156211251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>
        <v>1332.5480000000002</v>
      </c>
      <c r="C603" s="160">
        <v>34.843451042461858</v>
      </c>
      <c r="D603">
        <v>1332.5480000000002</v>
      </c>
      <c r="E603" s="160">
        <v>-2238.3497717859527</v>
      </c>
      <c r="F603">
        <v>1332.5480000000002</v>
      </c>
      <c r="G603" s="160">
        <v>1.4971182140470773</v>
      </c>
      <c r="I603" s="160"/>
      <c r="K603" s="160"/>
      <c r="L603">
        <v>1332.4480000000003</v>
      </c>
      <c r="M603" s="160">
        <v>133.49941464101511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>
        <v>1332.7480000000003</v>
      </c>
      <c r="C604" s="160">
        <v>34.69347919945892</v>
      </c>
      <c r="D604">
        <v>1332.7480000000003</v>
      </c>
      <c r="E604" s="160">
        <v>-2238.4820889972029</v>
      </c>
      <c r="F604">
        <v>1332.7480000000003</v>
      </c>
      <c r="G604" s="160">
        <v>1.3648010027968667</v>
      </c>
      <c r="I604" s="160"/>
      <c r="K604" s="160"/>
      <c r="L604">
        <v>1332.6480000000001</v>
      </c>
      <c r="M604" s="160">
        <v>131.42132725985067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>
        <v>1332.9480000000003</v>
      </c>
      <c r="C605" s="160">
        <v>34.538795112379255</v>
      </c>
      <c r="D605">
        <v>1332.9480000000003</v>
      </c>
      <c r="E605" s="160">
        <v>-2238.608865175313</v>
      </c>
      <c r="F605">
        <v>1332.9480000000003</v>
      </c>
      <c r="G605" s="160">
        <v>1.2380248246868177</v>
      </c>
      <c r="I605" s="160"/>
      <c r="K605" s="160"/>
      <c r="L605">
        <v>1332.8480000000004</v>
      </c>
      <c r="M605" s="160">
        <v>129.3374036143947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>
        <v>1333.1480000000004</v>
      </c>
      <c r="C606" s="160">
        <v>34.379601596159191</v>
      </c>
      <c r="D606">
        <v>1333.1480000000004</v>
      </c>
      <c r="E606" s="160">
        <v>-2238.7299302902738</v>
      </c>
      <c r="F606">
        <v>1333.1480000000004</v>
      </c>
      <c r="G606" s="160">
        <v>1.1169597097259611</v>
      </c>
      <c r="I606" s="160"/>
      <c r="K606" s="160"/>
      <c r="L606">
        <v>1333.0480000000002</v>
      </c>
      <c r="M606" s="160">
        <v>127.25263437934079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>
        <v>1333.3480000000004</v>
      </c>
      <c r="C607" s="160">
        <v>34.216118098665056</v>
      </c>
      <c r="D607">
        <v>1333.3480000000004</v>
      </c>
      <c r="E607" s="160">
        <v>-2238.8451364482967</v>
      </c>
      <c r="F607">
        <v>1333.3480000000004</v>
      </c>
      <c r="G607" s="160">
        <v>1.001753551703132</v>
      </c>
      <c r="I607" s="160"/>
      <c r="K607" s="160"/>
      <c r="L607">
        <v>1333.2480000000005</v>
      </c>
      <c r="M607" s="160">
        <v>125.17219789094858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>
        <v>1333.5480000000005</v>
      </c>
      <c r="C608" s="160">
        <v>34.048578583445085</v>
      </c>
      <c r="D608">
        <v>1333.5480000000005</v>
      </c>
      <c r="E608" s="160">
        <v>-2238.9543600833022</v>
      </c>
      <c r="F608">
        <v>1333.5480000000005</v>
      </c>
      <c r="G608" s="160">
        <v>0.89252991669764015</v>
      </c>
      <c r="I608" s="160"/>
      <c r="K608" s="160"/>
      <c r="L608">
        <v>1333.4480000000003</v>
      </c>
      <c r="M608" s="160">
        <v>123.10143972172672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>
        <v>1333.7480000000005</v>
      </c>
      <c r="C609" s="160">
        <v>33.877229164764934</v>
      </c>
      <c r="D609">
        <v>1333.7480000000005</v>
      </c>
      <c r="E609" s="160">
        <v>-2239.0575039189907</v>
      </c>
      <c r="F609">
        <v>1333.7480000000005</v>
      </c>
      <c r="G609" s="160">
        <v>0.78938608100907004</v>
      </c>
      <c r="I609" s="160"/>
      <c r="K609" s="160"/>
      <c r="L609">
        <v>1333.6480000000006</v>
      </c>
      <c r="M609" s="160">
        <v>121.04585093510758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>
        <v>1333.9480000000005</v>
      </c>
      <c r="C610" s="160">
        <v>33.702325535765084</v>
      </c>
      <c r="D610">
        <v>1333.9480000000005</v>
      </c>
      <c r="E610" s="160">
        <v>-2239.1544986658664</v>
      </c>
      <c r="F610">
        <v>1333.9480000000005</v>
      </c>
      <c r="G610" s="160">
        <v>0.69239133413339005</v>
      </c>
      <c r="I610" s="160"/>
      <c r="K610" s="160"/>
      <c r="L610">
        <v>1333.8480000000004</v>
      </c>
      <c r="M610" s="160">
        <v>119.01104533944113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>
        <v>1334.1480000000006</v>
      </c>
      <c r="C611" s="160">
        <v>33.524130237081906</v>
      </c>
      <c r="D611">
        <v>1334.1480000000006</v>
      </c>
      <c r="E611" s="160">
        <v>-2239.2453044245326</v>
      </c>
      <c r="F611">
        <v>1334.1480000000006</v>
      </c>
      <c r="G611" s="160">
        <v>0.60158557546719749</v>
      </c>
      <c r="I611" s="160"/>
      <c r="K611" s="160"/>
      <c r="L611">
        <v>1334.0480000000007</v>
      </c>
      <c r="M611" s="160">
        <v>117.00273610109281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>
        <v>1334.3480000000006</v>
      </c>
      <c r="C612" s="160">
        <v>33.34290981843035</v>
      </c>
      <c r="D612">
        <v>1334.3480000000006</v>
      </c>
      <c r="E612" s="160">
        <v>-2239.3299117745482</v>
      </c>
      <c r="F612">
        <v>1334.3480000000006</v>
      </c>
      <c r="G612" s="160">
        <v>0.51697822545156669</v>
      </c>
      <c r="I612" s="160"/>
      <c r="K612" s="160"/>
      <c r="L612">
        <v>1334.2480000000005</v>
      </c>
      <c r="M612" s="160">
        <v>115.02671207220543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>
        <v>1334.5480000000007</v>
      </c>
      <c r="C613" s="160">
        <v>33.158931879899612</v>
      </c>
      <c r="D613">
        <v>1334.5480000000007</v>
      </c>
      <c r="E613" s="160">
        <v>-2239.4083423743282</v>
      </c>
      <c r="F613">
        <v>1334.5480000000007</v>
      </c>
      <c r="G613" s="160">
        <v>0.43854762567161742</v>
      </c>
      <c r="I613" s="160"/>
      <c r="K613" s="160"/>
      <c r="L613">
        <v>1334.4480000000008</v>
      </c>
      <c r="M613" s="160">
        <v>113.08876356172073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>
        <v>1334.7480000000007</v>
      </c>
      <c r="C614" s="160">
        <v>32.972462174116586</v>
      </c>
      <c r="D614">
        <v>1334.7480000000007</v>
      </c>
      <c r="E614" s="160">
        <v>-2239.4806492900502</v>
      </c>
      <c r="F614">
        <v>1334.7480000000007</v>
      </c>
      <c r="G614" s="160">
        <v>0.36624070994957947</v>
      </c>
      <c r="I614" s="160"/>
      <c r="K614" s="160"/>
      <c r="L614">
        <v>1334.6480000000006</v>
      </c>
      <c r="M614" s="160">
        <v>111.19468041829238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>
        <v>1334.9480000000008</v>
      </c>
      <c r="C615" s="160">
        <v>32.783761895190601</v>
      </c>
      <c r="D615">
        <v>1334.9480000000008</v>
      </c>
      <c r="E615" s="160">
        <v>-2239.5469173028846</v>
      </c>
      <c r="F615">
        <v>1334.9480000000008</v>
      </c>
      <c r="G615" s="160">
        <v>0.29997269711520858</v>
      </c>
      <c r="I615" s="160"/>
      <c r="K615" s="160"/>
      <c r="L615">
        <v>1334.8480000000009</v>
      </c>
      <c r="M615" s="160">
        <v>109.3503220693697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>
        <v>1335.1480000000008</v>
      </c>
      <c r="C616" s="160">
        <v>32.593084989167721</v>
      </c>
      <c r="D616">
        <v>1335.1480000000008</v>
      </c>
      <c r="E616" s="160">
        <v>-2239.607262715323</v>
      </c>
      <c r="F616">
        <v>1335.1480000000008</v>
      </c>
      <c r="G616" s="160">
        <v>0.23962728467677152</v>
      </c>
      <c r="I616" s="160"/>
      <c r="K616" s="160"/>
      <c r="L616">
        <v>1335.0480000000007</v>
      </c>
      <c r="M616" s="160">
        <v>107.56153375390046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>
        <v>1335.3480000000009</v>
      </c>
      <c r="C617" s="160">
        <v>32.400675638760234</v>
      </c>
      <c r="D617">
        <v>1335.3480000000009</v>
      </c>
      <c r="E617" s="160">
        <v>-2239.6618328752993</v>
      </c>
      <c r="F617">
        <v>1335.3480000000009</v>
      </c>
      <c r="G617" s="160">
        <v>0.18505712470050639</v>
      </c>
      <c r="I617" s="160"/>
      <c r="K617" s="160"/>
      <c r="L617">
        <v>1335.248000000001</v>
      </c>
      <c r="M617" s="160">
        <v>105.83412693770225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>
        <v>1335.5480000000009</v>
      </c>
      <c r="C618" s="160">
        <v>32.206766039153081</v>
      </c>
      <c r="D618">
        <v>1335.5480000000009</v>
      </c>
      <c r="E618" s="160">
        <v>-2239.7108057173423</v>
      </c>
      <c r="F618">
        <v>1335.5480000000009</v>
      </c>
      <c r="G618" s="160">
        <v>0.13608428265752082</v>
      </c>
      <c r="I618" s="160"/>
      <c r="K618" s="160"/>
      <c r="L618">
        <v>1335.4480000000008</v>
      </c>
      <c r="M618" s="160">
        <v>104.17394078583371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>
        <v>1335.748000000001</v>
      </c>
      <c r="C619" s="160">
        <v>32.01157429569141</v>
      </c>
      <c r="D619">
        <v>1335.748000000001</v>
      </c>
      <c r="E619" s="160">
        <v>-2239.7543886158446</v>
      </c>
      <c r="F619">
        <v>1335.748000000001</v>
      </c>
      <c r="G619" s="160">
        <v>9.2501384155184496E-2</v>
      </c>
      <c r="I619" s="160"/>
      <c r="K619" s="160"/>
      <c r="L619">
        <v>1335.648000000001</v>
      </c>
      <c r="M619" s="160">
        <v>102.58668479153783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>
        <v>1335.948000000001</v>
      </c>
      <c r="C620" s="160">
        <v>31.815302691772835</v>
      </c>
      <c r="D620">
        <v>1335.948000000001</v>
      </c>
      <c r="E620" s="160">
        <v>-2239.7928172337924</v>
      </c>
      <c r="F620">
        <v>1335.948000000001</v>
      </c>
      <c r="G620" s="160">
        <v>5.4072766207355016E-2</v>
      </c>
      <c r="I620" s="160"/>
      <c r="K620" s="160"/>
      <c r="L620">
        <v>1335.8480000000009</v>
      </c>
      <c r="M620" s="160">
        <v>101.07797694808582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>
        <v>1336.148000000001</v>
      </c>
      <c r="C621" s="160">
        <v>31.618136414408379</v>
      </c>
      <c r="D621">
        <v>1336.148000000001</v>
      </c>
      <c r="E621" s="160">
        <v>-2239.8263549298053</v>
      </c>
      <c r="F621">
        <v>1336.148000000001</v>
      </c>
      <c r="G621" s="160">
        <v>2.0535070194455329E-2</v>
      </c>
      <c r="I621" s="160"/>
      <c r="K621" s="160"/>
      <c r="L621">
        <v>1336.0480000000011</v>
      </c>
      <c r="M621" s="160">
        <v>99.653532595777818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>
        <v>1336.3480000000011</v>
      </c>
      <c r="C622" s="160">
        <v>31.42024238992548</v>
      </c>
      <c r="D622">
        <v>1336.3480000000011</v>
      </c>
      <c r="E622" s="160">
        <v>-2239.8552909082723</v>
      </c>
      <c r="F622">
        <v>1336.3480000000011</v>
      </c>
      <c r="G622" s="160">
        <v>-8.400908272506058E-3</v>
      </c>
      <c r="I622" s="160"/>
      <c r="K622" s="160"/>
      <c r="L622">
        <v>1336.248000000001</v>
      </c>
      <c r="M622" s="160">
        <v>98.318812466528129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>
        <v>1336.5480000000011</v>
      </c>
      <c r="C623" s="160">
        <v>31.221768667076866</v>
      </c>
      <c r="D623">
        <v>1336.5480000000011</v>
      </c>
      <c r="E623" s="160">
        <v>-2239.8799391764619</v>
      </c>
      <c r="F623">
        <v>1336.5480000000011</v>
      </c>
      <c r="G623" s="160">
        <v>-3.3049176462100149E-2</v>
      </c>
      <c r="I623" s="160"/>
      <c r="K623" s="160"/>
      <c r="L623">
        <v>1336.4480000000012</v>
      </c>
      <c r="M623" s="160">
        <v>97.079264060193836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>
        <v>1336.7480000000012</v>
      </c>
      <c r="C624" s="160">
        <v>31.022843716618642</v>
      </c>
      <c r="D624">
        <v>1336.7480000000012</v>
      </c>
      <c r="E624" s="160">
        <v>-2239.900633223152</v>
      </c>
      <c r="F624">
        <v>1336.7480000000012</v>
      </c>
      <c r="G624" s="160">
        <v>-5.3743223152196151E-2</v>
      </c>
      <c r="I624" s="160"/>
      <c r="K624" s="160"/>
      <c r="L624">
        <v>1336.648000000001</v>
      </c>
      <c r="M624" s="160">
        <v>95.939083548544176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>
        <v>1336.9480000000012</v>
      </c>
      <c r="C625" s="160">
        <v>30.823575748446221</v>
      </c>
      <c r="D625">
        <v>1336.9480000000012</v>
      </c>
      <c r="E625" s="160">
        <v>-2239.917711889173</v>
      </c>
      <c r="F625">
        <v>1336.9480000000012</v>
      </c>
      <c r="G625" s="160">
        <v>-7.082188917320309E-2</v>
      </c>
      <c r="I625" s="160"/>
      <c r="K625" s="160"/>
      <c r="L625">
        <v>1336.8480000000013</v>
      </c>
      <c r="M625" s="160">
        <v>94.898679847883912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>
        <v>1337.1480000000013</v>
      </c>
      <c r="C626" s="160">
        <v>30.624053619678666</v>
      </c>
      <c r="D626">
        <v>1337.1480000000013</v>
      </c>
      <c r="E626" s="160">
        <v>-2239.931508533597</v>
      </c>
      <c r="F626">
        <v>1337.1480000000013</v>
      </c>
      <c r="G626" s="160">
        <v>-8.4618533597222267E-2</v>
      </c>
      <c r="I626" s="160"/>
      <c r="K626" s="160"/>
      <c r="L626">
        <v>1337.0480000000011</v>
      </c>
      <c r="M626" s="160">
        <v>93.955617322753852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>
        <v>1337.3480000000013</v>
      </c>
      <c r="C627" s="160">
        <v>30.424348602038929</v>
      </c>
      <c r="D627">
        <v>1337.3480000000013</v>
      </c>
      <c r="E627" s="160">
        <v>-2239.9423415406086</v>
      </c>
      <c r="F627">
        <v>1337.3480000000013</v>
      </c>
      <c r="G627" s="160">
        <v>-9.5451540608792129E-2</v>
      </c>
      <c r="I627" s="160"/>
      <c r="K627" s="160"/>
      <c r="L627">
        <v>1337.2480000000014</v>
      </c>
      <c r="M627" s="160">
        <v>93.104968853168714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>
        <v>1337.5480000000014</v>
      </c>
      <c r="C628" s="160">
        <v>30.224516713311232</v>
      </c>
      <c r="D628">
        <v>1337.5480000000014</v>
      </c>
      <c r="E628" s="160">
        <v>-2239.950507450003</v>
      </c>
      <c r="F628">
        <v>1337.5480000000014</v>
      </c>
      <c r="G628" s="160">
        <v>-0.10361745000318479</v>
      </c>
      <c r="I628" s="160"/>
      <c r="K628" s="160"/>
      <c r="L628">
        <v>1337.4480000000012</v>
      </c>
      <c r="M628" s="160">
        <v>92.340026815060256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>
        <v>1337.7480000000014</v>
      </c>
      <c r="C629" s="160">
        <v>30.02460121968257</v>
      </c>
      <c r="D629">
        <v>1337.7480000000014</v>
      </c>
      <c r="E629" s="160">
        <v>-2239.9562759469454</v>
      </c>
      <c r="F629">
        <v>1337.7480000000014</v>
      </c>
      <c r="G629" s="160">
        <v>-0.10938594694562198</v>
      </c>
      <c r="I629" s="160"/>
      <c r="K629" s="160"/>
      <c r="L629">
        <v>1337.6480000000015</v>
      </c>
      <c r="M629" s="160">
        <v>91.652792596939989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>
        <v>1337.9480000000015</v>
      </c>
      <c r="C630" s="160">
        <v>29.824635054077767</v>
      </c>
      <c r="D630">
        <v>1337.9480000000015</v>
      </c>
      <c r="E630" s="160">
        <v>-2239.9598847848483</v>
      </c>
      <c r="F630">
        <v>1337.9480000000015</v>
      </c>
      <c r="G630" s="160">
        <v>-0.11299478484852443</v>
      </c>
      <c r="I630" s="160"/>
      <c r="K630" s="160"/>
      <c r="L630">
        <v>1337.8480000000013</v>
      </c>
      <c r="M630" s="160">
        <v>91.033918592585479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>
        <v>1338.1480000000015</v>
      </c>
      <c r="C631" s="160">
        <v>29.624643130279242</v>
      </c>
      <c r="D631">
        <v>1338.1480000000015</v>
      </c>
      <c r="E631" s="160">
        <v>-2239.9615368409077</v>
      </c>
      <c r="F631">
        <v>1338.1480000000015</v>
      </c>
      <c r="G631" s="160">
        <v>-0.11464684090788069</v>
      </c>
      <c r="I631" s="160"/>
      <c r="K631" s="160"/>
      <c r="L631">
        <v>1338.0480000000016</v>
      </c>
      <c r="M631" s="160">
        <v>90.473287545701382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>
        <v>1338.3480000000015</v>
      </c>
      <c r="C632" s="160">
        <v>29.4246444192163</v>
      </c>
      <c r="D632">
        <v>1338.3480000000015</v>
      </c>
      <c r="E632" s="160">
        <v>-2239.9613977387849</v>
      </c>
      <c r="F632">
        <v>1338.3480000000015</v>
      </c>
      <c r="G632" s="160">
        <v>-0.11450773878505061</v>
      </c>
      <c r="I632" s="160"/>
      <c r="K632" s="160"/>
      <c r="L632">
        <v>1338.2480000000014</v>
      </c>
      <c r="M632" s="160">
        <v>89.960149926807105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>
        <v>1338.5480000000016</v>
      </c>
      <c r="C633" s="160">
        <v>29.224653781346323</v>
      </c>
      <c r="D633">
        <v>1338.5480000000016</v>
      </c>
      <c r="E633" s="160">
        <v>-2239.9595947129505</v>
      </c>
      <c r="F633">
        <v>1338.5480000000016</v>
      </c>
      <c r="G633" s="160">
        <v>-0.11270471295074458</v>
      </c>
      <c r="I633" s="160"/>
      <c r="K633" s="160"/>
      <c r="L633">
        <v>1338.4480000000017</v>
      </c>
      <c r="M633" s="160">
        <v>89.483460961011914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>
        <v>1338.7480000000016</v>
      </c>
      <c r="C634" s="160">
        <v>29.024683544684034</v>
      </c>
      <c r="D634">
        <v>1338.7480000000016</v>
      </c>
      <c r="E634" s="160">
        <v>-2239.9562167347849</v>
      </c>
      <c r="F634">
        <v>1338.7480000000016</v>
      </c>
      <c r="G634" s="160">
        <v>-0.10932673478509969</v>
      </c>
      <c r="I634" s="160"/>
      <c r="K634" s="160"/>
      <c r="L634">
        <v>1338.6480000000015</v>
      </c>
      <c r="M634" s="160">
        <v>89.032228550132842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>
        <v>1338.9480000000017</v>
      </c>
      <c r="C635" s="160">
        <v>28.8247448599381</v>
      </c>
      <c r="D635">
        <v>1338.9480000000017</v>
      </c>
      <c r="E635" s="160">
        <v>-2239.9513150133944</v>
      </c>
      <c r="F635">
        <v>1338.9480000000017</v>
      </c>
      <c r="G635" s="160">
        <v>-0.10442501339457522</v>
      </c>
      <c r="I635" s="160"/>
      <c r="K635" s="160"/>
      <c r="L635">
        <v>1338.8480000000018</v>
      </c>
      <c r="M635" s="160">
        <v>88.595610940983093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>
        <v>1339.1480000000017</v>
      </c>
      <c r="C636" s="160">
        <v>28.62484887215156</v>
      </c>
      <c r="D636">
        <v>1339.1480000000017</v>
      </c>
      <c r="E636" s="160">
        <v>-2239.9449044584735</v>
      </c>
      <c r="F636">
        <v>1339.1480000000017</v>
      </c>
      <c r="G636" s="160">
        <v>-9.8014458473699051E-2</v>
      </c>
      <c r="I636" s="160"/>
      <c r="K636" s="160"/>
      <c r="L636">
        <v>1339.0480000000016</v>
      </c>
      <c r="M636" s="160">
        <v>88.163185228236571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>
        <v>1339.3480000000018</v>
      </c>
      <c r="C637" s="160">
        <v>28.425007741387947</v>
      </c>
      <c r="D637">
        <v>1339.3480000000018</v>
      </c>
      <c r="E637" s="160">
        <v>-2239.9369660166021</v>
      </c>
      <c r="F637">
        <v>1339.3480000000018</v>
      </c>
      <c r="G637" s="160">
        <v>-9.0076016602324671E-2</v>
      </c>
      <c r="I637" s="160"/>
      <c r="K637" s="160"/>
      <c r="L637">
        <v>1339.2480000000019</v>
      </c>
      <c r="M637" s="160">
        <v>87.725192017996036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>
        <v>1339.5480000000018</v>
      </c>
      <c r="C638" s="160">
        <v>28.225235542229061</v>
      </c>
      <c r="D638">
        <v>1339.5480000000018</v>
      </c>
      <c r="E638" s="160">
        <v>-2239.9274497662818</v>
      </c>
      <c r="F638">
        <v>1339.5480000000018</v>
      </c>
      <c r="G638" s="160">
        <v>-8.0559766282021883E-2</v>
      </c>
      <c r="I638" s="160"/>
      <c r="K638" s="160"/>
      <c r="L638">
        <v>1339.4480000000017</v>
      </c>
      <c r="M638" s="160">
        <v>87.272747993265298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>
        <v>1339.7480000000019</v>
      </c>
      <c r="C639" s="160">
        <v>28.025549051241793</v>
      </c>
      <c r="D639">
        <v>1339.7480000000019</v>
      </c>
      <c r="E639" s="160">
        <v>-2239.9162788529525</v>
      </c>
      <c r="F639">
        <v>1339.7480000000019</v>
      </c>
      <c r="G639" s="160">
        <v>-6.9388852952670277E-2</v>
      </c>
      <c r="I639" s="160"/>
      <c r="K639" s="160"/>
      <c r="L639">
        <v>1339.648000000002</v>
      </c>
      <c r="M639" s="160">
        <v>86.798082072299025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>
        <v>1339.9480000000019</v>
      </c>
      <c r="C640" s="160">
        <v>27.825968405700685</v>
      </c>
      <c r="D640">
        <v>1339.9480000000019</v>
      </c>
      <c r="E640" s="160">
        <v>-2239.9033543424712</v>
      </c>
      <c r="F640">
        <v>1339.9480000000019</v>
      </c>
      <c r="G640" s="160">
        <v>-5.646434247137222E-2</v>
      </c>
      <c r="I640" s="160"/>
      <c r="K640" s="160"/>
      <c r="L640">
        <v>1339.8480000000018</v>
      </c>
      <c r="M640" s="160">
        <v>86.294794321124385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>
        <v>1340.148000000002</v>
      </c>
      <c r="C641" s="160">
        <v>27.626517632315746</v>
      </c>
      <c r="D641">
        <v>1340.148000000002</v>
      </c>
      <c r="E641" s="160">
        <v>-2239.8885604486732</v>
      </c>
      <c r="F641">
        <v>1340.148000000002</v>
      </c>
      <c r="G641" s="160">
        <v>-4.1670448673357896E-2</v>
      </c>
      <c r="I641" s="160"/>
      <c r="K641" s="160"/>
      <c r="L641">
        <v>1340.048000000002</v>
      </c>
      <c r="M641" s="160">
        <v>85.757959111286539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>
        <v>1340.348000000002</v>
      </c>
      <c r="C642" s="160">
        <v>27.427224951647542</v>
      </c>
      <c r="D642">
        <v>1340.348000000002</v>
      </c>
      <c r="E642" s="160">
        <v>-2239.8717708118211</v>
      </c>
      <c r="F642">
        <v>1340.348000000002</v>
      </c>
      <c r="G642" s="160">
        <v>-2.4880811821276438E-2</v>
      </c>
      <c r="I642" s="160"/>
      <c r="K642" s="160"/>
      <c r="L642">
        <v>1340.2480000000019</v>
      </c>
      <c r="M642" s="160">
        <v>85.184423601782029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>
        <v>1340.548000000002</v>
      </c>
      <c r="C643" s="160">
        <v>27.228122768515068</v>
      </c>
      <c r="D643">
        <v>1340.548000000002</v>
      </c>
      <c r="E643" s="160">
        <v>-2239.8528557065201</v>
      </c>
      <c r="F643">
        <v>1340.548000000002</v>
      </c>
      <c r="G643" s="160">
        <v>-5.96570652032824E-3</v>
      </c>
      <c r="I643" s="160"/>
      <c r="K643" s="160"/>
      <c r="L643">
        <v>1340.4480000000021</v>
      </c>
      <c r="M643" s="160">
        <v>84.573074020673403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>
        <v>1340.7480000000021</v>
      </c>
      <c r="C644" s="160">
        <v>27.029247216494291</v>
      </c>
      <c r="D644">
        <v>1340.7480000000021</v>
      </c>
      <c r="E644" s="160">
        <v>-2239.8316902977263</v>
      </c>
      <c r="F644">
        <v>1340.7480000000021</v>
      </c>
      <c r="G644" s="160">
        <v>1.519970227354861E-2</v>
      </c>
      <c r="I644" s="160"/>
      <c r="K644" s="160"/>
      <c r="L644">
        <v>1340.648000000002</v>
      </c>
      <c r="M644" s="160">
        <v>83.925140636218728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>
        <v>1340.9480000000021</v>
      </c>
      <c r="C645" s="160">
        <v>26.830637184805518</v>
      </c>
      <c r="D645">
        <v>1340.9480000000021</v>
      </c>
      <c r="E645" s="160">
        <v>-2239.8081633759843</v>
      </c>
      <c r="F645">
        <v>1340.9480000000021</v>
      </c>
      <c r="G645" s="160">
        <v>3.8726624015453126E-2</v>
      </c>
      <c r="I645" s="160"/>
      <c r="K645" s="160"/>
      <c r="L645">
        <v>1340.8480000000022</v>
      </c>
      <c r="M645" s="160">
        <v>83.244345545267691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>
        <v>1341.1480000000022</v>
      </c>
      <c r="C646" s="160">
        <v>26.632333529776727</v>
      </c>
      <c r="D646">
        <v>1341.1480000000022</v>
      </c>
      <c r="E646" s="160">
        <v>-2239.7821802429867</v>
      </c>
      <c r="F646">
        <v>1341.1480000000022</v>
      </c>
      <c r="G646" s="160">
        <v>6.470975701313364E-2</v>
      </c>
      <c r="I646" s="160"/>
      <c r="K646" s="160"/>
      <c r="L646">
        <v>1341.048000000002</v>
      </c>
      <c r="M646" s="160">
        <v>82.53523064049287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>
        <v>1341.3480000000022</v>
      </c>
      <c r="C647" s="160">
        <v>26.434378433508599</v>
      </c>
      <c r="D647">
        <v>1341.3480000000022</v>
      </c>
      <c r="E647" s="160">
        <v>-2239.7536627769418</v>
      </c>
      <c r="F647">
        <v>1341.3480000000022</v>
      </c>
      <c r="G647" s="160">
        <v>9.3227223057965602E-2</v>
      </c>
      <c r="I647" s="160"/>
      <c r="K647" s="160"/>
      <c r="L647">
        <v>1341.2480000000023</v>
      </c>
      <c r="M647" s="160">
        <v>81.802353223674871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>
        <v>1341.5480000000023</v>
      </c>
      <c r="C648" s="160">
        <v>26.236814693266879</v>
      </c>
      <c r="D648">
        <v>1341.5480000000023</v>
      </c>
      <c r="E648" s="160">
        <v>-2239.7225494520903</v>
      </c>
      <c r="F648">
        <v>1341.5480000000023</v>
      </c>
      <c r="G648" s="160">
        <v>0.12434054790946902</v>
      </c>
      <c r="I648" s="160"/>
      <c r="K648" s="160"/>
      <c r="L648">
        <v>1341.4480000000021</v>
      </c>
      <c r="M648" s="160">
        <v>81.05028019991164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>
        <v>1341.7480000000023</v>
      </c>
      <c r="C649" s="160">
        <v>26.039684937206701</v>
      </c>
      <c r="D649">
        <v>1341.7480000000023</v>
      </c>
      <c r="E649" s="160">
        <v>-2239.6887954088638</v>
      </c>
      <c r="F649">
        <v>1341.7480000000023</v>
      </c>
      <c r="G649" s="160">
        <v>0.15809459113597768</v>
      </c>
      <c r="I649" s="160"/>
      <c r="K649" s="160"/>
      <c r="L649">
        <v>1341.6480000000024</v>
      </c>
      <c r="M649" s="160">
        <v>80.283611233502995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>
        <v>1341.9480000000024</v>
      </c>
      <c r="C650" s="160">
        <v>25.843030831545622</v>
      </c>
      <c r="D650">
        <v>1341.9480000000024</v>
      </c>
      <c r="E650" s="160">
        <v>-2239.6523722578795</v>
      </c>
      <c r="F650">
        <v>1341.9480000000024</v>
      </c>
      <c r="G650" s="160">
        <v>0.19451774212029704</v>
      </c>
      <c r="I650" s="160"/>
      <c r="K650" s="160"/>
      <c r="L650">
        <v>1341.8480000000022</v>
      </c>
      <c r="M650" s="160">
        <v>79.506910583467985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>
        <v>1342.1480000000024</v>
      </c>
      <c r="C651" s="160">
        <v>25.646892252402079</v>
      </c>
      <c r="D651">
        <v>1342.1480000000024</v>
      </c>
      <c r="E651" s="160">
        <v>-2239.6132679184138</v>
      </c>
      <c r="F651">
        <v>1342.1480000000024</v>
      </c>
      <c r="G651" s="160">
        <v>0.23362208158596331</v>
      </c>
      <c r="I651" s="160"/>
      <c r="K651" s="160"/>
      <c r="L651">
        <v>1342.0480000000025</v>
      </c>
      <c r="M651" s="160">
        <v>78.724726102155131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>
        <v>1342.3480000000025</v>
      </c>
      <c r="C652" s="160">
        <v>25.451306443302403</v>
      </c>
      <c r="D652">
        <v>1342.3480000000025</v>
      </c>
      <c r="E652" s="160">
        <v>-2239.5714864318211</v>
      </c>
      <c r="F652">
        <v>1342.3480000000025</v>
      </c>
      <c r="G652" s="160">
        <v>0.27540356817871725</v>
      </c>
      <c r="I652" s="160"/>
      <c r="K652" s="160"/>
      <c r="L652">
        <v>1342.2480000000023</v>
      </c>
      <c r="M652" s="160">
        <v>77.941590991536444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>
        <v>1342.5480000000025</v>
      </c>
      <c r="C653" s="160">
        <v>25.256307177166022</v>
      </c>
      <c r="D653">
        <v>1342.5480000000025</v>
      </c>
      <c r="E653" s="160">
        <v>-2239.5270477252088</v>
      </c>
      <c r="F653">
        <v>1342.5480000000025</v>
      </c>
      <c r="G653" s="160">
        <v>0.31984227479097171</v>
      </c>
      <c r="I653" s="160"/>
      <c r="K653" s="160"/>
      <c r="L653">
        <v>1342.4480000000026</v>
      </c>
      <c r="M653" s="160">
        <v>77.162017932350892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>
        <v>1342.7480000000025</v>
      </c>
      <c r="C654" s="160">
        <v>25.061923937216271</v>
      </c>
      <c r="D654">
        <v>1342.7480000000025</v>
      </c>
      <c r="E654" s="160">
        <v>-2239.4799873291095</v>
      </c>
      <c r="F654">
        <v>1342.7480000000025</v>
      </c>
      <c r="G654" s="160">
        <v>0.36690267089034023</v>
      </c>
      <c r="I654" s="160"/>
      <c r="K654" s="160"/>
      <c r="L654">
        <v>1342.6480000000024</v>
      </c>
      <c r="M654" s="160">
        <v>76.390493460171328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>
        <v>1342.9480000000026</v>
      </c>
      <c r="C655" s="160">
        <v>24.86818113059055</v>
      </c>
      <c r="D655">
        <v>1342.9480000000026</v>
      </c>
      <c r="E655" s="160">
        <v>-2239.4303560544345</v>
      </c>
      <c r="F655">
        <v>1342.9480000000026</v>
      </c>
      <c r="G655" s="160">
        <v>0.41653394556533385</v>
      </c>
      <c r="I655" s="160"/>
      <c r="K655" s="160"/>
      <c r="L655">
        <v>1342.8480000000027</v>
      </c>
      <c r="M655" s="160">
        <v>75.631472698432319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>
        <v>1343.1480000000026</v>
      </c>
      <c r="C656" s="160">
        <v>24.675097317503742</v>
      </c>
      <c r="D656">
        <v>1343.1480000000026</v>
      </c>
      <c r="E656" s="160">
        <v>-2239.3782197467899</v>
      </c>
      <c r="F656">
        <v>1343.1480000000026</v>
      </c>
      <c r="G656" s="160">
        <v>0.46867025320989342</v>
      </c>
      <c r="I656" s="160"/>
      <c r="K656" s="160"/>
      <c r="L656">
        <v>1343.0480000000025</v>
      </c>
      <c r="M656" s="160">
        <v>74.88940759817983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>
        <v>1343.3480000000027</v>
      </c>
      <c r="C657" s="160">
        <v>24.482684534183942</v>
      </c>
      <c r="D657">
        <v>1343.3480000000027</v>
      </c>
      <c r="E657" s="160">
        <v>-2239.3236588605091</v>
      </c>
      <c r="F657">
        <v>1343.3480000000027</v>
      </c>
      <c r="G657" s="160">
        <v>0.52323113949069011</v>
      </c>
      <c r="I657" s="160"/>
      <c r="K657" s="160"/>
      <c r="L657">
        <v>1343.2480000000028</v>
      </c>
      <c r="M657" s="160">
        <v>74.168697327590777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>
        <v>1343.5480000000027</v>
      </c>
      <c r="C658" s="160">
        <v>24.290947685118351</v>
      </c>
      <c r="D658">
        <v>1343.5480000000027</v>
      </c>
      <c r="E658" s="160">
        <v>-2239.266768023796</v>
      </c>
      <c r="F658">
        <v>1343.5480000000027</v>
      </c>
      <c r="G658" s="160">
        <v>0.58012197620382722</v>
      </c>
      <c r="I658" s="160"/>
      <c r="K658" s="160"/>
      <c r="L658">
        <v>1343.4480000000026</v>
      </c>
      <c r="M658" s="160">
        <v>73.473686864045206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>
        <v>1343.7480000000028</v>
      </c>
      <c r="C659" s="160">
        <v>24.099884006003833</v>
      </c>
      <c r="D659">
        <v>1343.7480000000028</v>
      </c>
      <c r="E659" s="160">
        <v>-2239.2076556295392</v>
      </c>
      <c r="F659">
        <v>1343.7480000000028</v>
      </c>
      <c r="G659" s="160">
        <v>0.63923437046059917</v>
      </c>
      <c r="I659" s="160"/>
      <c r="K659" s="160"/>
      <c r="L659">
        <v>1343.6480000000029</v>
      </c>
      <c r="M659" s="160">
        <v>72.808673712472697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>
        <v>1343.9480000000028</v>
      </c>
      <c r="C660" s="160">
        <v>23.909482614177701</v>
      </c>
      <c r="D660">
        <v>1343.9480000000028</v>
      </c>
      <c r="E660" s="160">
        <v>-2239.1464434290465</v>
      </c>
      <c r="F660">
        <v>1343.9480000000028</v>
      </c>
      <c r="G660" s="160">
        <v>0.70044657095331786</v>
      </c>
      <c r="I660" s="160"/>
      <c r="K660" s="160"/>
      <c r="L660">
        <v>1343.8480000000027</v>
      </c>
      <c r="M660" s="160">
        <v>72.177905570354696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>
        <v>1344.1480000000029</v>
      </c>
      <c r="C661" s="160">
        <v>23.719724122735595</v>
      </c>
      <c r="D661">
        <v>1344.1480000000029</v>
      </c>
      <c r="E661" s="160">
        <v>-2239.0832662338935</v>
      </c>
      <c r="F661">
        <v>1344.1480000000029</v>
      </c>
      <c r="G661" s="160">
        <v>0.76362376610632055</v>
      </c>
      <c r="I661" s="160"/>
      <c r="K661" s="160"/>
      <c r="L661">
        <v>1344.048000000003</v>
      </c>
      <c r="M661" s="160">
        <v>71.585607268066866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>
        <v>1344.3480000000029</v>
      </c>
      <c r="C662" s="160">
        <v>23.53058034063389</v>
      </c>
      <c r="D662">
        <v>1344.3480000000029</v>
      </c>
      <c r="E662" s="160">
        <v>-2239.0182716735812</v>
      </c>
      <c r="F662">
        <v>1344.3480000000029</v>
      </c>
      <c r="G662" s="160">
        <v>0.82861832641856381</v>
      </c>
      <c r="I662" s="160"/>
      <c r="K662" s="160"/>
      <c r="L662">
        <v>1344.2480000000028</v>
      </c>
      <c r="M662" s="160">
        <v>71.035989918467365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>
        <v>1344.548000000003</v>
      </c>
      <c r="C663" s="160">
        <v>23.342014187583409</v>
      </c>
      <c r="D663">
        <v>1344.548000000003</v>
      </c>
      <c r="E663" s="160">
        <v>-2238.9516196697391</v>
      </c>
      <c r="F663">
        <v>1344.548000000003</v>
      </c>
      <c r="G663" s="160">
        <v>0.89527033026070058</v>
      </c>
      <c r="I663" s="160"/>
      <c r="K663" s="160"/>
      <c r="L663">
        <v>1344.448000000003</v>
      </c>
      <c r="M663" s="160">
        <v>70.533154628404262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>
        <v>1344.748000000003</v>
      </c>
      <c r="C664" s="160">
        <v>23.153979589941446</v>
      </c>
      <c r="D664">
        <v>1344.748000000003</v>
      </c>
      <c r="E664" s="160">
        <v>-2238.88348234862</v>
      </c>
      <c r="F664">
        <v>1344.748000000003</v>
      </c>
      <c r="G664" s="160">
        <v>0.96340765137983908</v>
      </c>
      <c r="I664" s="160"/>
      <c r="K664" s="160"/>
      <c r="L664">
        <v>1344.6480000000029</v>
      </c>
      <c r="M664" s="160">
        <v>70.081211989613166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>
        <v>1344.948000000003</v>
      </c>
      <c r="C665" s="160">
        <v>22.966421465970907</v>
      </c>
      <c r="D665">
        <v>1344.948000000003</v>
      </c>
      <c r="E665" s="160">
        <v>-2238.8140440639754</v>
      </c>
      <c r="F665">
        <v>1344.948000000003</v>
      </c>
      <c r="G665" s="160">
        <v>1.0328459360243869</v>
      </c>
      <c r="I665" s="160"/>
      <c r="K665" s="160"/>
      <c r="L665">
        <v>1344.8480000000031</v>
      </c>
      <c r="M665" s="160">
        <v>69.684301229179113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>
        <v>1345.1480000000031</v>
      </c>
      <c r="C666" s="160">
        <v>22.779276127902701</v>
      </c>
      <c r="D666">
        <v>1345.1480000000031</v>
      </c>
      <c r="E666" s="160">
        <v>-2238.7435006847509</v>
      </c>
      <c r="F666">
        <v>1345.1480000000031</v>
      </c>
      <c r="G666" s="160">
        <v>1.1033893152489327</v>
      </c>
      <c r="I666" s="160"/>
      <c r="K666" s="160"/>
      <c r="L666">
        <v>1345.048000000003</v>
      </c>
      <c r="M666" s="160">
        <v>69.346348463711152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>
        <v>1345.3480000000031</v>
      </c>
      <c r="C667" s="160">
        <v>22.592471910082697</v>
      </c>
      <c r="D667">
        <v>1345.3480000000031</v>
      </c>
      <c r="E667" s="160">
        <v>-2238.6720587470245</v>
      </c>
      <c r="F667">
        <v>1345.3480000000031</v>
      </c>
      <c r="G667" s="160">
        <v>1.1748312529753093</v>
      </c>
      <c r="I667" s="160"/>
      <c r="K667" s="160"/>
      <c r="L667">
        <v>1345.2480000000032</v>
      </c>
      <c r="M667" s="160">
        <v>69.071003967160166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>
        <v>1345.5480000000032</v>
      </c>
      <c r="C668" s="160">
        <v>22.405929205777024</v>
      </c>
      <c r="D668">
        <v>1345.5480000000032</v>
      </c>
      <c r="E668" s="160">
        <v>-2238.5999365898833</v>
      </c>
      <c r="F668">
        <v>1345.5480000000032</v>
      </c>
      <c r="G668" s="160">
        <v>1.2469534101164754</v>
      </c>
      <c r="I668" s="160"/>
      <c r="K668" s="160"/>
      <c r="L668">
        <v>1345.448000000003</v>
      </c>
      <c r="M668" s="160">
        <v>68.862229568457082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>
        <v>1345.7480000000032</v>
      </c>
      <c r="C669" s="160">
        <v>22.219561109939978</v>
      </c>
      <c r="D669">
        <v>1345.7480000000032</v>
      </c>
      <c r="E669" s="160">
        <v>-2238.527364294835</v>
      </c>
      <c r="F669">
        <v>1345.7480000000032</v>
      </c>
      <c r="G669" s="160">
        <v>1.3195257051647786</v>
      </c>
      <c r="I669" s="160"/>
      <c r="K669" s="160"/>
      <c r="L669">
        <v>1345.6480000000033</v>
      </c>
      <c r="M669" s="160">
        <v>68.723912301098196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>
        <v>1345.9480000000033</v>
      </c>
      <c r="C670" s="160">
        <v>22.033275663241753</v>
      </c>
      <c r="D670">
        <v>1345.9480000000033</v>
      </c>
      <c r="E670" s="160">
        <v>-2238.4545799859065</v>
      </c>
      <c r="F670">
        <v>1345.9480000000033</v>
      </c>
      <c r="G670" s="160">
        <v>1.3923100140932547</v>
      </c>
      <c r="I670" s="160"/>
      <c r="K670" s="160"/>
      <c r="L670">
        <v>1345.8480000000031</v>
      </c>
      <c r="M670" s="160">
        <v>68.658722764548415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>
        <v>1346.1480000000033</v>
      </c>
      <c r="C671" s="160">
        <v>21.847042598748473</v>
      </c>
      <c r="D671">
        <v>1346.1480000000033</v>
      </c>
      <c r="E671" s="160">
        <v>-2238.3816616288404</v>
      </c>
      <c r="F671">
        <v>1346.1480000000033</v>
      </c>
      <c r="G671" s="160">
        <v>1.4652283711593554</v>
      </c>
      <c r="I671" s="160"/>
      <c r="K671" s="160"/>
      <c r="L671">
        <v>1346.0480000000034</v>
      </c>
      <c r="M671" s="160">
        <v>68.617492803226412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>
        <v>1346.3480000000034</v>
      </c>
      <c r="C672" s="160">
        <v>21.660830009016646</v>
      </c>
      <c r="D672">
        <v>1346.3480000000034</v>
      </c>
      <c r="E672" s="160">
        <v>-2238.3086908813484</v>
      </c>
      <c r="F672">
        <v>1346.3480000000034</v>
      </c>
      <c r="G672" s="160">
        <v>1.5381991186513915</v>
      </c>
      <c r="I672" s="160"/>
      <c r="K672" s="160"/>
      <c r="L672">
        <v>1346.2480000000032</v>
      </c>
      <c r="M672" s="160">
        <v>68.601378568753134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>
        <v>1346.5480000000034</v>
      </c>
      <c r="C673" s="160">
        <v>21.474604448609423</v>
      </c>
      <c r="D673">
        <v>1346.5480000000034</v>
      </c>
      <c r="E673" s="160">
        <v>-2238.2357531255689</v>
      </c>
      <c r="F673">
        <v>1346.5480000000034</v>
      </c>
      <c r="G673" s="160">
        <v>1.6111368744309402</v>
      </c>
      <c r="I673" s="160"/>
      <c r="K673" s="160"/>
      <c r="L673">
        <v>1346.4480000000035</v>
      </c>
      <c r="M673" s="160">
        <v>68.611534210865671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>
        <v>1346.7480000000035</v>
      </c>
      <c r="C674" s="160">
        <v>21.288331053187463</v>
      </c>
      <c r="D674">
        <v>1346.7480000000035</v>
      </c>
      <c r="E674" s="160">
        <v>-2238.162937507791</v>
      </c>
      <c r="F674">
        <v>1346.7480000000035</v>
      </c>
      <c r="G674" s="160">
        <v>1.6839524922088458</v>
      </c>
      <c r="I674" s="160"/>
      <c r="K674" s="160"/>
      <c r="L674">
        <v>1346.6480000000033</v>
      </c>
      <c r="M674" s="160">
        <v>68.649112041075142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>
        <v>1346.9480000000035</v>
      </c>
      <c r="C675" s="160">
        <v>21.101971330663496</v>
      </c>
      <c r="D675">
        <v>1346.9480000000035</v>
      </c>
      <c r="E675" s="160">
        <v>-2238.0903430061826</v>
      </c>
      <c r="F675">
        <v>1346.9480000000035</v>
      </c>
      <c r="G675" s="160">
        <v>1.75654699381721</v>
      </c>
      <c r="I675" s="160"/>
      <c r="K675" s="160"/>
      <c r="L675">
        <v>1346.8480000000036</v>
      </c>
      <c r="M675" s="160">
        <v>68.717113753067579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>
        <v>1347.1480000000035</v>
      </c>
      <c r="C676" s="160">
        <v>20.915404613805425</v>
      </c>
      <c r="D676">
        <v>1347.1480000000035</v>
      </c>
      <c r="E676" s="160">
        <v>-2238.018282047718</v>
      </c>
      <c r="F676">
        <v>1347.1480000000035</v>
      </c>
      <c r="G676" s="160">
        <v>1.8286079522818</v>
      </c>
      <c r="I676" s="160"/>
      <c r="K676" s="160"/>
      <c r="L676">
        <v>1347.0480000000034</v>
      </c>
      <c r="M676" s="160">
        <v>68.88106276565297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>
        <v>1347.3480000000036</v>
      </c>
      <c r="C677" s="160">
        <v>20.728507176892798</v>
      </c>
      <c r="D677">
        <v>1347.3480000000036</v>
      </c>
      <c r="E677" s="160">
        <v>-2237.9470831643716</v>
      </c>
      <c r="F677">
        <v>1347.3480000000036</v>
      </c>
      <c r="G677" s="160">
        <v>1.8998068356281692</v>
      </c>
      <c r="I677" s="160"/>
      <c r="K677" s="160"/>
      <c r="L677">
        <v>1347.2480000000037</v>
      </c>
      <c r="M677" s="160">
        <v>69.145579504083656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>
        <v>1347.5480000000036</v>
      </c>
      <c r="C678" s="160">
        <v>20.541155458996229</v>
      </c>
      <c r="D678">
        <v>1347.5480000000036</v>
      </c>
      <c r="E678" s="160">
        <v>-2237.8770883405859</v>
      </c>
      <c r="F678">
        <v>1347.5480000000036</v>
      </c>
      <c r="G678" s="160">
        <v>1.9698016594138608</v>
      </c>
      <c r="I678" s="160"/>
      <c r="K678" s="160"/>
      <c r="L678">
        <v>1347.4480000000035</v>
      </c>
      <c r="M678" s="160">
        <v>69.514252240493121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>
        <v>1347.7480000000037</v>
      </c>
      <c r="C679" s="160">
        <v>20.353227560332996</v>
      </c>
      <c r="D679">
        <v>1347.7480000000037</v>
      </c>
      <c r="E679" s="160">
        <v>-2237.8086555117052</v>
      </c>
      <c r="F679">
        <v>1347.7480000000037</v>
      </c>
      <c r="G679" s="160">
        <v>2.03823448829462</v>
      </c>
      <c r="I679" s="160"/>
      <c r="K679" s="160"/>
      <c r="L679">
        <v>1347.6480000000038</v>
      </c>
      <c r="M679" s="160">
        <v>69.991205813051337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>
        <v>1347.9480000000037</v>
      </c>
      <c r="C680" s="160">
        <v>20.16460645809935</v>
      </c>
      <c r="D680">
        <v>1347.9480000000037</v>
      </c>
      <c r="E680" s="160">
        <v>-2237.7421568404689</v>
      </c>
      <c r="F680">
        <v>1347.9480000000037</v>
      </c>
      <c r="G680" s="160">
        <v>2.1047331595309515</v>
      </c>
      <c r="I680" s="160"/>
      <c r="K680" s="160"/>
      <c r="L680">
        <v>1347.8480000000036</v>
      </c>
      <c r="M680" s="160">
        <v>70.5798162365205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>
        <v>1348.1480000000038</v>
      </c>
      <c r="C681" s="160">
        <v>19.975170801852656</v>
      </c>
      <c r="D681">
        <v>1348.1480000000038</v>
      </c>
      <c r="E681" s="160">
        <v>-2237.6780153054533</v>
      </c>
      <c r="F681">
        <v>1348.1480000000038</v>
      </c>
      <c r="G681" s="160">
        <v>2.1688746945465027</v>
      </c>
      <c r="I681" s="160"/>
      <c r="K681" s="160"/>
      <c r="L681">
        <v>1348.0480000000039</v>
      </c>
      <c r="M681" s="160">
        <v>71.294273595299472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>
        <v>1348.3491818181856</v>
      </c>
      <c r="C682" s="160">
        <v>19.783679843230178</v>
      </c>
      <c r="D682">
        <v>1348.3491818181856</v>
      </c>
      <c r="E682" s="160">
        <v>-2237.6163277794849</v>
      </c>
      <c r="F682">
        <v>1348.3491818181856</v>
      </c>
      <c r="G682" s="160">
        <v>2.230562220514912</v>
      </c>
      <c r="I682" s="160"/>
      <c r="K682" s="160"/>
      <c r="L682">
        <v>1348.2485909090947</v>
      </c>
      <c r="M682" s="160">
        <v>72.14400350970611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>
        <v>1348.5503636363674</v>
      </c>
      <c r="C683" s="160">
        <v>19.591146069790593</v>
      </c>
      <c r="D683">
        <v>1348.5503636363674</v>
      </c>
      <c r="E683" s="160">
        <v>-2237.5579762259217</v>
      </c>
      <c r="F683">
        <v>1348.5503636363674</v>
      </c>
      <c r="G683" s="160">
        <v>2.2889137740780825</v>
      </c>
      <c r="I683" s="160"/>
      <c r="K683" s="160"/>
      <c r="L683">
        <v>1348.4497727272765</v>
      </c>
      <c r="M683" s="160">
        <v>73.139424634829894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>
        <v>1348.7515454545492</v>
      </c>
      <c r="C684" s="160">
        <v>19.397477080292315</v>
      </c>
      <c r="D684">
        <v>1348.7515454545492</v>
      </c>
      <c r="E684" s="160">
        <v>-2237.5035107439821</v>
      </c>
      <c r="F684">
        <v>1348.7515454545492</v>
      </c>
      <c r="G684" s="160">
        <v>2.3433792560176698</v>
      </c>
      <c r="I684" s="160"/>
      <c r="K684" s="160"/>
      <c r="L684">
        <v>1348.6509545454583</v>
      </c>
      <c r="M684" s="160">
        <v>74.292437246266303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>
        <v>1348.952727272731</v>
      </c>
      <c r="C685" s="160">
        <v>19.202600506231349</v>
      </c>
      <c r="D685">
        <v>1348.952727272731</v>
      </c>
      <c r="E685" s="160">
        <v>-2237.453537925905</v>
      </c>
      <c r="F685">
        <v>1348.952727272731</v>
      </c>
      <c r="G685" s="160">
        <v>2.3933520740947642</v>
      </c>
      <c r="I685" s="160"/>
      <c r="K685" s="160"/>
      <c r="L685">
        <v>1348.8521363636401</v>
      </c>
      <c r="M685" s="160">
        <v>75.617373434818347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>
        <v>1349.1539090909127</v>
      </c>
      <c r="C686" s="160">
        <v>19.006474406367872</v>
      </c>
      <c r="D686">
        <v>1349.1539090909127</v>
      </c>
      <c r="E686" s="160">
        <v>-2237.4087194593653</v>
      </c>
      <c r="F686">
        <v>1349.1539090909127</v>
      </c>
      <c r="G686" s="160">
        <v>2.4381705406344736</v>
      </c>
      <c r="I686" s="160"/>
      <c r="K686" s="160"/>
      <c r="L686">
        <v>1349.0533181818219</v>
      </c>
      <c r="M686" s="160">
        <v>77.127873715715637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>
        <v>1349.3550909090945</v>
      </c>
      <c r="C687" s="160">
        <v>18.809098578405273</v>
      </c>
      <c r="D687">
        <v>1349.3550909090945</v>
      </c>
      <c r="E687" s="160">
        <v>-2237.3697722193842</v>
      </c>
      <c r="F687">
        <v>1349.3550909090945</v>
      </c>
      <c r="G687" s="160">
        <v>2.477117780615572</v>
      </c>
      <c r="I687" s="160"/>
      <c r="K687" s="160"/>
      <c r="L687">
        <v>1349.2545000000036</v>
      </c>
      <c r="M687" s="160">
        <v>78.83749911512615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>
        <v>1349.5562727272763</v>
      </c>
      <c r="C688" s="160">
        <v>18.610529283457105</v>
      </c>
      <c r="D688">
        <v>1349.5562727272763</v>
      </c>
      <c r="E688" s="160">
        <v>-2237.3374689078573</v>
      </c>
      <c r="F688">
        <v>1349.5562727272763</v>
      </c>
      <c r="G688" s="160">
        <v>2.5094210921424747</v>
      </c>
      <c r="I688" s="160"/>
      <c r="K688" s="160"/>
      <c r="L688">
        <v>1349.4556818181854</v>
      </c>
      <c r="M688" s="160">
        <v>80.760049650461497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>
        <v>1349.7574545454581</v>
      </c>
      <c r="C689" s="160">
        <v>18.411069902342895</v>
      </c>
      <c r="D689">
        <v>1349.7574545454581</v>
      </c>
      <c r="E689" s="160">
        <v>-2237.3112141718243</v>
      </c>
      <c r="F689">
        <v>1349.7574545454581</v>
      </c>
      <c r="G689" s="160">
        <v>2.5356758281754992</v>
      </c>
      <c r="I689" s="160"/>
      <c r="K689" s="160"/>
      <c r="L689">
        <v>1349.6568636363672</v>
      </c>
      <c r="M689" s="160">
        <v>82.501295946001875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>
        <v>1349.9586363636399</v>
      </c>
      <c r="C690" s="160">
        <v>18.210965223197185</v>
      </c>
      <c r="D690">
        <v>1349.9586363636399</v>
      </c>
      <c r="E690" s="160">
        <v>-2237.2904405001977</v>
      </c>
      <c r="F690">
        <v>1349.9586363636399</v>
      </c>
      <c r="G690" s="160">
        <v>2.5564494998020564</v>
      </c>
      <c r="I690" s="160"/>
      <c r="K690" s="160"/>
      <c r="L690">
        <v>1349.858045454549</v>
      </c>
      <c r="M690" s="160">
        <v>84.07312581922676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>
        <v>1350.1598181818217</v>
      </c>
      <c r="C691" s="160">
        <v>18.010408512757802</v>
      </c>
      <c r="D691">
        <v>1350.1598181818217</v>
      </c>
      <c r="E691" s="160">
        <v>-2237.2746135351563</v>
      </c>
      <c r="F691">
        <v>1350.1598181818217</v>
      </c>
      <c r="G691" s="160">
        <v>2.5722764648435259</v>
      </c>
      <c r="I691" s="160"/>
      <c r="K691" s="160"/>
      <c r="L691">
        <v>1350.0592272727308</v>
      </c>
      <c r="M691" s="160">
        <v>85.487845480585477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>
        <v>1350.3610000000035</v>
      </c>
      <c r="C692" s="160">
        <v>17.809550102207361</v>
      </c>
      <c r="D692">
        <v>1350.3610000000035</v>
      </c>
      <c r="E692" s="160">
        <v>-2237.2632366750654</v>
      </c>
      <c r="F692">
        <v>1350.3610000000035</v>
      </c>
      <c r="G692" s="160">
        <v>2.5836533249344029</v>
      </c>
      <c r="I692" s="160"/>
      <c r="K692" s="160"/>
      <c r="L692">
        <v>1350.2604090909126</v>
      </c>
      <c r="M692" s="160">
        <v>86.758162554677185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>
        <v>1350.5621818181853</v>
      </c>
      <c r="C693" s="160">
        <v>17.608505153238966</v>
      </c>
      <c r="D693">
        <v>1350.5621818181853</v>
      </c>
      <c r="E693" s="160">
        <v>-2237.2558543098785</v>
      </c>
      <c r="F693">
        <v>1350.5621818181853</v>
      </c>
      <c r="G693" s="160">
        <v>2.5910356901213163</v>
      </c>
      <c r="I693" s="160"/>
      <c r="K693" s="160"/>
      <c r="L693">
        <v>1350.4615909090944</v>
      </c>
      <c r="M693" s="160">
        <v>87.897045335784526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>
        <v>1350.7633636363671</v>
      </c>
      <c r="C694" s="160">
        <v>17.407360492474922</v>
      </c>
      <c r="D694">
        <v>1350.7633636363671</v>
      </c>
      <c r="E694" s="160">
        <v>-2237.2520564047736</v>
      </c>
      <c r="F694">
        <v>1350.7633636363671</v>
      </c>
      <c r="G694" s="160">
        <v>2.5948335952261914</v>
      </c>
      <c r="I694" s="160"/>
      <c r="K694" s="160"/>
      <c r="L694">
        <v>1350.6627727272762</v>
      </c>
      <c r="M694" s="160">
        <v>88.918300496226351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>
        <v>1350.9645454545489</v>
      </c>
      <c r="C695" s="160">
        <v>17.206180757646866</v>
      </c>
      <c r="D695">
        <v>1350.9645454545489</v>
      </c>
      <c r="E695" s="160">
        <v>-2237.2514793484152</v>
      </c>
      <c r="F695">
        <v>1350.9645454545489</v>
      </c>
      <c r="G695" s="160">
        <v>2.5954106515846433</v>
      </c>
      <c r="I695" s="160"/>
      <c r="K695" s="160"/>
      <c r="L695">
        <v>1350.863954545458</v>
      </c>
      <c r="M695" s="160">
        <v>89.835655399217117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>
        <v>1351.1657272727307</v>
      </c>
      <c r="C696" s="160">
        <v>17.005013634527192</v>
      </c>
      <c r="D696">
        <v>1351.1657272727307</v>
      </c>
      <c r="E696" s="160">
        <v>-2237.2538075811494</v>
      </c>
      <c r="F696">
        <v>1351.1657272727307</v>
      </c>
      <c r="G696" s="160">
        <v>2.5930824188503721</v>
      </c>
      <c r="I696" s="160"/>
      <c r="K696" s="160"/>
      <c r="L696">
        <v>1351.0651363636398</v>
      </c>
      <c r="M696" s="160">
        <v>90.663090228887484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>
        <v>1351.3669090909125</v>
      </c>
      <c r="C697" s="160">
        <v>16.803894307131575</v>
      </c>
      <c r="D697">
        <v>1351.3669090909125</v>
      </c>
      <c r="E697" s="160">
        <v>-2237.2587730512528</v>
      </c>
      <c r="F697">
        <v>1351.3669090909125</v>
      </c>
      <c r="G697" s="160">
        <v>2.5881169487470288</v>
      </c>
      <c r="I697" s="160"/>
      <c r="K697" s="160"/>
      <c r="L697">
        <v>1351.2663181818216</v>
      </c>
      <c r="M697" s="160">
        <v>91.414298162067553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>
        <v>1351.5680909090943</v>
      </c>
      <c r="C698" s="160">
        <v>16.602849176168824</v>
      </c>
      <c r="D698">
        <v>1351.5680909090943</v>
      </c>
      <c r="E698" s="160">
        <v>-2237.266155310911</v>
      </c>
      <c r="F698">
        <v>1351.5680909090943</v>
      </c>
      <c r="G698" s="160">
        <v>2.5807346890887857</v>
      </c>
      <c r="I698" s="160"/>
      <c r="K698" s="160"/>
      <c r="L698">
        <v>1351.4675000000034</v>
      </c>
      <c r="M698" s="160">
        <v>92.102922728161545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>
        <v>1351.7692727272761</v>
      </c>
      <c r="C699" s="160">
        <v>16.401899034018516</v>
      </c>
      <c r="D699">
        <v>1351.7692727272761</v>
      </c>
      <c r="E699" s="160">
        <v>-2237.2757824175201</v>
      </c>
      <c r="F699">
        <v>1351.7692727272761</v>
      </c>
      <c r="G699" s="160">
        <v>2.5711075824797263</v>
      </c>
      <c r="I699" s="160"/>
      <c r="K699" s="160"/>
      <c r="L699">
        <v>1351.6686818181852</v>
      </c>
      <c r="M699" s="160">
        <v>92.742825420595764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>
        <v>1351.9704545454579</v>
      </c>
      <c r="C700" s="160">
        <v>16.201061774222616</v>
      </c>
      <c r="D700">
        <v>1351.9704545454579</v>
      </c>
      <c r="E700" s="160">
        <v>-2237.2875310519225</v>
      </c>
      <c r="F700">
        <v>1351.9704545454579</v>
      </c>
      <c r="G700" s="160">
        <v>2.5593589480772607</v>
      </c>
      <c r="I700" s="160"/>
      <c r="K700" s="160"/>
      <c r="L700">
        <v>1351.869863636367</v>
      </c>
      <c r="M700" s="160">
        <v>93.347889192551008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>
        <v>1352.1716363636397</v>
      </c>
      <c r="C701" s="160">
        <v>16.00035473977001</v>
      </c>
      <c r="D701">
        <v>1352.1716363636397</v>
      </c>
      <c r="E701" s="160">
        <v>-2237.3013264368092</v>
      </c>
      <c r="F701">
        <v>1352.1716363636397</v>
      </c>
      <c r="G701" s="160">
        <v>2.5455635631906262</v>
      </c>
      <c r="I701" s="160"/>
      <c r="K701" s="160"/>
      <c r="L701">
        <v>1352.0710454545488</v>
      </c>
      <c r="M701" s="160">
        <v>93.931980322668466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>
        <v>1352.3728181818215</v>
      </c>
      <c r="C702" s="160">
        <v>15.799796853307209</v>
      </c>
      <c r="D702">
        <v>1352.3728181818215</v>
      </c>
      <c r="E702" s="160">
        <v>-2237.3171425084524</v>
      </c>
      <c r="F702">
        <v>1352.3728181818215</v>
      </c>
      <c r="G702" s="160">
        <v>2.5297474915473686</v>
      </c>
      <c r="I702" s="160"/>
      <c r="K702" s="160"/>
      <c r="L702">
        <v>1352.2722272727306</v>
      </c>
      <c r="M702" s="160">
        <v>94.509035369867874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>
        <v>1352.5740000000033</v>
      </c>
      <c r="C703" s="160">
        <v>15.599409798197522</v>
      </c>
      <c r="D703">
        <v>1352.5740000000033</v>
      </c>
      <c r="E703" s="160">
        <v>-2237.3350018183928</v>
      </c>
      <c r="F703">
        <v>1352.5740000000033</v>
      </c>
      <c r="G703" s="160">
        <v>2.5118881816069916</v>
      </c>
      <c r="I703" s="160"/>
      <c r="K703" s="160"/>
      <c r="L703">
        <v>1352.4734090909124</v>
      </c>
      <c r="M703" s="160">
        <v>95.092976837863162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>
        <v>1352.775181818185</v>
      </c>
      <c r="C704" s="160">
        <v>15.399115446784354</v>
      </c>
      <c r="D704">
        <v>1352.775181818185</v>
      </c>
      <c r="E704" s="160">
        <v>-2237.353872461907</v>
      </c>
      <c r="F704">
        <v>1352.775181818185</v>
      </c>
      <c r="G704" s="160">
        <v>2.4930175380927722</v>
      </c>
      <c r="I704" s="160"/>
      <c r="K704" s="160"/>
      <c r="L704">
        <v>1352.6745909090941</v>
      </c>
      <c r="M704" s="160">
        <v>95.38220913479536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>
        <v>1352.9763636363668</v>
      </c>
      <c r="C705" s="160">
        <v>15.198837184733929</v>
      </c>
      <c r="D705">
        <v>1352.9763636363668</v>
      </c>
      <c r="E705" s="160">
        <v>-2237.3729127606957</v>
      </c>
      <c r="F705">
        <v>1352.9763636363668</v>
      </c>
      <c r="G705" s="160">
        <v>2.4739772393040766</v>
      </c>
      <c r="I705" s="160"/>
      <c r="K705" s="160"/>
      <c r="L705">
        <v>1352.8757727272759</v>
      </c>
      <c r="M705" s="160">
        <v>95.430743193034431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>
        <v>1353.1775454545486</v>
      </c>
      <c r="C706" s="160">
        <v>14.998547976985845</v>
      </c>
      <c r="D706">
        <v>1353.1775454545486</v>
      </c>
      <c r="E706" s="160">
        <v>-2237.3918371058603</v>
      </c>
      <c r="F706">
        <v>1353.1775454545486</v>
      </c>
      <c r="G706" s="160">
        <v>2.4550528941394987</v>
      </c>
      <c r="I706" s="160"/>
      <c r="K706" s="160"/>
      <c r="L706">
        <v>1353.0769545454577</v>
      </c>
      <c r="M706" s="160">
        <v>95.397573170581026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>
        <v>1353.3787272727304</v>
      </c>
      <c r="C707" s="160">
        <v>14.798190626708267</v>
      </c>
      <c r="D707">
        <v>1353.3787272727304</v>
      </c>
      <c r="E707" s="160">
        <v>-2237.4100251160417</v>
      </c>
      <c r="F707">
        <v>1353.3787272727304</v>
      </c>
      <c r="G707" s="160">
        <v>2.436864883958151</v>
      </c>
      <c r="I707" s="160"/>
      <c r="K707" s="160"/>
      <c r="L707">
        <v>1353.2781363636395</v>
      </c>
      <c r="M707" s="160">
        <v>95.186971101108881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>
        <v>1353.5799090909122</v>
      </c>
      <c r="C708" s="160">
        <v>14.597697305732954</v>
      </c>
      <c r="D708">
        <v>1353.5799090909122</v>
      </c>
      <c r="E708" s="160">
        <v>-2237.4266463121735</v>
      </c>
      <c r="F708">
        <v>1353.5799090909122</v>
      </c>
      <c r="G708" s="160">
        <v>2.4202436878263143</v>
      </c>
      <c r="I708" s="160"/>
      <c r="K708" s="160"/>
      <c r="L708">
        <v>1353.4793181818213</v>
      </c>
      <c r="M708" s="160">
        <v>94.739068962396288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>
        <v>1353.781090909094</v>
      </c>
      <c r="C709" s="160">
        <v>14.397023352357465</v>
      </c>
      <c r="D709">
        <v>1353.781090909094</v>
      </c>
      <c r="E709" s="160">
        <v>-2237.4409206927307</v>
      </c>
      <c r="F709">
        <v>1353.781090909094</v>
      </c>
      <c r="G709" s="160">
        <v>2.4059693072690607</v>
      </c>
      <c r="I709" s="160"/>
      <c r="K709" s="160"/>
      <c r="L709">
        <v>1353.6805000000031</v>
      </c>
      <c r="M709" s="160">
        <v>94.068722008728116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>
        <v>1353.9822727272758</v>
      </c>
      <c r="C710" s="160">
        <v>14.196154457440453</v>
      </c>
      <c r="D710">
        <v>1353.9822727272758</v>
      </c>
      <c r="E710" s="160">
        <v>-2237.452120422889</v>
      </c>
      <c r="F710">
        <v>1353.9822727272758</v>
      </c>
      <c r="G710" s="160">
        <v>2.3947695771107647</v>
      </c>
      <c r="I710" s="160"/>
      <c r="K710" s="160"/>
      <c r="L710">
        <v>1353.8816818181849</v>
      </c>
      <c r="M710" s="160">
        <v>93.19130317704257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>
        <v>1354.1834545454576</v>
      </c>
      <c r="C711" s="160">
        <v>13.99511156044333</v>
      </c>
      <c r="D711">
        <v>1354.1834545454576</v>
      </c>
      <c r="E711" s="160">
        <v>-2237.4595670395056</v>
      </c>
      <c r="F711">
        <v>1354.1834545454576</v>
      </c>
      <c r="G711" s="160">
        <v>2.3873229604942026</v>
      </c>
      <c r="I711" s="160"/>
      <c r="K711" s="160"/>
      <c r="L711">
        <v>1354.0828636363667</v>
      </c>
      <c r="M711" s="160">
        <v>92.12126243210659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>
        <v>1354.3846363636394</v>
      </c>
      <c r="C712" s="160">
        <v>13.793954261180918</v>
      </c>
      <c r="D712">
        <v>1354.3846363636394</v>
      </c>
      <c r="E712" s="160">
        <v>-2237.4626316144254</v>
      </c>
      <c r="F712">
        <v>1354.3846363636394</v>
      </c>
      <c r="G712" s="160">
        <v>2.3842583855744124</v>
      </c>
      <c r="I712" s="160"/>
      <c r="K712" s="160"/>
      <c r="L712">
        <v>1354.2840454545485</v>
      </c>
      <c r="M712" s="160">
        <v>90.872817576290558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>
        <v>1354.5858181818212</v>
      </c>
      <c r="C713" s="160">
        <v>13.592782621536276</v>
      </c>
      <c r="D713">
        <v>1354.5858181818212</v>
      </c>
      <c r="E713" s="160">
        <v>-2237.4607403553273</v>
      </c>
      <c r="F713">
        <v>1354.5858181818212</v>
      </c>
      <c r="G713" s="160">
        <v>2.3861496446725141</v>
      </c>
      <c r="I713" s="160"/>
      <c r="K713" s="160"/>
      <c r="L713">
        <v>1354.4852272727303</v>
      </c>
      <c r="M713" s="160">
        <v>89.461365567130784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>
        <v>1354.787000000003</v>
      </c>
      <c r="C714" s="160">
        <v>13.391736971166692</v>
      </c>
      <c r="D714">
        <v>1354.787000000003</v>
      </c>
      <c r="E714" s="160">
        <v>-2237.453377518289</v>
      </c>
      <c r="F714">
        <v>1354.787000000003</v>
      </c>
      <c r="G714" s="160">
        <v>2.3935124817107862</v>
      </c>
      <c r="I714" s="160"/>
      <c r="K714" s="160"/>
      <c r="L714">
        <v>1354.6864090909121</v>
      </c>
      <c r="M714" s="160">
        <v>87.902610497508022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>
        <v>1354.9881818181848</v>
      </c>
      <c r="C715" s="160">
        <v>13.19099604366215</v>
      </c>
      <c r="D715">
        <v>1354.9881818181848</v>
      </c>
      <c r="E715" s="160">
        <v>-2237.4400880174435</v>
      </c>
      <c r="F715">
        <v>1354.9881818181848</v>
      </c>
      <c r="G715" s="160">
        <v>2.4068019825563169</v>
      </c>
      <c r="I715" s="160"/>
      <c r="K715" s="160"/>
      <c r="L715">
        <v>1354.8875909090939</v>
      </c>
      <c r="M715" s="160">
        <v>86.212417419097491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>
        <v>1355.1893636363666</v>
      </c>
      <c r="C716" s="160">
        <v>12.990773626639358</v>
      </c>
      <c r="D716">
        <v>1355.1893636363666</v>
      </c>
      <c r="E716" s="160">
        <v>-2237.4204796388171</v>
      </c>
      <c r="F716">
        <v>1355.1893636363666</v>
      </c>
      <c r="G716" s="160">
        <v>2.4264103611826613</v>
      </c>
      <c r="I716" s="160"/>
      <c r="K716" s="160"/>
      <c r="L716">
        <v>1355.0887727272757</v>
      </c>
      <c r="M716" s="160">
        <v>84.406689445776578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>
        <v>1355.3905454545484</v>
      </c>
      <c r="C717" s="160">
        <v>12.791313866067288</v>
      </c>
      <c r="D717">
        <v>1355.3905454545484</v>
      </c>
      <c r="E717" s="160">
        <v>-2237.3942252646107</v>
      </c>
      <c r="F717">
        <v>1355.3905454545484</v>
      </c>
      <c r="G717" s="160">
        <v>2.4526647353891349</v>
      </c>
      <c r="I717" s="160"/>
      <c r="K717" s="160"/>
      <c r="L717">
        <v>1355.2899545454575</v>
      </c>
      <c r="M717" s="160">
        <v>82.501412215690905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>
        <v>1355.5917272727302</v>
      </c>
      <c r="C718" s="160">
        <v>12.592886902926761</v>
      </c>
      <c r="D718">
        <v>1355.5917272727302</v>
      </c>
      <c r="E718" s="160">
        <v>-2237.3610646808957</v>
      </c>
      <c r="F718">
        <v>1355.5917272727302</v>
      </c>
      <c r="G718" s="160">
        <v>2.4858253191041513</v>
      </c>
      <c r="I718" s="160"/>
      <c r="K718" s="160"/>
      <c r="L718">
        <v>1355.4911363636393</v>
      </c>
      <c r="M718" s="160">
        <v>80.512556548966415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>
        <v>1355.792909090912</v>
      </c>
      <c r="C719" s="160">
        <v>12.395996132215259</v>
      </c>
      <c r="D719">
        <v>1355.792909090912</v>
      </c>
      <c r="E719" s="160">
        <v>-2237.3197516827308</v>
      </c>
      <c r="F719">
        <v>1355.792909090912</v>
      </c>
      <c r="G719" s="160">
        <v>2.5271383172689639</v>
      </c>
      <c r="I719" s="160"/>
      <c r="K719" s="160"/>
      <c r="L719">
        <v>1355.6923181818211</v>
      </c>
      <c r="M719" s="160">
        <v>78.149715156288053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>
        <v>1355.9940909090938</v>
      </c>
      <c r="C720" s="160">
        <v>12.201285548131766</v>
      </c>
      <c r="D720">
        <v>1355.9940909090938</v>
      </c>
      <c r="E720" s="160">
        <v>-2237.2691515351185</v>
      </c>
      <c r="F720">
        <v>1355.9940909090938</v>
      </c>
      <c r="G720" s="160">
        <v>2.5777384648813495</v>
      </c>
      <c r="I720" s="160"/>
      <c r="K720" s="160"/>
      <c r="L720">
        <v>1355.8935000000029</v>
      </c>
      <c r="M720" s="160">
        <v>75.432565648998505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>
        <v>1356.1952727272756</v>
      </c>
      <c r="C721" s="160">
        <v>12.009263166562249</v>
      </c>
      <c r="D721">
        <v>1356.1952727272756</v>
      </c>
      <c r="E721" s="160">
        <v>-2237.2091527588636</v>
      </c>
      <c r="F721">
        <v>1356.1952727272756</v>
      </c>
      <c r="G721" s="160">
        <v>2.6377372411361648</v>
      </c>
      <c r="I721" s="160"/>
      <c r="K721" s="160"/>
      <c r="L721">
        <v>1356.0946818181847</v>
      </c>
      <c r="M721" s="160">
        <v>72.64820932221518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>
        <v>1356.3964545454573</v>
      </c>
      <c r="C722" s="160">
        <v>11.820382446248566</v>
      </c>
      <c r="D722">
        <v>1356.3964545454573</v>
      </c>
      <c r="E722" s="160">
        <v>-2237.1398966910942</v>
      </c>
      <c r="F722">
        <v>1356.3964545454573</v>
      </c>
      <c r="G722" s="160">
        <v>2.7069933089055667</v>
      </c>
      <c r="I722" s="160"/>
      <c r="K722" s="160"/>
      <c r="L722">
        <v>1356.2958636363664</v>
      </c>
      <c r="M722" s="160">
        <v>69.863749073422468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>
        <v>1356.5976363636391</v>
      </c>
      <c r="C723" s="160">
        <v>11.635089469342706</v>
      </c>
      <c r="D723">
        <v>1356.5976363636391</v>
      </c>
      <c r="E723" s="160">
        <v>-2237.0615465603469</v>
      </c>
      <c r="F723">
        <v>1356.5976363636391</v>
      </c>
      <c r="G723" s="160">
        <v>2.7853434396529337</v>
      </c>
      <c r="I723" s="160"/>
      <c r="K723" s="160"/>
      <c r="L723">
        <v>1356.4970454545482</v>
      </c>
      <c r="M723" s="160">
        <v>67.079191785882173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>
        <v>1356.7988181818209</v>
      </c>
      <c r="C724" s="160">
        <v>11.453821882882222</v>
      </c>
      <c r="D724">
        <v>1356.7988181818209</v>
      </c>
      <c r="E724" s="160">
        <v>-2236.9742871037406</v>
      </c>
      <c r="F724">
        <v>1356.7988181818209</v>
      </c>
      <c r="G724" s="160">
        <v>2.8726028962591954</v>
      </c>
      <c r="I724" s="160"/>
      <c r="K724" s="160"/>
      <c r="L724">
        <v>1356.69822727273</v>
      </c>
      <c r="M724" s="160">
        <v>64.29454441965035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>
        <v>1357.0000000000027</v>
      </c>
      <c r="C725" s="160">
        <v>11.277007860108062</v>
      </c>
      <c r="D725">
        <v>1357.0000000000027</v>
      </c>
      <c r="E725" s="160">
        <v>-2236.8783241327014</v>
      </c>
      <c r="F725">
        <v>1357.0000000000027</v>
      </c>
      <c r="G725" s="160">
        <v>2.8541758672986361</v>
      </c>
      <c r="I725" s="160"/>
      <c r="K725" s="160"/>
      <c r="L725">
        <v>1356.8994090909118</v>
      </c>
      <c r="M725" s="160">
        <v>61.509813967526171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>
        <v>1358.3740000000028</v>
      </c>
      <c r="C726" s="160">
        <v>10.086211980409582</v>
      </c>
      <c r="D726">
        <v>1358.3740000000028</v>
      </c>
      <c r="E726" s="160">
        <v>-2236.192847806461</v>
      </c>
      <c r="F726">
        <v>1358.3740000000028</v>
      </c>
      <c r="G726" s="160">
        <v>3.539652193539041</v>
      </c>
      <c r="I726" s="160"/>
      <c r="K726" s="160"/>
      <c r="L726">
        <v>1357.6870000000026</v>
      </c>
      <c r="M726" s="160">
        <v>60.073309811661012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L727">
        <v>1358.3740000000028</v>
      </c>
      <c r="M727" s="160">
        <v>60.019555642677652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3"/>
      <c r="AB1" s="323"/>
    </row>
    <row r="2" spans="2:28" x14ac:dyDescent="0.2">
      <c r="B2" s="544" t="s">
        <v>483</v>
      </c>
      <c r="C2" s="550"/>
      <c r="D2" s="544" t="s">
        <v>484</v>
      </c>
      <c r="E2" s="550"/>
      <c r="F2" s="544" t="s">
        <v>485</v>
      </c>
      <c r="G2" s="545"/>
      <c r="H2" s="544" t="s">
        <v>505</v>
      </c>
      <c r="I2" s="550"/>
      <c r="J2" s="549" t="s">
        <v>486</v>
      </c>
      <c r="K2" s="550"/>
      <c r="L2" s="544" t="s">
        <v>489</v>
      </c>
      <c r="M2" s="550"/>
      <c r="N2" s="561" t="s">
        <v>456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1595</v>
      </c>
      <c r="C3" s="158" t="s">
        <v>374</v>
      </c>
      <c r="D3" s="157" t="s">
        <v>1595</v>
      </c>
      <c r="E3" s="158" t="s">
        <v>359</v>
      </c>
      <c r="F3" s="157" t="s">
        <v>1595</v>
      </c>
      <c r="G3" s="164" t="s">
        <v>490</v>
      </c>
      <c r="H3" s="134" t="s">
        <v>1595</v>
      </c>
      <c r="I3" s="135" t="s">
        <v>374</v>
      </c>
      <c r="J3" s="165" t="s">
        <v>1595</v>
      </c>
      <c r="K3" s="158" t="s">
        <v>490</v>
      </c>
      <c r="L3" s="157" t="s">
        <v>1595</v>
      </c>
      <c r="M3" s="158" t="s">
        <v>383</v>
      </c>
      <c r="N3" s="562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26.426381678757604</v>
      </c>
      <c r="D4">
        <v>0</v>
      </c>
      <c r="E4" s="159">
        <v>-903.96008208334888</v>
      </c>
      <c r="F4">
        <v>0</v>
      </c>
      <c r="G4" s="159">
        <v>1335.8868079166512</v>
      </c>
      <c r="H4">
        <v>0</v>
      </c>
      <c r="I4" s="160">
        <v>19.999917028090774</v>
      </c>
      <c r="J4">
        <v>0</v>
      </c>
      <c r="K4" s="159">
        <v>2.6342909563704779</v>
      </c>
      <c r="L4">
        <v>0</v>
      </c>
      <c r="M4" s="159">
        <v>179.91044168956697</v>
      </c>
      <c r="N4" s="143">
        <v>4</v>
      </c>
      <c r="P4" s="546" t="s">
        <v>358</v>
      </c>
      <c r="Q4" s="547"/>
      <c r="R4" s="547"/>
      <c r="S4" s="548"/>
      <c r="V4" s="557" t="s">
        <v>506</v>
      </c>
      <c r="W4" s="558"/>
      <c r="X4" s="558"/>
      <c r="Y4" s="559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4.0005758754863807</v>
      </c>
      <c r="C5" s="160">
        <v>26.432659417251855</v>
      </c>
      <c r="D5">
        <v>4.0005758754863807</v>
      </c>
      <c r="E5" s="160">
        <v>-907.97632162531033</v>
      </c>
      <c r="F5">
        <v>4.0005758754863807</v>
      </c>
      <c r="G5" s="160">
        <v>1331.8705683746898</v>
      </c>
      <c r="H5">
        <v>0.20118181818181818</v>
      </c>
      <c r="I5" s="160">
        <v>19.799194999225872</v>
      </c>
      <c r="J5">
        <v>0.20118181818181818</v>
      </c>
      <c r="K5" s="160">
        <v>2.6207094376968598</v>
      </c>
      <c r="L5">
        <v>2.0002879377431904</v>
      </c>
      <c r="M5" s="160">
        <v>179.91044168956697</v>
      </c>
      <c r="N5" s="143">
        <f>N4+1</f>
        <v>5</v>
      </c>
      <c r="P5" s="136" t="s">
        <v>491</v>
      </c>
      <c r="Q5" s="133" t="s">
        <v>374</v>
      </c>
      <c r="R5" s="133" t="s">
        <v>359</v>
      </c>
      <c r="S5" s="137" t="s">
        <v>456</v>
      </c>
      <c r="V5" s="544" t="s">
        <v>507</v>
      </c>
      <c r="W5" s="560"/>
      <c r="X5" s="560"/>
      <c r="Y5" s="550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8.0011517509727614</v>
      </c>
      <c r="C6" s="160">
        <v>26.438955708127402</v>
      </c>
      <c r="D6">
        <v>8.0011517509727614</v>
      </c>
      <c r="E6" s="160">
        <v>-911.99251400173932</v>
      </c>
      <c r="F6">
        <v>8.0011517509727614</v>
      </c>
      <c r="G6" s="160">
        <v>1327.8543759982608</v>
      </c>
      <c r="H6">
        <v>0.40236363636363637</v>
      </c>
      <c r="I6" s="160">
        <v>19.598689320585535</v>
      </c>
      <c r="J6">
        <v>0.40236363636363637</v>
      </c>
      <c r="K6" s="160">
        <v>2.6042387499514916</v>
      </c>
      <c r="L6">
        <v>6.0008638132295715</v>
      </c>
      <c r="M6" s="160">
        <v>179.91017596658813</v>
      </c>
      <c r="N6" s="143">
        <f t="shared" ref="N6:N69" si="0">N5+1</f>
        <v>6</v>
      </c>
      <c r="P6" s="140">
        <f>MAX(B4:B999)</f>
        <v>1358.3740000000028</v>
      </c>
      <c r="Q6" s="141">
        <f>VLOOKUP(P6,B:C,2,FALSE)</f>
        <v>10.086211980409582</v>
      </c>
      <c r="R6" s="141">
        <f>VLOOKUP(P6,D:E,2,FALSE)</f>
        <v>-2236.192847806461</v>
      </c>
      <c r="S6" s="142">
        <f>VLOOKUP(P6,F:N,7,FALSE)</f>
        <v>1357.6870000000026</v>
      </c>
      <c r="V6" s="566" t="s">
        <v>491</v>
      </c>
      <c r="W6" s="567"/>
      <c r="X6" s="570" t="s">
        <v>456</v>
      </c>
      <c r="Y6" s="571"/>
      <c r="AA6" s="172"/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12.001727626459143</v>
      </c>
      <c r="C7" s="160">
        <v>26.445270975640582</v>
      </c>
      <c r="D7">
        <v>12.001727626459143</v>
      </c>
      <c r="E7" s="160">
        <v>-916.00865921188267</v>
      </c>
      <c r="F7">
        <v>12.001727626459143</v>
      </c>
      <c r="G7" s="160">
        <v>1323.8382307881175</v>
      </c>
      <c r="H7">
        <v>0.60354545454545461</v>
      </c>
      <c r="I7" s="160">
        <v>19.398379772234097</v>
      </c>
      <c r="J7">
        <v>0.60354545454545461</v>
      </c>
      <c r="K7" s="160">
        <v>2.5855330204572056</v>
      </c>
      <c r="L7">
        <v>10.001439688715951</v>
      </c>
      <c r="M7" s="160">
        <v>179.90990418477563</v>
      </c>
      <c r="N7" s="143">
        <f t="shared" si="0"/>
        <v>7</v>
      </c>
      <c r="V7" s="568">
        <f>P6-'Script Table'!E15-'Script Table'!E19</f>
        <v>1348.1480000000026</v>
      </c>
      <c r="W7" s="569"/>
      <c r="X7" s="572">
        <f>MATCH(V7,F1:F999,1)</f>
        <v>680</v>
      </c>
      <c r="Y7" s="573"/>
      <c r="AA7" s="172"/>
      <c r="AB7" s="172" t="str">
        <f>IFERROR(VALUE(RIGHT(AA7,LEN(AA7)-MIN(FIND({0;1;2;3;4;5;6;7;8;9},AA7&amp;"0123456789"))+1)),"")</f>
        <v/>
      </c>
    </row>
    <row r="8" spans="2:28" ht="26.25" thickBot="1" x14ac:dyDescent="0.25">
      <c r="B8" s="130">
        <v>16.002303501945523</v>
      </c>
      <c r="C8" s="160">
        <v>26.451605340247703</v>
      </c>
      <c r="D8">
        <v>16.002303501945523</v>
      </c>
      <c r="E8" s="160">
        <v>-920.02475725546026</v>
      </c>
      <c r="F8">
        <v>16.002303501945523</v>
      </c>
      <c r="G8" s="160">
        <v>1319.8221327445399</v>
      </c>
      <c r="H8">
        <v>0.80472727272727274</v>
      </c>
      <c r="I8" s="160">
        <v>19.198229105842149</v>
      </c>
      <c r="J8">
        <v>0.80472727272727274</v>
      </c>
      <c r="K8" s="160">
        <v>2.5651975937867064</v>
      </c>
      <c r="L8">
        <v>14.002015564202333</v>
      </c>
      <c r="M8" s="160">
        <v>179.90963067808798</v>
      </c>
      <c r="N8" s="143">
        <f t="shared" si="0"/>
        <v>8</v>
      </c>
      <c r="P8" s="563" t="s">
        <v>508</v>
      </c>
      <c r="Q8" s="564"/>
      <c r="R8" s="564"/>
      <c r="S8" s="565"/>
      <c r="T8" s="178" t="s">
        <v>509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20.002879377431903</v>
      </c>
      <c r="C9" s="160">
        <v>26.457958918337805</v>
      </c>
      <c r="D9">
        <v>20.002879377431903</v>
      </c>
      <c r="E9" s="160">
        <v>-924.04080813219673</v>
      </c>
      <c r="F9">
        <v>20.002879377431903</v>
      </c>
      <c r="G9" s="160">
        <v>1315.8060818678032</v>
      </c>
      <c r="H9">
        <v>1.0059090909090909</v>
      </c>
      <c r="I9" s="160">
        <v>18.998190431616916</v>
      </c>
      <c r="J9">
        <v>1.0059090909090909</v>
      </c>
      <c r="K9" s="160">
        <v>2.5437887282059819</v>
      </c>
      <c r="L9">
        <v>18.002591439688715</v>
      </c>
      <c r="M9" s="160">
        <v>179.90935550449086</v>
      </c>
      <c r="N9" s="143">
        <f t="shared" si="0"/>
        <v>9</v>
      </c>
      <c r="P9" s="136" t="s">
        <v>491</v>
      </c>
      <c r="Q9" s="133" t="s">
        <v>374</v>
      </c>
      <c r="R9" s="133" t="s">
        <v>359</v>
      </c>
      <c r="S9" s="162" t="s">
        <v>456</v>
      </c>
      <c r="T9" s="179"/>
      <c r="V9" s="147" t="s">
        <v>510</v>
      </c>
      <c r="W9" s="145">
        <f ca="1">Q18-Q6-X9</f>
        <v>25.893276830746181</v>
      </c>
      <c r="X9" s="155">
        <f ca="1">0.5*'Script Table'!E11*COS(RADIANS(180-VLOOKUP(P18,L:M,2)))</f>
        <v>0.14338034776608391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24.003455252918283</v>
      </c>
      <c r="C10" s="160">
        <v>26.464331827279338</v>
      </c>
      <c r="D10">
        <v>24.003455252918283</v>
      </c>
      <c r="E10" s="160">
        <v>-928.05681184181378</v>
      </c>
      <c r="F10">
        <v>24.003455252918283</v>
      </c>
      <c r="G10" s="160">
        <v>1311.7900781581861</v>
      </c>
      <c r="H10">
        <v>1.207090909090909</v>
      </c>
      <c r="I10" s="160">
        <v>18.798213464152127</v>
      </c>
      <c r="J10">
        <v>1.207090909090909</v>
      </c>
      <c r="K10" s="160">
        <v>2.5218112538909736</v>
      </c>
      <c r="L10">
        <v>22.003167315175091</v>
      </c>
      <c r="M10" s="160">
        <v>179.90907864995245</v>
      </c>
      <c r="N10" s="143">
        <f t="shared" si="0"/>
        <v>10</v>
      </c>
      <c r="P10" s="140">
        <f ca="1">IF(T10="Não",INDIRECT("B"&amp;S10),INDIRECT("H"&amp;S10))</f>
        <v>1335.948000000001</v>
      </c>
      <c r="Q10" s="141">
        <f ca="1">IF(T10="Não",INDIRECT("C"&amp;S10),INDIRECT("I"&amp;S10))</f>
        <v>31.668340817054055</v>
      </c>
      <c r="R10" s="141">
        <f ca="1">IF(T10="Não",INDIRECT("E"&amp;S10))</f>
        <v>-2239.8655898311054</v>
      </c>
      <c r="S10" s="153">
        <f ca="1">IF(T10="Não",1+MATCH(0,G1:G999,-1),MATCH(0,K1:K999,-1))</f>
        <v>620</v>
      </c>
      <c r="T10" s="163" t="str">
        <f ca="1">IF(MIN(K4:K999)&gt;0,"Não",IF(MIN(INDIRECT("G4:G"&amp;X7))&gt;0,"Sim","Não"))</f>
        <v>Não</v>
      </c>
      <c r="V10" s="166" t="s">
        <v>511</v>
      </c>
      <c r="W10" s="167">
        <f ca="1">Q10-Q14</f>
        <v>2.5904633181818504</v>
      </c>
      <c r="AA10" s="172" t="s">
        <v>1644</v>
      </c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28.004031128404662</v>
      </c>
      <c r="C11" s="160">
        <v>26.470724185517987</v>
      </c>
      <c r="D11">
        <v>28.004031128404662</v>
      </c>
      <c r="E11" s="160">
        <v>-932.07276838402936</v>
      </c>
      <c r="F11">
        <v>28.004031128404662</v>
      </c>
      <c r="G11" s="160">
        <v>1307.7741216159707</v>
      </c>
      <c r="H11">
        <v>1.4082727272727271</v>
      </c>
      <c r="I11" s="160">
        <v>18.598258040134834</v>
      </c>
      <c r="J11">
        <v>1.4082727272727271</v>
      </c>
      <c r="K11" s="160">
        <v>2.4996390183782751</v>
      </c>
      <c r="L11">
        <v>26.003743190661474</v>
      </c>
      <c r="M11" s="160">
        <v>179.9088000990445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32.004607003891046</v>
      </c>
      <c r="C12" s="160">
        <v>26.47713611259141</v>
      </c>
      <c r="D12">
        <v>32.004607003891046</v>
      </c>
      <c r="E12" s="160">
        <v>-936.08867775855799</v>
      </c>
      <c r="F12">
        <v>32.004607003891046</v>
      </c>
      <c r="G12" s="160">
        <v>1303.7582122414419</v>
      </c>
      <c r="H12">
        <v>1.6094545454545452</v>
      </c>
      <c r="I12" s="160">
        <v>18.398310480382886</v>
      </c>
      <c r="J12">
        <v>1.6094545454545452</v>
      </c>
      <c r="K12" s="160">
        <v>2.4773963859870491</v>
      </c>
      <c r="L12">
        <v>30.004319066147854</v>
      </c>
      <c r="M12" s="160">
        <v>179.90851983612791</v>
      </c>
      <c r="N12" s="143">
        <f t="shared" si="0"/>
        <v>12</v>
      </c>
      <c r="P12" s="563" t="s">
        <v>512</v>
      </c>
      <c r="Q12" s="564"/>
      <c r="R12" s="564"/>
      <c r="S12" s="565"/>
      <c r="T12" s="178" t="s">
        <v>509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36.005182879377429</v>
      </c>
      <c r="C13" s="160">
        <v>26.483567729142678</v>
      </c>
      <c r="D13">
        <v>36.005182879377429</v>
      </c>
      <c r="E13" s="160">
        <v>-940.10453996511092</v>
      </c>
      <c r="F13">
        <v>36.005182879377429</v>
      </c>
      <c r="G13" s="160">
        <v>1299.7423500348891</v>
      </c>
      <c r="H13">
        <v>1.8106363636363634</v>
      </c>
      <c r="I13" s="160">
        <v>18.198358676653996</v>
      </c>
      <c r="J13">
        <v>1.8106363636363634</v>
      </c>
      <c r="K13" s="160">
        <v>2.4551923638491644</v>
      </c>
      <c r="L13">
        <v>34.004894941634234</v>
      </c>
      <c r="M13" s="160">
        <v>179.90823784537096</v>
      </c>
      <c r="N13" s="143">
        <f t="shared" si="0"/>
        <v>13</v>
      </c>
      <c r="P13" s="136" t="s">
        <v>491</v>
      </c>
      <c r="Q13" s="133" t="s">
        <v>374</v>
      </c>
      <c r="R13" s="133" t="s">
        <v>359</v>
      </c>
      <c r="S13" s="137" t="s">
        <v>456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40.005758754863812</v>
      </c>
      <c r="C14" s="160">
        <v>26.490019156933982</v>
      </c>
      <c r="D14">
        <v>40.005758754863812</v>
      </c>
      <c r="E14" s="160">
        <v>-944.1203550033955</v>
      </c>
      <c r="F14">
        <v>40.005758754863812</v>
      </c>
      <c r="G14" s="160">
        <v>1295.7265349966046</v>
      </c>
      <c r="H14">
        <v>2.0118181818181817</v>
      </c>
      <c r="I14" s="160">
        <v>17.998392277049032</v>
      </c>
      <c r="J14">
        <v>2.0118181818181817</v>
      </c>
      <c r="K14" s="160">
        <v>2.4331206130036662</v>
      </c>
      <c r="L14">
        <v>38.005470817120624</v>
      </c>
      <c r="M14" s="160">
        <v>179.90795411074566</v>
      </c>
      <c r="N14" s="143">
        <f t="shared" si="0"/>
        <v>14</v>
      </c>
      <c r="P14" s="140">
        <f ca="1">IF(T14="Não",INDIRECT("B"&amp;S14),INDIRECT("H"&amp;S14))</f>
        <v>1338.5480000000016</v>
      </c>
      <c r="Q14" s="141">
        <f ca="1">IF(T14="Não",INDIRECT("C"&amp;S14),INDIRECT("I"&amp;S14))</f>
        <v>29.077877498872205</v>
      </c>
      <c r="R14" s="141">
        <f ca="1">IF(T14="Não",INDIRECT("E"&amp;S14))</f>
        <v>-2239.8548855516142</v>
      </c>
      <c r="S14" s="153">
        <f ca="1">IF(T14="Não",S10-1+MATCH(0,INDIRECT("G"&amp;S10&amp;":G999"),1),MATCH(0,K1:K1003,1))</f>
        <v>633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44.006334630350196</v>
      </c>
      <c r="C15" s="160">
        <v>26.496490518860504</v>
      </c>
      <c r="D15">
        <v>44.006334630350196</v>
      </c>
      <c r="E15" s="160">
        <v>-948.1361228731156</v>
      </c>
      <c r="F15">
        <v>44.006334630350196</v>
      </c>
      <c r="G15" s="160">
        <v>1291.7107671268845</v>
      </c>
      <c r="H15">
        <v>2.2130000000000001</v>
      </c>
      <c r="I15" s="160">
        <v>17.798402795202556</v>
      </c>
      <c r="J15">
        <v>2.2130000000000001</v>
      </c>
      <c r="K15" s="160">
        <v>2.4112594371822524</v>
      </c>
      <c r="L15">
        <v>42.006046692607001</v>
      </c>
      <c r="M15" s="160">
        <v>179.90766861602549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48.006910505836579</v>
      </c>
      <c r="C16" s="160">
        <v>26.502981938964513</v>
      </c>
      <c r="D16">
        <v>48.006910505836579</v>
      </c>
      <c r="E16" s="160">
        <v>-952.15184357397141</v>
      </c>
      <c r="F16">
        <v>48.006910505836579</v>
      </c>
      <c r="G16" s="160">
        <v>1287.6950464260285</v>
      </c>
      <c r="H16">
        <v>2.4141818181818184</v>
      </c>
      <c r="I16" s="160">
        <v>17.598373103624454</v>
      </c>
      <c r="J16">
        <v>2.4141818181818184</v>
      </c>
      <c r="K16" s="160">
        <v>2.3897697448996951</v>
      </c>
      <c r="L16">
        <v>46.006622568093391</v>
      </c>
      <c r="M16" s="160">
        <v>179.90738134478184</v>
      </c>
      <c r="N16" s="143">
        <f t="shared" si="0"/>
        <v>16</v>
      </c>
      <c r="P16" s="546" t="s">
        <v>513</v>
      </c>
      <c r="Q16" s="547"/>
      <c r="R16" s="547"/>
      <c r="S16" s="548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52.007486381322963</v>
      </c>
      <c r="C17" s="160">
        <v>26.509493542449693</v>
      </c>
      <c r="D17">
        <v>52.007486381322963</v>
      </c>
      <c r="E17" s="160">
        <v>-956.16751710565939</v>
      </c>
      <c r="F17">
        <v>52.007486381322963</v>
      </c>
      <c r="G17" s="160">
        <v>1283.6793728943408</v>
      </c>
      <c r="H17">
        <v>2.6153636363636368</v>
      </c>
      <c r="I17" s="160">
        <v>17.398287791691715</v>
      </c>
      <c r="J17">
        <v>2.6153636363636368</v>
      </c>
      <c r="K17" s="160">
        <v>2.3688046982397282</v>
      </c>
      <c r="L17">
        <v>50.007198443579767</v>
      </c>
      <c r="M17" s="160">
        <v>179.90709228038102</v>
      </c>
      <c r="N17" s="143">
        <f t="shared" si="0"/>
        <v>17</v>
      </c>
      <c r="P17" s="136" t="s">
        <v>491</v>
      </c>
      <c r="Q17" s="133" t="s">
        <v>374</v>
      </c>
      <c r="R17" s="133" t="s">
        <v>359</v>
      </c>
      <c r="S17" s="137" t="s">
        <v>456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56.008062256809346</v>
      </c>
      <c r="C18" s="160">
        <v>26.51602545569569</v>
      </c>
      <c r="D18">
        <v>56.008062256809346</v>
      </c>
      <c r="E18" s="160">
        <v>-960.18314346787179</v>
      </c>
      <c r="F18">
        <v>56.008062256809346</v>
      </c>
      <c r="G18" s="160">
        <v>1279.6637465321282</v>
      </c>
      <c r="H18">
        <v>2.8165454545454551</v>
      </c>
      <c r="I18" s="160">
        <v>17.198137598854519</v>
      </c>
      <c r="J18">
        <v>2.8165454545454551</v>
      </c>
      <c r="K18" s="160">
        <v>2.3484688391672535</v>
      </c>
      <c r="L18">
        <v>54.007774319066158</v>
      </c>
      <c r="M18" s="160">
        <v>179.9068014059809</v>
      </c>
      <c r="N18" s="143">
        <f t="shared" si="0"/>
        <v>18</v>
      </c>
      <c r="P18" s="140">
        <f ca="1">TREND((INDIRECT("D"&amp;S18&amp;":D"&amp;S18+1)),INDIRECT("E"&amp;S18&amp;":E"&amp;(S18+1)),R18)</f>
        <v>1329.8786895441476</v>
      </c>
      <c r="Q18" s="152">
        <f ca="1">TREND((INDIRECT("C"&amp;S18&amp;":C"&amp;S18+1)),INDIRECT("E"&amp;S18&amp;":E"&amp;(S18+1)),R18)</f>
        <v>36.122869158921844</v>
      </c>
      <c r="R18" s="141">
        <f>R6</f>
        <v>-2236.192847806461</v>
      </c>
      <c r="S18" s="142">
        <f ca="1">MATCH(R18,INDIRECT("E1:E"&amp;S10),-1)</f>
        <v>589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60.008638132295729</v>
      </c>
      <c r="C19" s="160">
        <v>26.522577806272878</v>
      </c>
      <c r="D19">
        <v>60.008638132295729</v>
      </c>
      <c r="E19" s="160">
        <v>-964.1987226602979</v>
      </c>
      <c r="F19">
        <v>60.008638132295729</v>
      </c>
      <c r="G19" s="160">
        <v>1275.648167339702</v>
      </c>
      <c r="H19">
        <v>3.0177272727272735</v>
      </c>
      <c r="I19" s="160">
        <v>16.997919207675505</v>
      </c>
      <c r="J19">
        <v>3.0177272727272735</v>
      </c>
      <c r="K19" s="160">
        <v>2.3288162216431374</v>
      </c>
      <c r="L19">
        <v>58.008350194552534</v>
      </c>
      <c r="M19" s="160">
        <v>179.90650870452805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64.009214007782106</v>
      </c>
      <c r="C20" s="160">
        <v>26.529150722957361</v>
      </c>
      <c r="D20">
        <v>64.009214007782106</v>
      </c>
      <c r="E20" s="160">
        <v>-968.21425468262203</v>
      </c>
      <c r="F20">
        <v>64.009214007782106</v>
      </c>
      <c r="G20" s="160">
        <v>1271.6326353173781</v>
      </c>
      <c r="H20">
        <v>3.2189090909090918</v>
      </c>
      <c r="I20" s="160">
        <v>16.797634644650479</v>
      </c>
      <c r="J20">
        <v>3.2189090909090918</v>
      </c>
      <c r="K20" s="160">
        <v>2.3098502730940709</v>
      </c>
      <c r="L20">
        <v>62.008926070038918</v>
      </c>
      <c r="M20" s="160">
        <v>179.90621415875398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68.009789883268482</v>
      </c>
      <c r="C21" s="160">
        <v>26.535744335746234</v>
      </c>
      <c r="D21">
        <v>68.009789883268482</v>
      </c>
      <c r="E21" s="160">
        <v>-972.22973953452538</v>
      </c>
      <c r="F21">
        <v>68.009789883268482</v>
      </c>
      <c r="G21" s="160">
        <v>1267.6171504654747</v>
      </c>
      <c r="H21">
        <v>3.4200909090909102</v>
      </c>
      <c r="I21" s="160">
        <v>16.597290603794757</v>
      </c>
      <c r="J21">
        <v>3.4200909090909102</v>
      </c>
      <c r="K21" s="160">
        <v>2.2915236906355858</v>
      </c>
      <c r="L21">
        <v>66.009501945525301</v>
      </c>
      <c r="M21" s="160">
        <v>179.90591775117178</v>
      </c>
      <c r="N21" s="143">
        <f t="shared" si="0"/>
        <v>21</v>
      </c>
      <c r="P21" s="574" t="s">
        <v>517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72.010365758754858</v>
      </c>
      <c r="C22" s="160">
        <v>26.542358775873044</v>
      </c>
      <c r="D22">
        <v>72.010365758754858</v>
      </c>
      <c r="E22" s="160">
        <v>-976.24517721568441</v>
      </c>
      <c r="F22">
        <v>72.010365758754858</v>
      </c>
      <c r="G22" s="160">
        <v>1263.6017127843156</v>
      </c>
      <c r="H22">
        <v>3.6212727272727285</v>
      </c>
      <c r="I22" s="160">
        <v>16.396897820742069</v>
      </c>
      <c r="J22">
        <v>3.6212727272727285</v>
      </c>
      <c r="K22" s="160">
        <v>2.2737383980283994</v>
      </c>
      <c r="L22">
        <v>70.010077821011663</v>
      </c>
      <c r="M22" s="160">
        <v>179.905619464073</v>
      </c>
      <c r="N22" s="143">
        <f t="shared" si="0"/>
        <v>22</v>
      </c>
      <c r="P22" s="575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76.010941634241235</v>
      </c>
      <c r="C23" s="160">
        <v>26.548994175823534</v>
      </c>
      <c r="D23">
        <v>76.010941634241235</v>
      </c>
      <c r="E23" s="160">
        <v>-980.26056772577192</v>
      </c>
      <c r="F23">
        <v>76.010941634241235</v>
      </c>
      <c r="G23" s="160">
        <v>1259.5863222742282</v>
      </c>
      <c r="H23">
        <v>3.8224545454545469</v>
      </c>
      <c r="I23" s="160">
        <v>16.196470503771732</v>
      </c>
      <c r="J23">
        <v>3.8224545454545469</v>
      </c>
      <c r="K23" s="160">
        <v>2.2563469921665273</v>
      </c>
      <c r="L23">
        <v>74.010653696498053</v>
      </c>
      <c r="M23" s="160">
        <v>179.90531927952381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80.011517509727611</v>
      </c>
      <c r="C24" s="160">
        <v>26.555650669351632</v>
      </c>
      <c r="D24">
        <v>80.011517509727611</v>
      </c>
      <c r="E24" s="160">
        <v>-984.27591106445641</v>
      </c>
      <c r="F24">
        <v>80.011517509727611</v>
      </c>
      <c r="G24" s="160">
        <v>1255.5709789355437</v>
      </c>
      <c r="H24">
        <v>4.0236363636363652</v>
      </c>
      <c r="I24" s="160">
        <v>15.996024286869567</v>
      </c>
      <c r="J24">
        <v>4.0236363636363652</v>
      </c>
      <c r="K24" s="160">
        <v>2.2391751894988374</v>
      </c>
      <c r="L24">
        <v>78.011229571984416</v>
      </c>
      <c r="M24" s="160">
        <v>179.90501717936129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84.012093385213987</v>
      </c>
      <c r="C25" s="160">
        <v>26.562328391495669</v>
      </c>
      <c r="D25">
        <v>84.012093385213987</v>
      </c>
      <c r="E25" s="160">
        <v>-988.29120723140193</v>
      </c>
      <c r="F25">
        <v>84.012093385213987</v>
      </c>
      <c r="G25" s="160">
        <v>1251.5556827685982</v>
      </c>
      <c r="H25">
        <v>4.2248181818181836</v>
      </c>
      <c r="I25" s="160">
        <v>15.795565912865978</v>
      </c>
      <c r="J25">
        <v>4.2248181818181836</v>
      </c>
      <c r="K25" s="160">
        <v>2.2221462950046771</v>
      </c>
      <c r="L25">
        <v>82.011805447470806</v>
      </c>
      <c r="M25" s="160">
        <v>179.90471314519027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88.012669260700363</v>
      </c>
      <c r="C26" s="160">
        <v>26.569027478594887</v>
      </c>
      <c r="D26">
        <v>88.012669260700363</v>
      </c>
      <c r="E26" s="160">
        <v>-992.30645622626855</v>
      </c>
      <c r="F26">
        <v>88.012669260700363</v>
      </c>
      <c r="G26" s="160">
        <v>1247.5404337737314</v>
      </c>
      <c r="H26">
        <v>4.4260000000000019</v>
      </c>
      <c r="I26" s="160">
        <v>15.595102496802349</v>
      </c>
      <c r="J26">
        <v>4.4260000000000019</v>
      </c>
      <c r="K26" s="160">
        <v>2.2051680692325135</v>
      </c>
      <c r="L26">
        <v>86.012381322957168</v>
      </c>
      <c r="M26" s="160">
        <v>179.90440715837923</v>
      </c>
      <c r="N26" s="143">
        <f t="shared" si="0"/>
        <v>26</v>
      </c>
      <c r="P26" s="170" t="s">
        <v>515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92.01324513618674</v>
      </c>
      <c r="C27" s="160">
        <v>26.575748068306197</v>
      </c>
      <c r="D27">
        <v>92.01324513618674</v>
      </c>
      <c r="E27" s="160">
        <v>-996.32165804871158</v>
      </c>
      <c r="F27">
        <v>92.01324513618674</v>
      </c>
      <c r="G27" s="160">
        <v>1243.5252319512883</v>
      </c>
      <c r="H27">
        <v>4.6271818181818203</v>
      </c>
      <c r="I27" s="160">
        <v>15.394605796631666</v>
      </c>
      <c r="J27">
        <v>4.6271818181818203</v>
      </c>
      <c r="K27" s="160">
        <v>2.1885880957479458</v>
      </c>
      <c r="L27">
        <v>90.012957198443559</v>
      </c>
      <c r="M27" s="160">
        <v>179.90409920005652</v>
      </c>
      <c r="N27" s="143">
        <f t="shared" si="0"/>
        <v>27</v>
      </c>
      <c r="P27" s="191">
        <v>10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96.013821011673116</v>
      </c>
      <c r="C28" s="160">
        <v>26.582490299621249</v>
      </c>
      <c r="D28">
        <v>96.013821011673116</v>
      </c>
      <c r="E28" s="160">
        <v>-1000.3368126983822</v>
      </c>
      <c r="F28">
        <v>96.013821011673116</v>
      </c>
      <c r="G28" s="160">
        <v>1239.5100773016179</v>
      </c>
      <c r="H28">
        <v>4.8283636363636386</v>
      </c>
      <c r="I28" s="160">
        <v>15.194021209597691</v>
      </c>
      <c r="J28">
        <v>4.8283636363636386</v>
      </c>
      <c r="K28" s="160">
        <v>2.1731084404282228</v>
      </c>
      <c r="L28">
        <v>94.013533073929921</v>
      </c>
      <c r="M28" s="160">
        <v>179.90378925110613</v>
      </c>
      <c r="N28" s="143">
        <f t="shared" si="0"/>
        <v>28</v>
      </c>
      <c r="P28" s="192" t="s">
        <v>1643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100.01439688715949</v>
      </c>
      <c r="C29" s="160">
        <v>26.589254312883675</v>
      </c>
      <c r="D29">
        <v>100.01439688715949</v>
      </c>
      <c r="E29" s="160">
        <v>-1004.3519201749267</v>
      </c>
      <c r="F29">
        <v>100.01439688715949</v>
      </c>
      <c r="G29" s="160">
        <v>1235.4949698250734</v>
      </c>
      <c r="H29">
        <v>5.029545454545457</v>
      </c>
      <c r="I29" s="160">
        <v>14.993308999372315</v>
      </c>
      <c r="J29">
        <v>5.029545454545457</v>
      </c>
      <c r="K29" s="160">
        <v>2.1593834902328126</v>
      </c>
      <c r="L29">
        <v>98.014108949416311</v>
      </c>
      <c r="M29" s="160">
        <v>179.90347729216501</v>
      </c>
      <c r="N29" s="143">
        <f t="shared" si="0"/>
        <v>29</v>
      </c>
      <c r="P29" s="191">
        <v>11.5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104.01497276264587</v>
      </c>
      <c r="C30" s="160">
        <v>26.596040249806748</v>
      </c>
      <c r="D30">
        <v>104.01497276264587</v>
      </c>
      <c r="E30" s="160">
        <v>-1008.3669804779872</v>
      </c>
      <c r="F30">
        <v>104.01497276264587</v>
      </c>
      <c r="G30" s="160">
        <v>1231.4799095220128</v>
      </c>
      <c r="H30">
        <v>5.2307272727272753</v>
      </c>
      <c r="I30" s="160">
        <v>14.792449589378403</v>
      </c>
      <c r="J30">
        <v>5.2307272727272753</v>
      </c>
      <c r="K30" s="160">
        <v>2.1480155617000491</v>
      </c>
      <c r="L30">
        <v>102.01468482490267</v>
      </c>
      <c r="M30" s="160">
        <v>179.90316330361725</v>
      </c>
      <c r="N30" s="143">
        <f t="shared" si="0"/>
        <v>30</v>
      </c>
      <c r="P30" s="193" t="s">
        <v>516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108.01554863813224</v>
      </c>
      <c r="C31" s="160">
        <v>26.602848253491217</v>
      </c>
      <c r="D31">
        <v>108.01554863813224</v>
      </c>
      <c r="E31" s="160">
        <v>-1012.3819936072009</v>
      </c>
      <c r="F31">
        <v>108.01554863813224</v>
      </c>
      <c r="G31" s="160">
        <v>1227.4648963927991</v>
      </c>
      <c r="H31">
        <v>5.4319090909090937</v>
      </c>
      <c r="I31" s="160">
        <v>14.591446815077882</v>
      </c>
      <c r="J31">
        <v>5.4319090909090937</v>
      </c>
      <c r="K31" s="160">
        <v>2.1395548658133521</v>
      </c>
      <c r="L31">
        <v>106.01526070038906</v>
      </c>
      <c r="M31" s="160">
        <v>179.90284726559145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112.01612451361862</v>
      </c>
      <c r="C32" s="160">
        <v>26.609678468443501</v>
      </c>
      <c r="D32">
        <v>112.01612451361862</v>
      </c>
      <c r="E32" s="160">
        <v>-1016.3969595622</v>
      </c>
      <c r="F32">
        <v>112.01612451361862</v>
      </c>
      <c r="G32" s="160">
        <v>1223.4499304378</v>
      </c>
      <c r="H32">
        <v>5.633090909090912</v>
      </c>
      <c r="I32" s="160">
        <v>14.390329649556479</v>
      </c>
      <c r="J32">
        <v>5.633090909090912</v>
      </c>
      <c r="K32" s="160">
        <v>2.1344999719253792</v>
      </c>
      <c r="L32">
        <v>110.01583657587543</v>
      </c>
      <c r="M32" s="160">
        <v>179.90252915795568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116.016700389105</v>
      </c>
      <c r="C33" s="160">
        <v>26.616531040594158</v>
      </c>
      <c r="D33">
        <v>116.016700389105</v>
      </c>
      <c r="E33" s="160">
        <v>-1020.4118783426126</v>
      </c>
      <c r="F33">
        <v>116.016700389105</v>
      </c>
      <c r="G33" s="160">
        <v>1219.4350116573873</v>
      </c>
      <c r="H33">
        <v>5.8342727272727304</v>
      </c>
      <c r="I33" s="160">
        <v>14.189152634069419</v>
      </c>
      <c r="J33">
        <v>5.8342727272727304</v>
      </c>
      <c r="K33" s="160">
        <v>2.1332978171162722</v>
      </c>
      <c r="L33">
        <v>114.01641245136182</v>
      </c>
      <c r="M33" s="160">
        <v>179.90220896031354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120.01727626459137</v>
      </c>
      <c r="C34" s="160">
        <v>26.623406117316662</v>
      </c>
      <c r="D34">
        <v>120.01727626459137</v>
      </c>
      <c r="E34" s="160">
        <v>-1024.4267499480609</v>
      </c>
      <c r="F34">
        <v>120.01727626459137</v>
      </c>
      <c r="G34" s="160">
        <v>1215.4201400519391</v>
      </c>
      <c r="H34">
        <v>6.0354545454545487</v>
      </c>
      <c r="I34" s="160">
        <v>13.987995132239259</v>
      </c>
      <c r="J34">
        <v>6.0354545454545487</v>
      </c>
      <c r="K34" s="160">
        <v>2.1363426717575749</v>
      </c>
      <c r="L34">
        <v>118.01698832684818</v>
      </c>
      <c r="M34" s="160">
        <v>179.9018866519996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124.01785214007775</v>
      </c>
      <c r="C35" s="160">
        <v>26.630303847446466</v>
      </c>
      <c r="D35">
        <v>124.01785214007775</v>
      </c>
      <c r="E35" s="160">
        <v>-1028.4415743781628</v>
      </c>
      <c r="F35">
        <v>124.01785214007775</v>
      </c>
      <c r="G35" s="160">
        <v>1211.4053156218372</v>
      </c>
      <c r="H35">
        <v>6.2366363636363671</v>
      </c>
      <c r="I35" s="160">
        <v>13.786959386810864</v>
      </c>
      <c r="J35">
        <v>6.2366363636363671</v>
      </c>
      <c r="K35" s="160">
        <v>2.1439729687640465</v>
      </c>
      <c r="L35">
        <v>122.01756420233457</v>
      </c>
      <c r="M35" s="160">
        <v>179.9015622120755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128.01842801556413</v>
      </c>
      <c r="C36" s="160">
        <v>26.637224381300442</v>
      </c>
      <c r="D36">
        <v>128.01842801556413</v>
      </c>
      <c r="E36" s="160">
        <v>-1032.4563516325309</v>
      </c>
      <c r="F36">
        <v>128.01842801556413</v>
      </c>
      <c r="G36" s="160">
        <v>1207.3905383674692</v>
      </c>
      <c r="H36">
        <v>6.4378181818181854</v>
      </c>
      <c r="I36" s="160">
        <v>13.586167403042944</v>
      </c>
      <c r="J36">
        <v>6.4378181818181854</v>
      </c>
      <c r="K36" s="160">
        <v>2.1564693357954638</v>
      </c>
      <c r="L36">
        <v>126.01814007782093</v>
      </c>
      <c r="M36" s="160">
        <v>179.90123561932441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132.01900389105052</v>
      </c>
      <c r="C37" s="160">
        <v>26.644167870696567</v>
      </c>
      <c r="D37">
        <v>132.01900389105052</v>
      </c>
      <c r="E37" s="160">
        <v>-1036.4710817107725</v>
      </c>
      <c r="F37">
        <v>132.01900389105052</v>
      </c>
      <c r="G37" s="160">
        <v>1203.3758082892275</v>
      </c>
      <c r="H37">
        <v>6.6390000000000038</v>
      </c>
      <c r="I37" s="160">
        <v>13.385756960321423</v>
      </c>
      <c r="J37">
        <v>6.6390000000000038</v>
      </c>
      <c r="K37" s="160">
        <v>2.1740542652032673</v>
      </c>
      <c r="L37">
        <v>130.01871595330732</v>
      </c>
      <c r="M37" s="160">
        <v>179.90090685224757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136.01957976653691</v>
      </c>
      <c r="C38" s="160">
        <v>26.651134468974004</v>
      </c>
      <c r="D38">
        <v>136.01957976653691</v>
      </c>
      <c r="E38" s="160">
        <v>-1040.4857646124901</v>
      </c>
      <c r="F38">
        <v>136.01957976653691</v>
      </c>
      <c r="G38" s="160">
        <v>1199.3611253875099</v>
      </c>
      <c r="H38">
        <v>6.8401818181818221</v>
      </c>
      <c r="I38" s="160">
        <v>13.185876884689195</v>
      </c>
      <c r="J38">
        <v>6.8401818181818221</v>
      </c>
      <c r="K38" s="160">
        <v>2.1968913958799021</v>
      </c>
      <c r="L38">
        <v>134.01929182879371</v>
      </c>
      <c r="M38" s="160">
        <v>179.90057588905867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140.0201556420233</v>
      </c>
      <c r="C39" s="160">
        <v>26.658124331013489</v>
      </c>
      <c r="D39">
        <v>140.0201556420233</v>
      </c>
      <c r="E39" s="160">
        <v>-1044.5004003372806</v>
      </c>
      <c r="F39">
        <v>140.0201556420233</v>
      </c>
      <c r="G39" s="160">
        <v>1195.3464896627195</v>
      </c>
      <c r="H39">
        <v>7.0413636363636405</v>
      </c>
      <c r="I39" s="160">
        <v>12.986681719198268</v>
      </c>
      <c r="J39">
        <v>7.0413636363636405</v>
      </c>
      <c r="K39" s="160">
        <v>2.225084978938412</v>
      </c>
      <c r="L39">
        <v>138.0198677042801</v>
      </c>
      <c r="M39" s="160">
        <v>179.9002427076793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144.02073151750969</v>
      </c>
      <c r="C40" s="160">
        <v>26.665137613258054</v>
      </c>
      <c r="D40">
        <v>144.02073151750969</v>
      </c>
      <c r="E40" s="160">
        <v>-1048.5149888847347</v>
      </c>
      <c r="F40">
        <v>144.02073151750969</v>
      </c>
      <c r="G40" s="160">
        <v>1191.3319011152653</v>
      </c>
      <c r="H40">
        <v>7.2425454545454588</v>
      </c>
      <c r="I40" s="160">
        <v>12.788326092804514</v>
      </c>
      <c r="J40">
        <v>7.2425454545454588</v>
      </c>
      <c r="K40" s="160">
        <v>2.2586805113137416</v>
      </c>
      <c r="L40">
        <v>142.02044357976649</v>
      </c>
      <c r="M40" s="160">
        <v>179.89990728573437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148.02130739299608</v>
      </c>
      <c r="C41" s="160">
        <v>26.672174473734128</v>
      </c>
      <c r="D41">
        <v>148.02130739299608</v>
      </c>
      <c r="E41" s="160">
        <v>-1052.5295302544394</v>
      </c>
      <c r="F41">
        <v>148.02130739299608</v>
      </c>
      <c r="G41" s="160">
        <v>1187.3173597455607</v>
      </c>
      <c r="H41">
        <v>7.4437272727272772</v>
      </c>
      <c r="I41" s="160">
        <v>12.590960613221347</v>
      </c>
      <c r="J41">
        <v>7.4437272727272772</v>
      </c>
      <c r="K41" s="160">
        <v>2.2976652517945695</v>
      </c>
      <c r="L41">
        <v>146.02101945525288</v>
      </c>
      <c r="M41" s="160">
        <v>179.89956960054656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152.02188326848247</v>
      </c>
      <c r="C42" s="160">
        <v>26.679235072072942</v>
      </c>
      <c r="D42">
        <v>152.02188326848247</v>
      </c>
      <c r="E42" s="160">
        <v>-1056.5440244459742</v>
      </c>
      <c r="F42">
        <v>152.02188326848247</v>
      </c>
      <c r="G42" s="160">
        <v>1183.3028655540259</v>
      </c>
      <c r="H42">
        <v>7.6449090909090955</v>
      </c>
      <c r="I42" s="160">
        <v>12.394958757053665</v>
      </c>
      <c r="J42">
        <v>7.6449090909090955</v>
      </c>
      <c r="K42" s="160">
        <v>2.3430099621841691</v>
      </c>
      <c r="L42">
        <v>150.02159533073927</v>
      </c>
      <c r="M42" s="160">
        <v>179.8992296291319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156.02245914396886</v>
      </c>
      <c r="C43" s="160">
        <v>26.68631956953238</v>
      </c>
      <c r="D43">
        <v>156.02245914396886</v>
      </c>
      <c r="E43" s="160">
        <v>-1060.5584714589138</v>
      </c>
      <c r="F43">
        <v>156.02245914396886</v>
      </c>
      <c r="G43" s="160">
        <v>1179.2884185410862</v>
      </c>
      <c r="H43">
        <v>7.8460909090909139</v>
      </c>
      <c r="I43" s="160">
        <v>12.200775461295189</v>
      </c>
      <c r="J43">
        <v>7.8460909090909139</v>
      </c>
      <c r="K43" s="160">
        <v>2.3955993467307053</v>
      </c>
      <c r="L43">
        <v>154.02217120622566</v>
      </c>
      <c r="M43" s="160">
        <v>179.8988873481936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160.02303501945525</v>
      </c>
      <c r="C44" s="160">
        <v>26.693428129019122</v>
      </c>
      <c r="D44">
        <v>160.02303501945525</v>
      </c>
      <c r="E44" s="160">
        <v>-1064.5728712928271</v>
      </c>
      <c r="F44">
        <v>160.02303501945525</v>
      </c>
      <c r="G44" s="160">
        <v>1175.2740187071729</v>
      </c>
      <c r="H44">
        <v>8.0472727272727322</v>
      </c>
      <c r="I44" s="160">
        <v>12.0089490051687</v>
      </c>
      <c r="J44">
        <v>8.0472727272727322</v>
      </c>
      <c r="K44" s="160">
        <v>2.4562238725739007</v>
      </c>
      <c r="L44">
        <v>158.02274708171205</v>
      </c>
      <c r="M44" s="160">
        <v>179.89854273411763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164.02361089494164</v>
      </c>
      <c r="C45" s="160">
        <v>26.7005609151112</v>
      </c>
      <c r="D45">
        <v>164.02361089494164</v>
      </c>
      <c r="E45" s="160">
        <v>-1068.5872239472767</v>
      </c>
      <c r="F45">
        <v>164.02361089494164</v>
      </c>
      <c r="G45" s="160">
        <v>1171.2596660527233</v>
      </c>
      <c r="H45">
        <v>8.2484545454545497</v>
      </c>
      <c r="I45" s="160">
        <v>11.820098375595657</v>
      </c>
      <c r="J45">
        <v>8.2484545454545497</v>
      </c>
      <c r="K45" s="160">
        <v>2.5255642931147122</v>
      </c>
      <c r="L45">
        <v>162.02332295719845</v>
      </c>
      <c r="M45" s="160">
        <v>179.89819576296694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168.02418677042803</v>
      </c>
      <c r="C46" s="160">
        <v>26.707718094080963</v>
      </c>
      <c r="D46">
        <v>168.02418677042803</v>
      </c>
      <c r="E46" s="160">
        <v>-1072.60152942182</v>
      </c>
      <c r="F46">
        <v>168.02418677042803</v>
      </c>
      <c r="G46" s="160">
        <v>1167.24536057818</v>
      </c>
      <c r="H46">
        <v>8.4496363636363672</v>
      </c>
      <c r="I46" s="160">
        <v>11.634839085657674</v>
      </c>
      <c r="J46">
        <v>8.4496363636363672</v>
      </c>
      <c r="K46" s="160">
        <v>2.6039963815301235</v>
      </c>
      <c r="L46">
        <v>166.02389883268484</v>
      </c>
      <c r="M46" s="160">
        <v>179.89784641047569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172.02476264591442</v>
      </c>
      <c r="C47" s="160">
        <v>26.714899833918384</v>
      </c>
      <c r="D47">
        <v>172.02476264591442</v>
      </c>
      <c r="E47" s="160">
        <v>-1076.6157877160072</v>
      </c>
      <c r="F47">
        <v>172.02476264591442</v>
      </c>
      <c r="G47" s="160">
        <v>1163.2311022839929</v>
      </c>
      <c r="H47">
        <v>8.6508181818181846</v>
      </c>
      <c r="I47" s="160">
        <v>11.453608587201389</v>
      </c>
      <c r="J47">
        <v>8.6508181818181846</v>
      </c>
      <c r="K47" s="160">
        <v>2.6913351752746166</v>
      </c>
      <c r="L47">
        <v>170.02447470817123</v>
      </c>
      <c r="M47" s="160">
        <v>179.89749465204409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176.02533852140081</v>
      </c>
      <c r="C48" s="160">
        <v>26.722106304354824</v>
      </c>
      <c r="D48">
        <v>176.02533852140081</v>
      </c>
      <c r="E48" s="160">
        <v>-1080.6299988293829</v>
      </c>
      <c r="F48">
        <v>176.02533852140081</v>
      </c>
      <c r="G48" s="160">
        <v>1159.2168911706171</v>
      </c>
      <c r="H48">
        <v>8.8520000000000021</v>
      </c>
      <c r="I48" s="160">
        <v>11.276834842427965</v>
      </c>
      <c r="J48">
        <v>8.8520000000000021</v>
      </c>
      <c r="K48" s="160">
        <v>2.7873746542381923</v>
      </c>
      <c r="L48">
        <v>174.02505058365762</v>
      </c>
      <c r="M48" s="160">
        <v>179.89714046273198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180.0259143968872</v>
      </c>
      <c r="C49" s="160">
        <v>26.729337676887162</v>
      </c>
      <c r="D49">
        <v>180.0259143968872</v>
      </c>
      <c r="E49" s="160">
        <v>-1084.6441627614856</v>
      </c>
      <c r="F49">
        <v>180.0259143968872</v>
      </c>
      <c r="G49" s="160">
        <v>1155.2027272385144</v>
      </c>
      <c r="I49" s="160"/>
      <c r="K49" s="160"/>
      <c r="L49">
        <v>178.02562645914401</v>
      </c>
      <c r="M49" s="160">
        <v>179.89678381725381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184.02649027237359</v>
      </c>
      <c r="C50" s="160">
        <v>26.736594124802401</v>
      </c>
      <c r="D50">
        <v>184.02649027237359</v>
      </c>
      <c r="E50" s="160">
        <v>-1088.6582795118463</v>
      </c>
      <c r="F50">
        <v>184.02649027237359</v>
      </c>
      <c r="G50" s="160">
        <v>1151.1886104881537</v>
      </c>
      <c r="I50" s="160"/>
      <c r="K50" s="160"/>
      <c r="L50">
        <v>182.0262023346304</v>
      </c>
      <c r="M50" s="160">
        <v>179.89642468997141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188.02706614785998</v>
      </c>
      <c r="C51" s="160">
        <v>26.743875823202615</v>
      </c>
      <c r="D51">
        <v>188.02706614785998</v>
      </c>
      <c r="E51" s="160">
        <v>-1092.6723490799911</v>
      </c>
      <c r="F51">
        <v>188.02706614785998</v>
      </c>
      <c r="G51" s="160">
        <v>1147.1745409200089</v>
      </c>
      <c r="I51" s="160"/>
      <c r="K51" s="160"/>
      <c r="L51">
        <v>186.02677821011679</v>
      </c>
      <c r="M51" s="160">
        <v>179.89606305488942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192.02764202334637</v>
      </c>
      <c r="C52" s="160">
        <v>26.751182949030451</v>
      </c>
      <c r="D52">
        <v>192.02764202334637</v>
      </c>
      <c r="E52" s="160">
        <v>-1096.6863714654378</v>
      </c>
      <c r="F52">
        <v>192.02764202334637</v>
      </c>
      <c r="G52" s="160">
        <v>1143.1605185345622</v>
      </c>
      <c r="I52" s="160"/>
      <c r="K52" s="160"/>
      <c r="L52">
        <v>190.02735408560318</v>
      </c>
      <c r="M52" s="160">
        <v>179.89569888564722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196.02821789883276</v>
      </c>
      <c r="C53" s="160">
        <v>26.758515681094963</v>
      </c>
      <c r="D53">
        <v>196.02821789883276</v>
      </c>
      <c r="E53" s="160">
        <v>-1100.7003466676988</v>
      </c>
      <c r="F53">
        <v>196.02821789883276</v>
      </c>
      <c r="G53" s="160">
        <v>1139.1465433323012</v>
      </c>
      <c r="I53" s="160"/>
      <c r="K53" s="160"/>
      <c r="L53">
        <v>194.02792996108957</v>
      </c>
      <c r="M53" s="160">
        <v>179.89533215551424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200.02879377431915</v>
      </c>
      <c r="C54" s="160">
        <v>26.765874200097976</v>
      </c>
      <c r="D54">
        <v>200.02879377431915</v>
      </c>
      <c r="E54" s="160">
        <v>-1104.7142746862785</v>
      </c>
      <c r="F54">
        <v>200.02879377431915</v>
      </c>
      <c r="G54" s="160">
        <v>1135.1326153137215</v>
      </c>
      <c r="I54" s="160"/>
      <c r="K54" s="160"/>
      <c r="L54">
        <v>198.02850583657596</v>
      </c>
      <c r="M54" s="160">
        <v>179.89496283738225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204.02936964980555</v>
      </c>
      <c r="C55" s="160">
        <v>26.773258688660903</v>
      </c>
      <c r="D55">
        <v>204.02936964980555</v>
      </c>
      <c r="E55" s="160">
        <v>-1108.7281555206746</v>
      </c>
      <c r="F55">
        <v>204.02936964980555</v>
      </c>
      <c r="G55" s="160">
        <v>1131.1187344793254</v>
      </c>
      <c r="I55" s="160"/>
      <c r="K55" s="160"/>
      <c r="L55">
        <v>202.02908171206235</v>
      </c>
      <c r="M55" s="160">
        <v>179.89459090375897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208.02994552529194</v>
      </c>
      <c r="C56" s="160">
        <v>26.780669331352005</v>
      </c>
      <c r="D56">
        <v>208.02994552529194</v>
      </c>
      <c r="E56" s="160">
        <v>-1112.741989170378</v>
      </c>
      <c r="F56">
        <v>208.02994552529194</v>
      </c>
      <c r="G56" s="160">
        <v>1127.104900829622</v>
      </c>
      <c r="I56" s="160"/>
      <c r="K56" s="160"/>
      <c r="L56">
        <v>206.02965758754874</v>
      </c>
      <c r="M56" s="160">
        <v>179.89421632676175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212.03052140077833</v>
      </c>
      <c r="C57" s="160">
        <v>26.788106314714192</v>
      </c>
      <c r="D57">
        <v>212.03052140077833</v>
      </c>
      <c r="E57" s="160">
        <v>-1116.755775634872</v>
      </c>
      <c r="F57">
        <v>212.03052140077833</v>
      </c>
      <c r="G57" s="160">
        <v>1123.0911143651281</v>
      </c>
      <c r="I57" s="160"/>
      <c r="K57" s="160"/>
      <c r="L57">
        <v>210.03023346303513</v>
      </c>
      <c r="M57" s="160">
        <v>179.89383907810972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216.03109727626472</v>
      </c>
      <c r="C58" s="160">
        <v>26.795569827293281</v>
      </c>
      <c r="D58">
        <v>216.03109727626472</v>
      </c>
      <c r="E58" s="160">
        <v>-1120.7695149136327</v>
      </c>
      <c r="F58">
        <v>216.03109727626472</v>
      </c>
      <c r="G58" s="160">
        <v>1119.0773750863673</v>
      </c>
      <c r="I58" s="160"/>
      <c r="K58" s="160"/>
      <c r="L58">
        <v>214.03080933852152</v>
      </c>
      <c r="M58" s="160">
        <v>179.89345912911733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220.03167315175111</v>
      </c>
      <c r="C59" s="160">
        <v>26.803060059666759</v>
      </c>
      <c r="D59">
        <v>220.03167315175111</v>
      </c>
      <c r="E59" s="160">
        <v>-1124.7832070061286</v>
      </c>
      <c r="F59">
        <v>220.03167315175111</v>
      </c>
      <c r="G59" s="160">
        <v>1115.0636829938715</v>
      </c>
      <c r="I59" s="160"/>
      <c r="K59" s="160"/>
      <c r="L59">
        <v>218.03138521400791</v>
      </c>
      <c r="M59" s="160">
        <v>179.89307645068709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224.0322490272375</v>
      </c>
      <c r="C60" s="160">
        <v>26.810577204473091</v>
      </c>
      <c r="D60">
        <v>224.0322490272375</v>
      </c>
      <c r="E60" s="160">
        <v>-1128.7968519118201</v>
      </c>
      <c r="F60">
        <v>224.0322490272375</v>
      </c>
      <c r="G60" s="160">
        <v>1111.0500380881799</v>
      </c>
      <c r="I60" s="160"/>
      <c r="K60" s="160"/>
      <c r="L60">
        <v>222.0319610894943</v>
      </c>
      <c r="M60" s="160">
        <v>179.89269101330166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228.03282490272389</v>
      </c>
      <c r="C61" s="160">
        <v>26.818121456441549</v>
      </c>
      <c r="D61">
        <v>228.03282490272389</v>
      </c>
      <c r="E61" s="160">
        <v>-1132.8104496301601</v>
      </c>
      <c r="F61">
        <v>228.03282490272389</v>
      </c>
      <c r="G61" s="160">
        <v>1107.03644036984</v>
      </c>
      <c r="I61" s="160"/>
      <c r="K61" s="160"/>
      <c r="L61">
        <v>226.03253696498069</v>
      </c>
      <c r="M61" s="160">
        <v>179.89230278701666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232.03340077821028</v>
      </c>
      <c r="C62" s="160">
        <v>26.825693012422562</v>
      </c>
      <c r="D62">
        <v>232.03340077821028</v>
      </c>
      <c r="E62" s="160">
        <v>-1136.8240001605939</v>
      </c>
      <c r="F62">
        <v>232.03340077821028</v>
      </c>
      <c r="G62" s="160">
        <v>1103.0228898394062</v>
      </c>
      <c r="I62" s="160"/>
      <c r="K62" s="160"/>
      <c r="L62">
        <v>230.03311284046708</v>
      </c>
      <c r="M62" s="160">
        <v>179.89191174145293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236.03397665369667</v>
      </c>
      <c r="C63" s="160">
        <v>26.833292071418661</v>
      </c>
      <c r="D63">
        <v>236.03397665369667</v>
      </c>
      <c r="E63" s="160">
        <v>-1140.8375035025585</v>
      </c>
      <c r="F63">
        <v>236.03397665369667</v>
      </c>
      <c r="G63" s="160">
        <v>1099.0093864974415</v>
      </c>
      <c r="I63" s="160"/>
      <c r="K63" s="160"/>
      <c r="L63">
        <v>234.03368871595347</v>
      </c>
      <c r="M63" s="160">
        <v>179.89151784578814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240.03455252918306</v>
      </c>
      <c r="C64" s="160">
        <v>26.840918834615941</v>
      </c>
      <c r="D64">
        <v>240.03455252918306</v>
      </c>
      <c r="E64" s="160">
        <v>-1144.850959655482</v>
      </c>
      <c r="F64">
        <v>240.03455252918306</v>
      </c>
      <c r="G64" s="160">
        <v>1094.995930344518</v>
      </c>
      <c r="I64" s="160"/>
      <c r="K64" s="160"/>
      <c r="L64">
        <v>238.03426459143986</v>
      </c>
      <c r="M64" s="160">
        <v>179.89112106874933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244.03512840466945</v>
      </c>
      <c r="C65" s="160">
        <v>26.848573505416134</v>
      </c>
      <c r="D65">
        <v>244.03512840466945</v>
      </c>
      <c r="E65" s="160">
        <v>-1148.864368618785</v>
      </c>
      <c r="F65">
        <v>244.03512840466945</v>
      </c>
      <c r="G65" s="160">
        <v>1090.9825213812151</v>
      </c>
      <c r="I65" s="160"/>
      <c r="K65" s="160"/>
      <c r="L65">
        <v>242.03484046692625</v>
      </c>
      <c r="M65" s="160">
        <v>179.89072137860421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248.03570428015584</v>
      </c>
      <c r="C66" s="160">
        <v>26.856256289469261</v>
      </c>
      <c r="D66">
        <v>248.03570428015584</v>
      </c>
      <c r="E66" s="160">
        <v>-1152.8777303918789</v>
      </c>
      <c r="F66">
        <v>248.03570428015584</v>
      </c>
      <c r="G66" s="160">
        <v>1086.9691596081211</v>
      </c>
      <c r="I66" s="160"/>
      <c r="K66" s="160"/>
      <c r="L66">
        <v>246.03541634241265</v>
      </c>
      <c r="M66" s="160">
        <v>179.8903187431529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252.03628015564223</v>
      </c>
      <c r="C67" s="160">
        <v>26.863967394706897</v>
      </c>
      <c r="D67">
        <v>252.03628015564223</v>
      </c>
      <c r="E67" s="160">
        <v>-1156.891044974167</v>
      </c>
      <c r="F67">
        <v>252.03628015564223</v>
      </c>
      <c r="G67" s="160">
        <v>1082.955845025833</v>
      </c>
      <c r="I67" s="160"/>
      <c r="K67" s="160"/>
      <c r="L67">
        <v>250.03599221789904</v>
      </c>
      <c r="M67" s="160">
        <v>179.88991312971905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256.03685603112859</v>
      </c>
      <c r="C68" s="160">
        <v>26.87170703137603</v>
      </c>
      <c r="D68">
        <v>256.03685603112859</v>
      </c>
      <c r="E68" s="160">
        <v>-1160.9043123650429</v>
      </c>
      <c r="F68">
        <v>256.03685603112859</v>
      </c>
      <c r="G68" s="160">
        <v>1078.9425776349572</v>
      </c>
      <c r="I68" s="160"/>
      <c r="K68" s="160"/>
      <c r="L68">
        <v>254.03656809338543</v>
      </c>
      <c r="M68" s="160">
        <v>179.8895045051413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260.03743190661498</v>
      </c>
      <c r="C69" s="160">
        <v>26.879475412073582</v>
      </c>
      <c r="D69">
        <v>260.03743190661498</v>
      </c>
      <c r="E69" s="160">
        <v>-1164.9175325638919</v>
      </c>
      <c r="F69">
        <v>260.03743190661498</v>
      </c>
      <c r="G69" s="160">
        <v>1074.9293574361081</v>
      </c>
      <c r="I69" s="160"/>
      <c r="K69" s="160"/>
      <c r="L69">
        <v>258.03714396887176</v>
      </c>
      <c r="M69" s="160">
        <v>179.88909283576405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264.03800778210137</v>
      </c>
      <c r="C70" s="160">
        <v>26.887272751781556</v>
      </c>
      <c r="D70">
        <v>264.03800778210137</v>
      </c>
      <c r="E70" s="160">
        <v>-1168.9307055700895</v>
      </c>
      <c r="F70">
        <v>264.03800778210137</v>
      </c>
      <c r="G70" s="160">
        <v>1070.9161844299106</v>
      </c>
      <c r="I70" s="160"/>
      <c r="K70" s="160"/>
      <c r="L70">
        <v>262.03771984435821</v>
      </c>
      <c r="M70" s="160">
        <v>179.88867808742819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268.03858365758776</v>
      </c>
      <c r="C71" s="160">
        <v>26.895099267902847</v>
      </c>
      <c r="D71">
        <v>268.03858365758776</v>
      </c>
      <c r="E71" s="160">
        <v>-1172.9438313830024</v>
      </c>
      <c r="F71">
        <v>268.03858365758776</v>
      </c>
      <c r="G71" s="160">
        <v>1066.9030586169977</v>
      </c>
      <c r="I71" s="160"/>
      <c r="K71" s="160"/>
      <c r="L71">
        <v>266.03829571984454</v>
      </c>
      <c r="M71" s="160">
        <v>179.88826022546183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272.03915953307416</v>
      </c>
      <c r="C72" s="160">
        <v>26.902955180297717</v>
      </c>
      <c r="D72">
        <v>272.03915953307416</v>
      </c>
      <c r="E72" s="160">
        <v>-1176.9569100019874</v>
      </c>
      <c r="F72">
        <v>272.03915953307416</v>
      </c>
      <c r="G72" s="160">
        <v>1062.8899799980127</v>
      </c>
      <c r="I72" s="160"/>
      <c r="K72" s="160"/>
      <c r="L72">
        <v>270.03887159533099</v>
      </c>
      <c r="M72" s="160">
        <v>179.88783921467055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276.03973540856055</v>
      </c>
      <c r="C73" s="160">
        <v>26.910840711320994</v>
      </c>
      <c r="D73">
        <v>276.03973540856055</v>
      </c>
      <c r="E73" s="160">
        <v>-1180.9699414263912</v>
      </c>
      <c r="F73">
        <v>276.03973540856055</v>
      </c>
      <c r="G73" s="160">
        <v>1058.8769485736088</v>
      </c>
      <c r="I73" s="160"/>
      <c r="K73" s="160"/>
      <c r="L73">
        <v>274.03944747081732</v>
      </c>
      <c r="M73" s="160">
        <v>179.88741501932731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280.04031128404694</v>
      </c>
      <c r="C74" s="160">
        <v>26.918756085859929</v>
      </c>
      <c r="D74">
        <v>280.04031128404694</v>
      </c>
      <c r="E74" s="160">
        <v>-1184.9829256555515</v>
      </c>
      <c r="F74">
        <v>280.04031128404694</v>
      </c>
      <c r="G74" s="160">
        <v>1054.8639643444485</v>
      </c>
      <c r="I74" s="160"/>
      <c r="K74" s="160"/>
      <c r="L74">
        <v>278.04002334630377</v>
      </c>
      <c r="M74" s="160">
        <v>179.88698760316274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284.04088715953333</v>
      </c>
      <c r="C75" s="160">
        <v>26.926701531372803</v>
      </c>
      <c r="D75">
        <v>284.04088715953333</v>
      </c>
      <c r="E75" s="160">
        <v>-1188.9958626887949</v>
      </c>
      <c r="F75">
        <v>284.04088715953333</v>
      </c>
      <c r="G75" s="160">
        <v>1050.8510273112051</v>
      </c>
      <c r="I75" s="160"/>
      <c r="K75" s="160"/>
      <c r="L75">
        <v>282.0405992217901</v>
      </c>
      <c r="M75" s="160">
        <v>179.8865569293547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288.04146303501972</v>
      </c>
      <c r="C76" s="160">
        <v>26.934677277928294</v>
      </c>
      <c r="D76">
        <v>288.04146303501972</v>
      </c>
      <c r="E76" s="160">
        <v>-1193.0087525254382</v>
      </c>
      <c r="F76">
        <v>288.04146303501972</v>
      </c>
      <c r="G76" s="160">
        <v>1046.8381374745618</v>
      </c>
      <c r="I76" s="160"/>
      <c r="K76" s="160"/>
      <c r="L76">
        <v>286.04117509727655</v>
      </c>
      <c r="M76" s="160">
        <v>179.88612296051707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292.04203891050611</v>
      </c>
      <c r="C77" s="160">
        <v>26.942683558245534</v>
      </c>
      <c r="D77">
        <v>292.04203891050611</v>
      </c>
      <c r="E77" s="160">
        <v>-1197.0215951647879</v>
      </c>
      <c r="F77">
        <v>292.04203891050611</v>
      </c>
      <c r="G77" s="160">
        <v>1042.8252948352122</v>
      </c>
      <c r="I77" s="160"/>
      <c r="K77" s="160"/>
      <c r="L77">
        <v>290.04175097276288</v>
      </c>
      <c r="M77" s="160">
        <v>179.88568565869016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296.0426147859925</v>
      </c>
      <c r="C78" s="160">
        <v>26.950720607735015</v>
      </c>
      <c r="D78">
        <v>296.0426147859925</v>
      </c>
      <c r="E78" s="160">
        <v>-1201.0343906061389</v>
      </c>
      <c r="F78">
        <v>296.0426147859925</v>
      </c>
      <c r="G78" s="160">
        <v>1038.8124993938611</v>
      </c>
      <c r="I78" s="160"/>
      <c r="K78" s="160"/>
      <c r="L78">
        <v>294.04232684824933</v>
      </c>
      <c r="M78" s="160">
        <v>179.88524498532834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300.04319066147889</v>
      </c>
      <c r="C79" s="160">
        <v>26.958788664540219</v>
      </c>
      <c r="D79">
        <v>300.04319066147889</v>
      </c>
      <c r="E79" s="160">
        <v>-1205.0471388487763</v>
      </c>
      <c r="F79">
        <v>300.04319066147889</v>
      </c>
      <c r="G79" s="160">
        <v>1034.7997511512237</v>
      </c>
      <c r="I79" s="160"/>
      <c r="K79" s="160"/>
      <c r="L79">
        <v>298.04290272373566</v>
      </c>
      <c r="M79" s="160">
        <v>179.88480090128979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304.04376653696528</v>
      </c>
      <c r="C80" s="160">
        <v>26.966887969580103</v>
      </c>
      <c r="D80">
        <v>304.04376653696528</v>
      </c>
      <c r="E80" s="160">
        <v>-1209.0598398919731</v>
      </c>
      <c r="F80">
        <v>304.04376653696528</v>
      </c>
      <c r="G80" s="160">
        <v>1030.787050108027</v>
      </c>
      <c r="I80" s="160"/>
      <c r="K80" s="160"/>
      <c r="L80">
        <v>302.04347859922211</v>
      </c>
      <c r="M80" s="160">
        <v>179.88435336682423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308.04434241245167</v>
      </c>
      <c r="C81" s="160">
        <v>26.975018766592406</v>
      </c>
      <c r="D81">
        <v>308.04434241245167</v>
      </c>
      <c r="E81" s="160">
        <v>-1213.0724937349914</v>
      </c>
      <c r="F81">
        <v>308.04434241245167</v>
      </c>
      <c r="G81" s="160">
        <v>1026.7743962650086</v>
      </c>
      <c r="I81" s="160"/>
      <c r="K81" s="160"/>
      <c r="L81">
        <v>306.04405447470845</v>
      </c>
      <c r="M81" s="160">
        <v>179.88390234156114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312.04491828793806</v>
      </c>
      <c r="C82" s="160">
        <v>26.983181302177773</v>
      </c>
      <c r="D82">
        <v>312.04491828793806</v>
      </c>
      <c r="E82" s="160">
        <v>-1217.0851003770817</v>
      </c>
      <c r="F82">
        <v>312.04491828793806</v>
      </c>
      <c r="G82" s="160">
        <v>1022.7617896229183</v>
      </c>
      <c r="I82" s="160"/>
      <c r="K82" s="160"/>
      <c r="L82">
        <v>310.04463035019489</v>
      </c>
      <c r="M82" s="160">
        <v>179.88344778449797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316.04549416342445</v>
      </c>
      <c r="C83" s="160">
        <v>26.991375825844781</v>
      </c>
      <c r="D83">
        <v>316.04549416342445</v>
      </c>
      <c r="E83" s="160">
        <v>-1221.097659817483</v>
      </c>
      <c r="F83">
        <v>316.04549416342445</v>
      </c>
      <c r="G83" s="160">
        <v>1018.7492301825171</v>
      </c>
      <c r="I83" s="160"/>
      <c r="K83" s="160"/>
      <c r="L83">
        <v>314.04520622568123</v>
      </c>
      <c r="M83" s="160">
        <v>179.88298965398744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320.04607003891084</v>
      </c>
      <c r="C84" s="160">
        <v>26.99960259005584</v>
      </c>
      <c r="D84">
        <v>320.04607003891084</v>
      </c>
      <c r="E84" s="160">
        <v>-1225.1101720554216</v>
      </c>
      <c r="F84">
        <v>320.04607003891084</v>
      </c>
      <c r="G84" s="160">
        <v>1014.7367179445785</v>
      </c>
      <c r="I84" s="160"/>
      <c r="K84" s="160"/>
      <c r="L84">
        <v>318.04578210116767</v>
      </c>
      <c r="M84" s="160">
        <v>179.88252790772478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324.04664591439723</v>
      </c>
      <c r="C85" s="160">
        <v>27.007861850274001</v>
      </c>
      <c r="D85">
        <v>324.04664591439723</v>
      </c>
      <c r="E85" s="160">
        <v>-1229.1226370901115</v>
      </c>
      <c r="F85">
        <v>324.04664591439723</v>
      </c>
      <c r="G85" s="160">
        <v>1010.7242529098885</v>
      </c>
      <c r="I85" s="160"/>
      <c r="K85" s="160"/>
      <c r="L85">
        <v>322.04635797665401</v>
      </c>
      <c r="M85" s="160">
        <v>179.88206250273487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328.04722178988362</v>
      </c>
      <c r="C86" s="160">
        <v>27.01615386501069</v>
      </c>
      <c r="D86">
        <v>328.04722178988362</v>
      </c>
      <c r="E86" s="160">
        <v>-1233.1350549207552</v>
      </c>
      <c r="F86">
        <v>328.04722178988362</v>
      </c>
      <c r="G86" s="160">
        <v>1006.7118350792448</v>
      </c>
      <c r="I86" s="160"/>
      <c r="K86" s="160"/>
      <c r="L86">
        <v>326.04693385214046</v>
      </c>
      <c r="M86" s="160">
        <v>179.88159339535895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332.04779766537001</v>
      </c>
      <c r="C87" s="160">
        <v>27.024478895874417</v>
      </c>
      <c r="D87">
        <v>332.04779766537001</v>
      </c>
      <c r="E87" s="160">
        <v>-1237.1474255465412</v>
      </c>
      <c r="F87">
        <v>332.04779766537001</v>
      </c>
      <c r="G87" s="160">
        <v>1002.6994644534589</v>
      </c>
      <c r="I87" s="160"/>
      <c r="K87" s="160"/>
      <c r="L87">
        <v>330.04750972762679</v>
      </c>
      <c r="M87" s="160">
        <v>179.88112054124059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336.0483735408564</v>
      </c>
      <c r="C88" s="160">
        <v>27.032837207620442</v>
      </c>
      <c r="D88">
        <v>336.0483735408564</v>
      </c>
      <c r="E88" s="160">
        <v>-1241.159748966646</v>
      </c>
      <c r="F88">
        <v>336.0483735408564</v>
      </c>
      <c r="G88" s="160">
        <v>998.68714103335401</v>
      </c>
      <c r="I88" s="160"/>
      <c r="K88" s="160"/>
      <c r="L88">
        <v>334.04808560311324</v>
      </c>
      <c r="M88" s="160">
        <v>179.88064389531209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340.04894941634279</v>
      </c>
      <c r="C89" s="160">
        <v>27.041229068201435</v>
      </c>
      <c r="D89">
        <v>340.04894941634279</v>
      </c>
      <c r="E89" s="160">
        <v>-1245.1720251802319</v>
      </c>
      <c r="F89">
        <v>340.04894941634279</v>
      </c>
      <c r="G89" s="160">
        <v>994.67486481976812</v>
      </c>
      <c r="I89" s="160"/>
      <c r="K89" s="160"/>
      <c r="L89">
        <v>338.04866147859957</v>
      </c>
      <c r="M89" s="160">
        <v>179.88016341178025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344.04952529182918</v>
      </c>
      <c r="C90" s="160">
        <v>27.049654748819187</v>
      </c>
      <c r="D90">
        <v>344.04952529182918</v>
      </c>
      <c r="E90" s="160">
        <v>-1249.184254186448</v>
      </c>
      <c r="F90">
        <v>344.04952529182918</v>
      </c>
      <c r="G90" s="160">
        <v>990.66263581355201</v>
      </c>
      <c r="I90" s="160"/>
      <c r="K90" s="160"/>
      <c r="L90">
        <v>342.04923735408602</v>
      </c>
      <c r="M90" s="160">
        <v>179.87967904411113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348.05010116731557</v>
      </c>
      <c r="C91" s="160">
        <v>27.058114523977341</v>
      </c>
      <c r="D91">
        <v>348.05010116731557</v>
      </c>
      <c r="E91" s="160">
        <v>-1253.1964359844301</v>
      </c>
      <c r="F91">
        <v>348.05010116731557</v>
      </c>
      <c r="G91" s="160">
        <v>986.65045401556995</v>
      </c>
      <c r="I91" s="160"/>
      <c r="K91" s="160"/>
      <c r="L91">
        <v>346.04981322957235</v>
      </c>
      <c r="M91" s="160">
        <v>179.87919074501565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352.05067704280196</v>
      </c>
      <c r="C92" s="160">
        <v>27.066608671535214</v>
      </c>
      <c r="D92">
        <v>352.05067704280196</v>
      </c>
      <c r="E92" s="160">
        <v>-1257.2085705732986</v>
      </c>
      <c r="F92">
        <v>352.05067704280196</v>
      </c>
      <c r="G92" s="160">
        <v>982.6383194267014</v>
      </c>
      <c r="I92" s="160"/>
      <c r="K92" s="160"/>
      <c r="L92">
        <v>350.0503891050588</v>
      </c>
      <c r="M92" s="160">
        <v>179.87869846643395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356.05125291828836</v>
      </c>
      <c r="C93" s="160">
        <v>27.075137472762716</v>
      </c>
      <c r="D93">
        <v>356.05125291828836</v>
      </c>
      <c r="E93" s="160">
        <v>-1261.2206579521608</v>
      </c>
      <c r="F93">
        <v>356.05125291828836</v>
      </c>
      <c r="G93" s="160">
        <v>978.62623204783927</v>
      </c>
      <c r="I93" s="160"/>
      <c r="K93" s="160"/>
      <c r="L93">
        <v>354.05096498054513</v>
      </c>
      <c r="M93" s="160">
        <v>179.87820215951947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360.05182879377475</v>
      </c>
      <c r="C94" s="160">
        <v>27.083701212396409</v>
      </c>
      <c r="D94">
        <v>360.05182879377475</v>
      </c>
      <c r="E94" s="160">
        <v>-1265.2326981201088</v>
      </c>
      <c r="F94">
        <v>360.05182879377475</v>
      </c>
      <c r="G94" s="160">
        <v>974.61419187989122</v>
      </c>
      <c r="I94" s="160"/>
      <c r="K94" s="160"/>
      <c r="L94">
        <v>358.05154085603158</v>
      </c>
      <c r="M94" s="160">
        <v>179.87770177462292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364.05240466926114</v>
      </c>
      <c r="C95" s="160">
        <v>27.092300178696693</v>
      </c>
      <c r="D95">
        <v>364.05240466926114</v>
      </c>
      <c r="E95" s="160">
        <v>-1269.2446910762196</v>
      </c>
      <c r="F95">
        <v>364.05240466926114</v>
      </c>
      <c r="G95" s="160">
        <v>970.60219892378041</v>
      </c>
      <c r="I95" s="160"/>
      <c r="K95" s="160"/>
      <c r="L95">
        <v>362.05211673151791</v>
      </c>
      <c r="M95" s="160">
        <v>179.87719726127594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368.05298054474753</v>
      </c>
      <c r="C96" s="160">
        <v>27.100934663506195</v>
      </c>
      <c r="D96">
        <v>368.05298054474753</v>
      </c>
      <c r="E96" s="160">
        <v>-1273.2566368195546</v>
      </c>
      <c r="F96">
        <v>368.05298054474753</v>
      </c>
      <c r="G96" s="160">
        <v>966.59025318044542</v>
      </c>
      <c r="I96" s="160"/>
      <c r="K96" s="160"/>
      <c r="L96">
        <v>366.05269260700436</v>
      </c>
      <c r="M96" s="160">
        <v>179.87668856817382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372.05355642023392</v>
      </c>
      <c r="C97" s="160">
        <v>27.10960496230938</v>
      </c>
      <c r="D97">
        <v>372.05355642023392</v>
      </c>
      <c r="E97" s="160">
        <v>-1277.2685353491604</v>
      </c>
      <c r="F97">
        <v>372.05355642023392</v>
      </c>
      <c r="G97" s="160">
        <v>962.57835465083963</v>
      </c>
      <c r="I97" s="160"/>
      <c r="K97" s="160"/>
      <c r="L97">
        <v>370.05326848249069</v>
      </c>
      <c r="M97" s="160">
        <v>179.87617564315823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376.05413229572031</v>
      </c>
      <c r="C98" s="160">
        <v>27.118311374293405</v>
      </c>
      <c r="D98">
        <v>376.05413229572031</v>
      </c>
      <c r="E98" s="160">
        <v>-1281.280386664067</v>
      </c>
      <c r="F98">
        <v>376.05413229572031</v>
      </c>
      <c r="G98" s="160">
        <v>958.56650333593302</v>
      </c>
      <c r="I98" s="160"/>
      <c r="K98" s="160"/>
      <c r="L98">
        <v>374.05384435797714</v>
      </c>
      <c r="M98" s="160">
        <v>179.87565843319928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380.0547081712067</v>
      </c>
      <c r="C99" s="160">
        <v>27.127054202410225</v>
      </c>
      <c r="D99">
        <v>380.0547081712067</v>
      </c>
      <c r="E99" s="160">
        <v>-1285.2921907632876</v>
      </c>
      <c r="F99">
        <v>380.0547081712067</v>
      </c>
      <c r="G99" s="160">
        <v>954.55469923671239</v>
      </c>
      <c r="I99" s="160"/>
      <c r="K99" s="160"/>
      <c r="L99">
        <v>378.05442023346347</v>
      </c>
      <c r="M99" s="160">
        <v>179.87513688437747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384.05528404669309</v>
      </c>
      <c r="C100" s="160">
        <v>27.135833753440036</v>
      </c>
      <c r="D100">
        <v>384.05528404669309</v>
      </c>
      <c r="E100" s="160">
        <v>-1289.3039476458198</v>
      </c>
      <c r="F100">
        <v>384.05528404669309</v>
      </c>
      <c r="G100" s="160">
        <v>950.54294235418024</v>
      </c>
      <c r="I100" s="160"/>
      <c r="K100" s="160"/>
      <c r="L100">
        <v>382.05499610894992</v>
      </c>
      <c r="M100" s="160">
        <v>179.8746109418648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388.05585992217948</v>
      </c>
      <c r="C101" s="160">
        <v>27.144650338056042</v>
      </c>
      <c r="D101">
        <v>388.05585992217948</v>
      </c>
      <c r="E101" s="160">
        <v>-1293.3156573106439</v>
      </c>
      <c r="F101">
        <v>388.05585992217948</v>
      </c>
      <c r="G101" s="160">
        <v>946.5312326893561</v>
      </c>
      <c r="I101" s="160"/>
      <c r="K101" s="160"/>
      <c r="L101">
        <v>386.05557198443626</v>
      </c>
      <c r="M101" s="160">
        <v>179.87408054990559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392.05643579766587</v>
      </c>
      <c r="C102" s="160">
        <v>27.153504270890618</v>
      </c>
      <c r="D102">
        <v>392.05643579766587</v>
      </c>
      <c r="E102" s="160">
        <v>-1297.3273197567223</v>
      </c>
      <c r="F102">
        <v>392.05643579766587</v>
      </c>
      <c r="G102" s="160">
        <v>942.51957024327771</v>
      </c>
      <c r="I102" s="160"/>
      <c r="K102" s="160"/>
      <c r="L102">
        <v>390.0561478599227</v>
      </c>
      <c r="M102" s="160">
        <v>179.87354565179666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396.05701167315226</v>
      </c>
      <c r="C103" s="160">
        <v>27.16239587060285</v>
      </c>
      <c r="D103">
        <v>396.05701167315226</v>
      </c>
      <c r="E103" s="160">
        <v>-1301.3389349830004</v>
      </c>
      <c r="F103">
        <v>396.05701167315226</v>
      </c>
      <c r="G103" s="160">
        <v>938.50795501699963</v>
      </c>
      <c r="I103" s="160"/>
      <c r="K103" s="160"/>
      <c r="L103">
        <v>394.05672373540904</v>
      </c>
      <c r="M103" s="160">
        <v>179.87300618986743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400.05758754863865</v>
      </c>
      <c r="C104" s="160">
        <v>27.171325459947553</v>
      </c>
      <c r="D104">
        <v>400.05758754863865</v>
      </c>
      <c r="E104" s="160">
        <v>-1305.350502988405</v>
      </c>
      <c r="F104">
        <v>400.05758754863865</v>
      </c>
      <c r="G104" s="160">
        <v>934.49638701159506</v>
      </c>
      <c r="I104" s="160"/>
      <c r="K104" s="160"/>
      <c r="L104">
        <v>398.05729961089548</v>
      </c>
      <c r="M104" s="160">
        <v>179.87246210545885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404.05816342412504</v>
      </c>
      <c r="C105" s="160">
        <v>27.18029336584577</v>
      </c>
      <c r="D105">
        <v>404.05816342412504</v>
      </c>
      <c r="E105" s="160">
        <v>-1309.3620237718442</v>
      </c>
      <c r="F105">
        <v>404.05816342412504</v>
      </c>
      <c r="G105" s="160">
        <v>930.48486622815585</v>
      </c>
      <c r="I105" s="160"/>
      <c r="K105" s="160"/>
      <c r="L105">
        <v>402.05787548638182</v>
      </c>
      <c r="M105" s="160">
        <v>179.87191333890223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408.05873929961143</v>
      </c>
      <c r="C106" s="160">
        <v>27.189299919456772</v>
      </c>
      <c r="D106">
        <v>408.05873929961143</v>
      </c>
      <c r="E106" s="160">
        <v>-1313.373497332208</v>
      </c>
      <c r="F106">
        <v>408.05873929961143</v>
      </c>
      <c r="G106" s="160">
        <v>926.47339266779204</v>
      </c>
      <c r="I106" s="160"/>
      <c r="K106" s="160"/>
      <c r="L106">
        <v>406.05845136186826</v>
      </c>
      <c r="M106" s="160">
        <v>179.87135982949764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412.05931517509782</v>
      </c>
      <c r="C107" s="160">
        <v>27.198345456251651</v>
      </c>
      <c r="D107">
        <v>412.05931517509782</v>
      </c>
      <c r="E107" s="160">
        <v>-1317.3849236683664</v>
      </c>
      <c r="F107">
        <v>412.05931517509782</v>
      </c>
      <c r="G107" s="160">
        <v>922.46196633163368</v>
      </c>
      <c r="I107" s="160"/>
      <c r="K107" s="160"/>
      <c r="L107">
        <v>410.0590272373546</v>
      </c>
      <c r="M107" s="160">
        <v>179.87080151549122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416.05989105058421</v>
      </c>
      <c r="C108" s="160">
        <v>27.207430316088491</v>
      </c>
      <c r="D108">
        <v>416.05989105058421</v>
      </c>
      <c r="E108" s="160">
        <v>-1321.3963027791697</v>
      </c>
      <c r="F108">
        <v>416.05989105058421</v>
      </c>
      <c r="G108" s="160">
        <v>918.45058722083036</v>
      </c>
      <c r="I108" s="160"/>
      <c r="K108" s="160"/>
      <c r="L108">
        <v>414.05960311284105</v>
      </c>
      <c r="M108" s="160">
        <v>179.87023833405237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420.0604669260706</v>
      </c>
      <c r="C109" s="160">
        <v>27.216554843289199</v>
      </c>
      <c r="D109">
        <v>420.0604669260706</v>
      </c>
      <c r="E109" s="160">
        <v>-1325.4076346634483</v>
      </c>
      <c r="F109">
        <v>420.0604669260706</v>
      </c>
      <c r="G109" s="160">
        <v>914.4392553365517</v>
      </c>
      <c r="I109" s="160"/>
      <c r="K109" s="160"/>
      <c r="L109">
        <v>418.06017898832738</v>
      </c>
      <c r="M109" s="160">
        <v>179.86967022125026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424.06104280155699</v>
      </c>
      <c r="C110" s="160">
        <v>27.225719386718016</v>
      </c>
      <c r="D110">
        <v>424.06104280155699</v>
      </c>
      <c r="E110" s="160">
        <v>-1329.418919320012</v>
      </c>
      <c r="F110">
        <v>424.06104280155699</v>
      </c>
      <c r="G110" s="160">
        <v>910.42797067998799</v>
      </c>
      <c r="I110" s="160"/>
      <c r="K110" s="160"/>
      <c r="L110">
        <v>422.06075486381383</v>
      </c>
      <c r="M110" s="160">
        <v>179.86909711202958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428.06161867704338</v>
      </c>
      <c r="C111" s="160">
        <v>27.234924299861785</v>
      </c>
      <c r="D111">
        <v>428.06161867704338</v>
      </c>
      <c r="E111" s="160">
        <v>-1333.4301567476489</v>
      </c>
      <c r="F111">
        <v>428.06161867704338</v>
      </c>
      <c r="G111" s="160">
        <v>906.41673325235115</v>
      </c>
      <c r="I111" s="160"/>
      <c r="K111" s="160"/>
      <c r="L111">
        <v>426.06133073930016</v>
      </c>
      <c r="M111" s="160">
        <v>179.86851894018531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432.06219455252977</v>
      </c>
      <c r="C112" s="160">
        <v>27.244169940911956</v>
      </c>
      <c r="D112">
        <v>432.06219455252977</v>
      </c>
      <c r="E112" s="160">
        <v>-1337.4413469451265</v>
      </c>
      <c r="F112">
        <v>432.06219455252977</v>
      </c>
      <c r="G112" s="160">
        <v>902.40554305487353</v>
      </c>
      <c r="I112" s="160"/>
      <c r="K112" s="160"/>
      <c r="L112">
        <v>430.06190661478661</v>
      </c>
      <c r="M112" s="160">
        <v>179.86793563833808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436.06277042801617</v>
      </c>
      <c r="C113" s="160">
        <v>27.253456672848476</v>
      </c>
      <c r="D113">
        <v>436.06277042801617</v>
      </c>
      <c r="E113" s="160">
        <v>-1341.4524899111896</v>
      </c>
      <c r="F113">
        <v>436.06277042801617</v>
      </c>
      <c r="G113" s="160">
        <v>898.39440008881047</v>
      </c>
      <c r="I113" s="160"/>
      <c r="K113" s="160"/>
      <c r="L113">
        <v>434.06248249027294</v>
      </c>
      <c r="M113" s="160">
        <v>179.86734713790702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440.06334630350256</v>
      </c>
      <c r="C114" s="160">
        <v>27.262784863525482</v>
      </c>
      <c r="D114">
        <v>440.06334630350256</v>
      </c>
      <c r="E114" s="160">
        <v>-1345.4635856445607</v>
      </c>
      <c r="F114">
        <v>440.06334630350256</v>
      </c>
      <c r="G114" s="160">
        <v>894.38330435543935</v>
      </c>
      <c r="I114" s="160"/>
      <c r="K114" s="160"/>
      <c r="L114">
        <v>438.06305836575939</v>
      </c>
      <c r="M114" s="160">
        <v>179.86675336908388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444.06392217898895</v>
      </c>
      <c r="C115" s="160">
        <v>27.272154885759015</v>
      </c>
      <c r="D115">
        <v>444.06392217898895</v>
      </c>
      <c r="E115" s="160">
        <v>-1349.4746341439391</v>
      </c>
      <c r="F115">
        <v>444.06392217898895</v>
      </c>
      <c r="G115" s="160">
        <v>890.37225585606097</v>
      </c>
      <c r="I115" s="160"/>
      <c r="K115" s="160"/>
      <c r="L115">
        <v>442.06363424124572</v>
      </c>
      <c r="M115" s="160">
        <v>179.86615426080425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448.06449805447534</v>
      </c>
      <c r="C116" s="160">
        <v>27.281567117416618</v>
      </c>
      <c r="D116">
        <v>448.06449805447534</v>
      </c>
      <c r="E116" s="160">
        <v>-1353.4856354080011</v>
      </c>
      <c r="F116">
        <v>448.06449805447534</v>
      </c>
      <c r="G116" s="160">
        <v>886.36125459199889</v>
      </c>
      <c r="I116" s="160"/>
      <c r="K116" s="160"/>
      <c r="L116">
        <v>446.06421011673217</v>
      </c>
      <c r="M116" s="160">
        <v>179.86554974072047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452.06507392996173</v>
      </c>
      <c r="C117" s="160">
        <v>27.291021941509033</v>
      </c>
      <c r="D117">
        <v>452.06507392996173</v>
      </c>
      <c r="E117" s="160">
        <v>-1357.4965894353982</v>
      </c>
      <c r="F117">
        <v>452.06507392996173</v>
      </c>
      <c r="G117" s="160">
        <v>882.35030056460187</v>
      </c>
      <c r="I117" s="160"/>
      <c r="K117" s="160"/>
      <c r="L117">
        <v>450.0647859922185</v>
      </c>
      <c r="M117" s="160">
        <v>179.86493973517148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456.06564980544812</v>
      </c>
      <c r="C118" s="160">
        <v>27.300519746283964</v>
      </c>
      <c r="D118">
        <v>456.06564980544812</v>
      </c>
      <c r="E118" s="160">
        <v>-1361.5074962247577</v>
      </c>
      <c r="F118">
        <v>456.06564980544812</v>
      </c>
      <c r="G118" s="160">
        <v>878.33939377524234</v>
      </c>
      <c r="I118" s="160"/>
      <c r="K118" s="160"/>
      <c r="L118">
        <v>454.06536186770495</v>
      </c>
      <c r="M118" s="160">
        <v>179.86432416915358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460.06622568093451</v>
      </c>
      <c r="C119" s="160">
        <v>27.310060925321988</v>
      </c>
      <c r="D119">
        <v>460.06622568093451</v>
      </c>
      <c r="E119" s="160">
        <v>-1365.5183557746809</v>
      </c>
      <c r="F119">
        <v>460.06622568093451</v>
      </c>
      <c r="G119" s="160">
        <v>874.32853422531912</v>
      </c>
      <c r="I119" s="160"/>
      <c r="K119" s="160"/>
      <c r="L119">
        <v>458.06593774319128</v>
      </c>
      <c r="M119" s="160">
        <v>179.86370296628914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464.0668015564209</v>
      </c>
      <c r="C120" s="160">
        <v>27.319645877634674</v>
      </c>
      <c r="D120">
        <v>464.0668015564209</v>
      </c>
      <c r="E120" s="160">
        <v>-1369.5291680837456</v>
      </c>
      <c r="F120">
        <v>464.0668015564209</v>
      </c>
      <c r="G120" s="160">
        <v>870.31772191625441</v>
      </c>
      <c r="I120" s="160"/>
      <c r="K120" s="160"/>
      <c r="L120">
        <v>462.06651361867773</v>
      </c>
      <c r="M120" s="160">
        <v>179.86307604879551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468.06737743190729</v>
      </c>
      <c r="C121" s="160">
        <v>27.329275007764956</v>
      </c>
      <c r="D121">
        <v>468.06737743190729</v>
      </c>
      <c r="E121" s="160">
        <v>-1373.5399331505002</v>
      </c>
      <c r="F121">
        <v>468.06737743190729</v>
      </c>
      <c r="G121" s="160">
        <v>866.30695684949978</v>
      </c>
      <c r="I121" s="160"/>
      <c r="K121" s="160"/>
      <c r="L121">
        <v>466.06708949416407</v>
      </c>
      <c r="M121" s="160">
        <v>179.86244333745231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472.06795330739368</v>
      </c>
      <c r="C122" s="160">
        <v>27.338948725889871</v>
      </c>
      <c r="D122">
        <v>472.06795330739368</v>
      </c>
      <c r="E122" s="160">
        <v>-1377.5506509734678</v>
      </c>
      <c r="F122">
        <v>472.06795330739368</v>
      </c>
      <c r="G122" s="160">
        <v>862.29623902653225</v>
      </c>
      <c r="I122" s="160"/>
      <c r="K122" s="160"/>
      <c r="L122">
        <v>470.06766536965051</v>
      </c>
      <c r="M122" s="160">
        <v>179.86180475156783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476.06852918288007</v>
      </c>
      <c r="C123" s="160">
        <v>27.348667447925635</v>
      </c>
      <c r="D123">
        <v>476.06852918288007</v>
      </c>
      <c r="E123" s="160">
        <v>-1381.5613215511441</v>
      </c>
      <c r="F123">
        <v>476.06852918288007</v>
      </c>
      <c r="G123" s="160">
        <v>858.28556844885588</v>
      </c>
      <c r="I123" s="160"/>
      <c r="K123" s="160"/>
      <c r="L123">
        <v>474.06824124513685</v>
      </c>
      <c r="M123" s="160">
        <v>179.86116020894542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480.06910505836646</v>
      </c>
      <c r="C124" s="160">
        <v>27.35843159563526</v>
      </c>
      <c r="D124">
        <v>480.06910505836646</v>
      </c>
      <c r="E124" s="160">
        <v>-1385.5719448819957</v>
      </c>
      <c r="F124">
        <v>480.06910505836646</v>
      </c>
      <c r="G124" s="160">
        <v>854.27494511800433</v>
      </c>
      <c r="I124" s="160"/>
      <c r="K124" s="160"/>
      <c r="L124">
        <v>478.06881712062329</v>
      </c>
      <c r="M124" s="160">
        <v>179.86050962584716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484.06968093385285</v>
      </c>
      <c r="C125" s="160">
        <v>27.368241596738613</v>
      </c>
      <c r="D125">
        <v>484.06968093385285</v>
      </c>
      <c r="E125" s="160">
        <v>-1389.5825209644609</v>
      </c>
      <c r="F125">
        <v>484.06968093385285</v>
      </c>
      <c r="G125" s="160">
        <v>850.26436903553918</v>
      </c>
      <c r="I125" s="160"/>
      <c r="K125" s="160"/>
      <c r="L125">
        <v>482.06939299610963</v>
      </c>
      <c r="M125" s="160">
        <v>179.85985291695883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488.07025680933924</v>
      </c>
      <c r="C126" s="160">
        <v>27.378097885025152</v>
      </c>
      <c r="D126">
        <v>488.07025680933924</v>
      </c>
      <c r="E126" s="160">
        <v>-1393.5930497969473</v>
      </c>
      <c r="F126">
        <v>488.07025680933924</v>
      </c>
      <c r="G126" s="160">
        <v>846.25384020305273</v>
      </c>
      <c r="I126" s="160"/>
      <c r="K126" s="160"/>
      <c r="L126">
        <v>486.06996887159607</v>
      </c>
      <c r="M126" s="160">
        <v>179.85918999535156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492.07083268482563</v>
      </c>
      <c r="C127" s="160">
        <v>27.388000900469311</v>
      </c>
      <c r="D127">
        <v>492.07083268482563</v>
      </c>
      <c r="E127" s="160">
        <v>-1397.6035313778339</v>
      </c>
      <c r="F127">
        <v>492.07083268482563</v>
      </c>
      <c r="G127" s="160">
        <v>842.24335862216617</v>
      </c>
      <c r="I127" s="160"/>
      <c r="K127" s="160"/>
      <c r="L127">
        <v>490.07054474708241</v>
      </c>
      <c r="M127" s="160">
        <v>179.85852077244402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496.07140856031202</v>
      </c>
      <c r="C128" s="160">
        <v>27.397951089348638</v>
      </c>
      <c r="D128">
        <v>496.07140856031202</v>
      </c>
      <c r="E128" s="160">
        <v>-1401.6139657054673</v>
      </c>
      <c r="F128">
        <v>496.07140856031202</v>
      </c>
      <c r="G128" s="160">
        <v>838.23292429453272</v>
      </c>
      <c r="I128" s="160"/>
      <c r="K128" s="160"/>
      <c r="L128">
        <v>494.07112062256886</v>
      </c>
      <c r="M128" s="160">
        <v>179.8578451579628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500.07198443579841</v>
      </c>
      <c r="C129" s="160">
        <v>27.407948904364773</v>
      </c>
      <c r="D129">
        <v>500.07198443579841</v>
      </c>
      <c r="E129" s="160">
        <v>-1405.6243527781621</v>
      </c>
      <c r="F129">
        <v>500.07198443579841</v>
      </c>
      <c r="G129" s="160">
        <v>834.22253722183791</v>
      </c>
      <c r="I129" s="160"/>
      <c r="K129" s="160"/>
      <c r="L129">
        <v>498.07169649805519</v>
      </c>
      <c r="M129" s="160">
        <v>179.85716305990186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504.0725603112848</v>
      </c>
      <c r="C130" s="160">
        <v>27.417994804767329</v>
      </c>
      <c r="D130">
        <v>504.0725603112848</v>
      </c>
      <c r="E130" s="160">
        <v>-1409.6346925942019</v>
      </c>
      <c r="F130">
        <v>504.0725603112848</v>
      </c>
      <c r="G130" s="160">
        <v>830.21219740579818</v>
      </c>
      <c r="I130" s="160"/>
      <c r="K130" s="160"/>
      <c r="L130">
        <v>502.07227237354164</v>
      </c>
      <c r="M130" s="160">
        <v>179.85647438448098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508.07313618677119</v>
      </c>
      <c r="C131" s="160">
        <v>27.428089256480813</v>
      </c>
      <c r="D131">
        <v>508.07313618677119</v>
      </c>
      <c r="E131" s="160">
        <v>-1413.6449851518355</v>
      </c>
      <c r="F131">
        <v>508.07313618677119</v>
      </c>
      <c r="G131" s="160">
        <v>826.20190484816453</v>
      </c>
      <c r="I131" s="160"/>
      <c r="K131" s="160"/>
      <c r="L131">
        <v>506.07284824902797</v>
      </c>
      <c r="M131" s="160">
        <v>179.85577903610204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512.07371206225753</v>
      </c>
      <c r="C132" s="160">
        <v>27.438232732234589</v>
      </c>
      <c r="D132">
        <v>512.07371206225753</v>
      </c>
      <c r="E132" s="160">
        <v>-1417.6552304492782</v>
      </c>
      <c r="F132">
        <v>512.07371206225753</v>
      </c>
      <c r="G132" s="160">
        <v>822.19165955072185</v>
      </c>
      <c r="I132" s="160"/>
      <c r="K132" s="160"/>
      <c r="L132">
        <v>510.07342412451436</v>
      </c>
      <c r="M132" s="160">
        <v>179.85507691730578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516.07428793774386</v>
      </c>
      <c r="C133" s="160">
        <v>27.448425711696043</v>
      </c>
      <c r="D133">
        <v>516.07428793774386</v>
      </c>
      <c r="E133" s="160">
        <v>-1421.6654284847095</v>
      </c>
      <c r="F133">
        <v>516.07428793774386</v>
      </c>
      <c r="G133" s="160">
        <v>818.18146151529049</v>
      </c>
      <c r="I133" s="160"/>
      <c r="K133" s="160"/>
      <c r="L133">
        <v>514.07400000000075</v>
      </c>
      <c r="M133" s="160">
        <v>179.85436792872548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520.07486381323019</v>
      </c>
      <c r="C134" s="160">
        <v>27.458668681607019</v>
      </c>
      <c r="D134">
        <v>520.07486381323019</v>
      </c>
      <c r="E134" s="160">
        <v>-1425.6755792562744</v>
      </c>
      <c r="F134">
        <v>520.07486381323019</v>
      </c>
      <c r="G134" s="160">
        <v>814.1713107437256</v>
      </c>
      <c r="I134" s="160"/>
      <c r="K134" s="160"/>
      <c r="L134">
        <v>518.07457587548697</v>
      </c>
      <c r="M134" s="160">
        <v>179.85365196904056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524.07543968871653</v>
      </c>
      <c r="C135" s="160">
        <v>27.468962135923636</v>
      </c>
      <c r="D135">
        <v>524.07543968871653</v>
      </c>
      <c r="E135" s="160">
        <v>-1429.6856827620798</v>
      </c>
      <c r="F135">
        <v>524.07543968871653</v>
      </c>
      <c r="G135" s="160">
        <v>810.16120723792028</v>
      </c>
      <c r="I135" s="160"/>
      <c r="K135" s="160"/>
      <c r="L135">
        <v>522.07515175097342</v>
      </c>
      <c r="M135" s="160">
        <v>179.85292893492786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528.07601556420286</v>
      </c>
      <c r="C136" s="160">
        <v>27.479306575959559</v>
      </c>
      <c r="D136">
        <v>528.07601556420286</v>
      </c>
      <c r="E136" s="160">
        <v>-1433.6957390001955</v>
      </c>
      <c r="F136">
        <v>528.07601556420286</v>
      </c>
      <c r="G136" s="160">
        <v>806.15115099980449</v>
      </c>
      <c r="I136" s="160"/>
      <c r="K136" s="160"/>
      <c r="L136">
        <v>526.07572762645964</v>
      </c>
      <c r="M136" s="160">
        <v>179.85219872101243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532.0765914396892</v>
      </c>
      <c r="C137" s="160">
        <v>27.48970251053284</v>
      </c>
      <c r="D137">
        <v>532.0765914396892</v>
      </c>
      <c r="E137" s="160">
        <v>-1437.7057479686525</v>
      </c>
      <c r="F137">
        <v>532.0765914396892</v>
      </c>
      <c r="G137" s="160">
        <v>802.1411420313475</v>
      </c>
      <c r="I137" s="160"/>
      <c r="K137" s="160"/>
      <c r="L137">
        <v>530.07630350194609</v>
      </c>
      <c r="M137" s="160">
        <v>179.85146121981597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536.07716731517553</v>
      </c>
      <c r="C138" s="160">
        <v>27.500150456116465</v>
      </c>
      <c r="D138">
        <v>536.07716731517553</v>
      </c>
      <c r="E138" s="160">
        <v>-1441.7157096654428</v>
      </c>
      <c r="F138">
        <v>536.07716731517553</v>
      </c>
      <c r="G138" s="160">
        <v>798.13118033455726</v>
      </c>
      <c r="I138" s="160"/>
      <c r="K138" s="160"/>
      <c r="L138">
        <v>534.07687937743231</v>
      </c>
      <c r="M138" s="160">
        <v>179.85071632170434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540.07774319066186</v>
      </c>
      <c r="C139" s="160">
        <v>27.510650936992679</v>
      </c>
      <c r="D139">
        <v>540.07774319066186</v>
      </c>
      <c r="E139" s="160">
        <v>-1445.7256240885167</v>
      </c>
      <c r="F139">
        <v>540.07774319066186</v>
      </c>
      <c r="G139" s="160">
        <v>794.12126591148331</v>
      </c>
      <c r="I139" s="160"/>
      <c r="K139" s="160"/>
      <c r="L139">
        <v>538.07745525291875</v>
      </c>
      <c r="M139" s="160">
        <v>179.8499639148329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544.0783190661482</v>
      </c>
      <c r="C140" s="160">
        <v>27.521204485411225</v>
      </c>
      <c r="D140">
        <v>544.0783190661482</v>
      </c>
      <c r="E140" s="160">
        <v>-1449.7354912357844</v>
      </c>
      <c r="F140">
        <v>544.0783190661482</v>
      </c>
      <c r="G140" s="160">
        <v>790.11139876421566</v>
      </c>
      <c r="I140" s="160"/>
      <c r="K140" s="160"/>
      <c r="L140">
        <v>542.07803112840497</v>
      </c>
      <c r="M140" s="160">
        <v>179.84920388509084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548.07889494163453</v>
      </c>
      <c r="C141" s="160">
        <v>27.531811641751599</v>
      </c>
      <c r="D141">
        <v>548.07889494163453</v>
      </c>
      <c r="E141" s="160">
        <v>-1453.7453111051118</v>
      </c>
      <c r="F141">
        <v>548.07889494163453</v>
      </c>
      <c r="G141" s="160">
        <v>786.10157889488823</v>
      </c>
      <c r="I141" s="160"/>
      <c r="K141" s="160"/>
      <c r="L141">
        <v>546.07860700389142</v>
      </c>
      <c r="M141" s="160">
        <v>179.84843611604342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552.07947081712086</v>
      </c>
      <c r="C142" s="160">
        <v>27.54247295468948</v>
      </c>
      <c r="D142">
        <v>552.07947081712086</v>
      </c>
      <c r="E142" s="160">
        <v>-1457.7550836943217</v>
      </c>
      <c r="F142">
        <v>552.07947081712086</v>
      </c>
      <c r="G142" s="160">
        <v>782.09180630567835</v>
      </c>
      <c r="I142" s="160"/>
      <c r="K142" s="160"/>
      <c r="L142">
        <v>550.07918287937764</v>
      </c>
      <c r="M142" s="160">
        <v>179.84766048887229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556.0800466926072</v>
      </c>
      <c r="C143" s="160">
        <v>27.553188981367416</v>
      </c>
      <c r="D143">
        <v>556.0800466926072</v>
      </c>
      <c r="E143" s="160">
        <v>-1461.7648090011924</v>
      </c>
      <c r="F143">
        <v>556.0800466926072</v>
      </c>
      <c r="G143" s="160">
        <v>778.08208099880767</v>
      </c>
      <c r="I143" s="160"/>
      <c r="K143" s="160"/>
      <c r="L143">
        <v>554.07975875486409</v>
      </c>
      <c r="M143" s="160">
        <v>179.84687688231455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560.08062256809353</v>
      </c>
      <c r="C144" s="160">
        <v>27.563960287569941</v>
      </c>
      <c r="D144">
        <v>560.08062256809353</v>
      </c>
      <c r="E144" s="160">
        <v>-1465.7744870234558</v>
      </c>
      <c r="F144">
        <v>560.08062256809353</v>
      </c>
      <c r="G144" s="160">
        <v>774.07240297654425</v>
      </c>
      <c r="I144" s="160"/>
      <c r="K144" s="160"/>
      <c r="L144">
        <v>558.08033463035031</v>
      </c>
      <c r="M144" s="160">
        <v>179.84608517259926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564.08119844357986</v>
      </c>
      <c r="C145" s="160">
        <v>27.574787447903233</v>
      </c>
      <c r="D145">
        <v>564.08119844357986</v>
      </c>
      <c r="E145" s="160">
        <v>-1469.7841177587961</v>
      </c>
      <c r="F145">
        <v>564.08119844357986</v>
      </c>
      <c r="G145" s="160">
        <v>770.0627722412039</v>
      </c>
      <c r="I145" s="160"/>
      <c r="K145" s="160"/>
      <c r="L145">
        <v>562.08091050583675</v>
      </c>
      <c r="M145" s="160">
        <v>179.84528523338227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568.0817743190662</v>
      </c>
      <c r="C146" s="160">
        <v>27.58567104597946</v>
      </c>
      <c r="D146">
        <v>568.0817743190662</v>
      </c>
      <c r="E146" s="160">
        <v>-1473.7937012048494</v>
      </c>
      <c r="F146">
        <v>568.0817743190662</v>
      </c>
      <c r="G146" s="160">
        <v>766.05318879515062</v>
      </c>
      <c r="I146" s="160"/>
      <c r="K146" s="160"/>
      <c r="L146">
        <v>566.08148638132297</v>
      </c>
      <c r="M146" s="160">
        <v>179.84447693567938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572.08235019455253</v>
      </c>
      <c r="C147" s="160">
        <v>27.596611674605992</v>
      </c>
      <c r="D147">
        <v>572.08235019455253</v>
      </c>
      <c r="E147" s="160">
        <v>-1477.8032373592027</v>
      </c>
      <c r="F147">
        <v>572.08235019455253</v>
      </c>
      <c r="G147" s="160">
        <v>762.04365264079729</v>
      </c>
      <c r="I147" s="160"/>
      <c r="K147" s="160"/>
      <c r="L147">
        <v>570.08206225680942</v>
      </c>
      <c r="M147" s="160">
        <v>179.84366014779636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576.08292607003887</v>
      </c>
      <c r="C148" s="160">
        <v>27.607609935979578</v>
      </c>
      <c r="D148">
        <v>576.08292607003887</v>
      </c>
      <c r="E148" s="160">
        <v>-1481.8127262193902</v>
      </c>
      <c r="F148">
        <v>576.08292607003887</v>
      </c>
      <c r="G148" s="160">
        <v>758.03416378060979</v>
      </c>
      <c r="I148" s="160"/>
      <c r="K148" s="160"/>
      <c r="L148">
        <v>574.08263813229564</v>
      </c>
      <c r="M148" s="160">
        <v>179.8428347352579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580.0835019455252</v>
      </c>
      <c r="C149" s="160">
        <v>27.618666441885683</v>
      </c>
      <c r="D149">
        <v>580.0835019455252</v>
      </c>
      <c r="E149" s="160">
        <v>-1485.8221677828953</v>
      </c>
      <c r="F149">
        <v>580.0835019455252</v>
      </c>
      <c r="G149" s="160">
        <v>754.02472221710468</v>
      </c>
      <c r="I149" s="160"/>
      <c r="K149" s="160"/>
      <c r="L149">
        <v>578.08321400778209</v>
      </c>
      <c r="M149" s="160">
        <v>179.84200056073394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584.08407782101153</v>
      </c>
      <c r="C150" s="160">
        <v>27.629781813903168</v>
      </c>
      <c r="D150">
        <v>584.08407782101153</v>
      </c>
      <c r="E150" s="160">
        <v>-1489.8315620471467</v>
      </c>
      <c r="F150">
        <v>584.08407782101153</v>
      </c>
      <c r="G150" s="160">
        <v>750.01532795285334</v>
      </c>
      <c r="I150" s="160"/>
      <c r="K150" s="160"/>
      <c r="L150">
        <v>582.08378988326831</v>
      </c>
      <c r="M150" s="160">
        <v>179.84115748396272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588.08465369649787</v>
      </c>
      <c r="C151" s="160">
        <v>27.640956683614426</v>
      </c>
      <c r="D151">
        <v>588.08465369649787</v>
      </c>
      <c r="E151" s="160">
        <v>-1493.8409090095174</v>
      </c>
      <c r="F151">
        <v>588.08465369649787</v>
      </c>
      <c r="G151" s="160">
        <v>746.00598099048261</v>
      </c>
      <c r="I151" s="160"/>
      <c r="K151" s="160"/>
      <c r="L151">
        <v>586.08436575875476</v>
      </c>
      <c r="M151" s="160">
        <v>179.84030536167307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592.0852295719842</v>
      </c>
      <c r="C152" s="160">
        <v>27.652191692821201</v>
      </c>
      <c r="D152">
        <v>592.0852295719842</v>
      </c>
      <c r="E152" s="160">
        <v>-1497.8502086673245</v>
      </c>
      <c r="F152">
        <v>592.0852295719842</v>
      </c>
      <c r="G152" s="160">
        <v>741.99668133267551</v>
      </c>
      <c r="I152" s="160"/>
      <c r="K152" s="160"/>
      <c r="L152">
        <v>590.08494163424098</v>
      </c>
      <c r="M152" s="160">
        <v>179.83944404750278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596.08580544747053</v>
      </c>
      <c r="C153" s="160">
        <v>27.663487493766258</v>
      </c>
      <c r="D153">
        <v>596.08580544747053</v>
      </c>
      <c r="E153" s="160">
        <v>-1501.8594610178266</v>
      </c>
      <c r="F153">
        <v>596.08580544747053</v>
      </c>
      <c r="G153" s="160">
        <v>737.98742898217347</v>
      </c>
      <c r="I153" s="160"/>
      <c r="K153" s="160"/>
      <c r="L153">
        <v>594.08551750972742</v>
      </c>
      <c r="M153" s="160">
        <v>179.83857339191482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600.08638132295687</v>
      </c>
      <c r="C154" s="160">
        <v>27.67484474936111</v>
      </c>
      <c r="D154">
        <v>600.08638132295687</v>
      </c>
      <c r="E154" s="160">
        <v>-1505.8686660582214</v>
      </c>
      <c r="F154">
        <v>600.08638132295687</v>
      </c>
      <c r="G154" s="160">
        <v>733.97822394177865</v>
      </c>
      <c r="I154" s="160"/>
      <c r="K154" s="160"/>
      <c r="L154">
        <v>598.08609338521364</v>
      </c>
      <c r="M154" s="160">
        <v>179.83769324211056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604.0869571984432</v>
      </c>
      <c r="C155" s="160">
        <v>27.686264133419947</v>
      </c>
      <c r="D155">
        <v>604.0869571984432</v>
      </c>
      <c r="E155" s="160">
        <v>-1509.8778237856463</v>
      </c>
      <c r="F155">
        <v>604.0869571984432</v>
      </c>
      <c r="G155" s="160">
        <v>729.96906621435369</v>
      </c>
      <c r="I155" s="160"/>
      <c r="K155" s="160"/>
      <c r="L155">
        <v>602.08666926070009</v>
      </c>
      <c r="M155" s="160">
        <v>179.83680344194119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608.08753307392954</v>
      </c>
      <c r="C156" s="160">
        <v>27.69774633090006</v>
      </c>
      <c r="D156">
        <v>608.08753307392954</v>
      </c>
      <c r="E156" s="160">
        <v>-1513.8869341971747</v>
      </c>
      <c r="F156">
        <v>608.08753307392954</v>
      </c>
      <c r="G156" s="160">
        <v>725.95995580282533</v>
      </c>
      <c r="I156" s="160"/>
      <c r="K156" s="160"/>
      <c r="L156">
        <v>606.08724513618631</v>
      </c>
      <c r="M156" s="160">
        <v>179.83590383181425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612.08810894941587</v>
      </c>
      <c r="C157" s="160">
        <v>27.709292038148909</v>
      </c>
      <c r="D157">
        <v>612.08810894941587</v>
      </c>
      <c r="E157" s="160">
        <v>-1517.8959972898144</v>
      </c>
      <c r="F157">
        <v>612.08810894941587</v>
      </c>
      <c r="G157" s="160">
        <v>721.9508927101856</v>
      </c>
      <c r="I157" s="160"/>
      <c r="K157" s="160"/>
      <c r="L157">
        <v>610.08782101167276</v>
      </c>
      <c r="M157" s="160">
        <v>179.83499424859889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616.0886848249022</v>
      </c>
      <c r="C158" s="160">
        <v>27.720901963158056</v>
      </c>
      <c r="D158">
        <v>616.0886848249022</v>
      </c>
      <c r="E158" s="160">
        <v>-1521.9050130605076</v>
      </c>
      <c r="F158">
        <v>616.0886848249022</v>
      </c>
      <c r="G158" s="160">
        <v>717.94187693949243</v>
      </c>
      <c r="I158" s="160"/>
      <c r="K158" s="160"/>
      <c r="L158">
        <v>614.08839688715898</v>
      </c>
      <c r="M158" s="160">
        <v>179.83407452552746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620.08926070038854</v>
      </c>
      <c r="C159" s="160">
        <v>27.732576825824253</v>
      </c>
      <c r="D159">
        <v>620.08926070038854</v>
      </c>
      <c r="E159" s="160">
        <v>-1525.9139815061264</v>
      </c>
      <c r="F159">
        <v>620.08926070038854</v>
      </c>
      <c r="G159" s="160">
        <v>713.93290849387358</v>
      </c>
      <c r="I159" s="160"/>
      <c r="K159" s="160"/>
      <c r="L159">
        <v>618.08897276264543</v>
      </c>
      <c r="M159" s="160">
        <v>179.83314449209274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624.08983657587487</v>
      </c>
      <c r="C160" s="160">
        <v>27.744317358217849</v>
      </c>
      <c r="D160">
        <v>624.08983657587487</v>
      </c>
      <c r="E160" s="160">
        <v>-1529.9229026234736</v>
      </c>
      <c r="F160">
        <v>624.08983657587487</v>
      </c>
      <c r="G160" s="160">
        <v>709.92398737652638</v>
      </c>
      <c r="I160" s="160"/>
      <c r="K160" s="160"/>
      <c r="L160">
        <v>622.08954863813165</v>
      </c>
      <c r="M160" s="160">
        <v>179.83220397394354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628.0904124513612</v>
      </c>
      <c r="C161" s="160">
        <v>27.756124304858851</v>
      </c>
      <c r="D161">
        <v>628.0904124513612</v>
      </c>
      <c r="E161" s="160">
        <v>-1533.9317764092782</v>
      </c>
      <c r="F161">
        <v>628.0904124513612</v>
      </c>
      <c r="G161" s="160">
        <v>705.91511359072183</v>
      </c>
      <c r="I161" s="160"/>
      <c r="K161" s="160"/>
      <c r="L161">
        <v>626.09012451361809</v>
      </c>
      <c r="M161" s="160">
        <v>179.83125279277471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632.09098832684754</v>
      </c>
      <c r="C162" s="160">
        <v>27.767998423000805</v>
      </c>
      <c r="D162">
        <v>632.09098832684754</v>
      </c>
      <c r="E162" s="160">
        <v>-1537.9406028601943</v>
      </c>
      <c r="F162">
        <v>632.09098832684754</v>
      </c>
      <c r="G162" s="160">
        <v>701.90628713980573</v>
      </c>
      <c r="I162" s="160"/>
      <c r="K162" s="160"/>
      <c r="L162">
        <v>630.09070038910431</v>
      </c>
      <c r="M162" s="160">
        <v>179.83029076621543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636.09156420233387</v>
      </c>
      <c r="C163" s="160">
        <v>27.779940482922861</v>
      </c>
      <c r="D163">
        <v>636.09156420233387</v>
      </c>
      <c r="E163" s="160">
        <v>-1541.9493819728002</v>
      </c>
      <c r="F163">
        <v>636.09156420233387</v>
      </c>
      <c r="G163" s="160">
        <v>697.89750802719982</v>
      </c>
      <c r="I163" s="160"/>
      <c r="K163" s="160"/>
      <c r="L163">
        <v>634.09127626459076</v>
      </c>
      <c r="M163" s="160">
        <v>179.82931770771182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640.0921400778202</v>
      </c>
      <c r="C164" s="160">
        <v>27.791951268230203</v>
      </c>
      <c r="D164">
        <v>640.0921400778202</v>
      </c>
      <c r="E164" s="160">
        <v>-1545.9581137435937</v>
      </c>
      <c r="F164">
        <v>640.0921400778202</v>
      </c>
      <c r="G164" s="160">
        <v>693.88877625640635</v>
      </c>
      <c r="I164" s="160"/>
      <c r="K164" s="160"/>
      <c r="L164">
        <v>638.09185214007698</v>
      </c>
      <c r="M164" s="160">
        <v>179.82833342640711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644.09271595330654</v>
      </c>
      <c r="C165" s="160">
        <v>27.804031576163272</v>
      </c>
      <c r="D165">
        <v>644.09271595330654</v>
      </c>
      <c r="E165" s="160">
        <v>-1549.966798168992</v>
      </c>
      <c r="F165">
        <v>644.09271595330654</v>
      </c>
      <c r="G165" s="160">
        <v>689.88009183100803</v>
      </c>
      <c r="I165" s="160"/>
      <c r="K165" s="160"/>
      <c r="L165">
        <v>642.09242801556343</v>
      </c>
      <c r="M165" s="160">
        <v>179.82733772701599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648.09329182879287</v>
      </c>
      <c r="C166" s="160">
        <v>27.816182217915927</v>
      </c>
      <c r="D166">
        <v>648.09329182879287</v>
      </c>
      <c r="E166" s="160">
        <v>-1553.9754352453283</v>
      </c>
      <c r="F166">
        <v>648.09329182879287</v>
      </c>
      <c r="G166" s="160">
        <v>685.87145475467173</v>
      </c>
      <c r="I166" s="160"/>
      <c r="K166" s="160"/>
      <c r="L166">
        <v>646.09300389104965</v>
      </c>
      <c r="M166" s="160">
        <v>179.82633040969611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652.09386770427921</v>
      </c>
      <c r="C167" s="160">
        <v>27.828404018962992</v>
      </c>
      <c r="D167">
        <v>652.09386770427921</v>
      </c>
      <c r="E167" s="160">
        <v>-1557.9840249688489</v>
      </c>
      <c r="F167">
        <v>652.09386770427921</v>
      </c>
      <c r="G167" s="160">
        <v>681.86286503115116</v>
      </c>
      <c r="I167" s="160"/>
      <c r="K167" s="160"/>
      <c r="L167">
        <v>650.0935797665361</v>
      </c>
      <c r="M167" s="160">
        <v>179.82531126991412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656.09444357976554</v>
      </c>
      <c r="C168" s="160">
        <v>27.840697819397455</v>
      </c>
      <c r="D168">
        <v>656.09444357976554</v>
      </c>
      <c r="E168" s="160">
        <v>-1561.9925673357122</v>
      </c>
      <c r="F168">
        <v>656.09444357976554</v>
      </c>
      <c r="G168" s="160">
        <v>677.85432266428779</v>
      </c>
      <c r="I168" s="160"/>
      <c r="K168" s="160"/>
      <c r="L168">
        <v>654.09415564202232</v>
      </c>
      <c r="M168" s="160">
        <v>179.82428009830718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660.09501945525187</v>
      </c>
      <c r="C169" s="160">
        <v>27.85306447427768</v>
      </c>
      <c r="D169">
        <v>660.09501945525187</v>
      </c>
      <c r="E169" s="160">
        <v>-1566.0010623419839</v>
      </c>
      <c r="F169">
        <v>660.09501945525187</v>
      </c>
      <c r="G169" s="160">
        <v>673.84582765801611</v>
      </c>
      <c r="I169" s="160"/>
      <c r="K169" s="160"/>
      <c r="L169">
        <v>658.09473151750876</v>
      </c>
      <c r="M169" s="160">
        <v>179.82323668053954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664.09559533073821</v>
      </c>
      <c r="C170" s="160">
        <v>27.865504853985001</v>
      </c>
      <c r="D170">
        <v>664.09559533073821</v>
      </c>
      <c r="E170" s="160">
        <v>-1570.0095099836367</v>
      </c>
      <c r="F170">
        <v>664.09559533073821</v>
      </c>
      <c r="G170" s="160">
        <v>669.83738001636334</v>
      </c>
      <c r="I170" s="160"/>
      <c r="K170" s="160"/>
      <c r="L170">
        <v>662.09530739299498</v>
      </c>
      <c r="M170" s="160">
        <v>179.82218079715403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668.09617120622454</v>
      </c>
      <c r="C171" s="160">
        <v>27.878019844592014</v>
      </c>
      <c r="D171">
        <v>668.09617120622454</v>
      </c>
      <c r="E171" s="160">
        <v>-1574.0179102565453</v>
      </c>
      <c r="F171">
        <v>668.09617120622454</v>
      </c>
      <c r="G171" s="160">
        <v>665.82897974345474</v>
      </c>
      <c r="I171" s="160"/>
      <c r="K171" s="160"/>
      <c r="L171">
        <v>666.09588326848143</v>
      </c>
      <c r="M171" s="160">
        <v>179.82111222341862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672.09674708171087</v>
      </c>
      <c r="C172" s="160">
        <v>27.890610348242092</v>
      </c>
      <c r="D172">
        <v>672.09674708171087</v>
      </c>
      <c r="E172" s="160">
        <v>-1578.0262631564844</v>
      </c>
      <c r="F172">
        <v>672.09674708171087</v>
      </c>
      <c r="G172" s="160">
        <v>661.82062684351558</v>
      </c>
      <c r="I172" s="160"/>
      <c r="K172" s="160"/>
      <c r="L172">
        <v>670.09645914396765</v>
      </c>
      <c r="M172" s="160">
        <v>179.82003072916581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676.09732295719721</v>
      </c>
      <c r="C173" s="160">
        <v>27.903277283540326</v>
      </c>
      <c r="D173">
        <v>676.09732295719721</v>
      </c>
      <c r="E173" s="160">
        <v>-1582.0345686791261</v>
      </c>
      <c r="F173">
        <v>676.09732295719721</v>
      </c>
      <c r="G173" s="160">
        <v>657.81232132087393</v>
      </c>
      <c r="I173" s="160"/>
      <c r="K173" s="160"/>
      <c r="L173">
        <v>674.0970350194541</v>
      </c>
      <c r="M173" s="160">
        <v>179.81893607862895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680.09789883268354</v>
      </c>
      <c r="C174" s="160">
        <v>27.916021585956557</v>
      </c>
      <c r="D174">
        <v>680.09789883268354</v>
      </c>
      <c r="E174" s="160">
        <v>-1586.0428268200355</v>
      </c>
      <c r="F174">
        <v>680.09789883268354</v>
      </c>
      <c r="G174" s="160">
        <v>653.80406317996449</v>
      </c>
      <c r="I174" s="160"/>
      <c r="K174" s="160"/>
      <c r="L174">
        <v>678.09761089494032</v>
      </c>
      <c r="M174" s="160">
        <v>179.81782803026914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684.09847470816987</v>
      </c>
      <c r="C175" s="160">
        <v>27.928844208240672</v>
      </c>
      <c r="D175">
        <v>684.09847470816987</v>
      </c>
      <c r="E175" s="160">
        <v>-1590.0510375746694</v>
      </c>
      <c r="F175">
        <v>684.09847470816987</v>
      </c>
      <c r="G175" s="160">
        <v>649.79585242533062</v>
      </c>
      <c r="I175" s="160"/>
      <c r="K175" s="160"/>
      <c r="L175">
        <v>682.09818677042676</v>
      </c>
      <c r="M175" s="160">
        <v>179.8167063365994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688.09905058365621</v>
      </c>
      <c r="C176" s="160">
        <v>27.941746120850919</v>
      </c>
      <c r="D176">
        <v>688.09905058365621</v>
      </c>
      <c r="E176" s="160">
        <v>-1594.0592009383697</v>
      </c>
      <c r="F176">
        <v>688.09905058365621</v>
      </c>
      <c r="G176" s="160">
        <v>645.78768906163032</v>
      </c>
      <c r="I176" s="160"/>
      <c r="K176" s="160"/>
      <c r="L176">
        <v>686.09876264591298</v>
      </c>
      <c r="M176" s="160">
        <v>179.81557074399839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692.09962645914254</v>
      </c>
      <c r="C177" s="160">
        <v>27.954728312395439</v>
      </c>
      <c r="D177">
        <v>692.09962645914254</v>
      </c>
      <c r="E177" s="160">
        <v>-1598.0673169063632</v>
      </c>
      <c r="F177">
        <v>692.09962645914254</v>
      </c>
      <c r="G177" s="160">
        <v>641.77957309363683</v>
      </c>
      <c r="I177" s="160"/>
      <c r="K177" s="160"/>
      <c r="L177">
        <v>690.09933852139943</v>
      </c>
      <c r="M177" s="160">
        <v>179.81442099252101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696.10020233462888</v>
      </c>
      <c r="C178" s="160">
        <v>27.967791790087738</v>
      </c>
      <c r="D178">
        <v>696.10020233462888</v>
      </c>
      <c r="E178" s="160">
        <v>-1602.0753854737568</v>
      </c>
      <c r="F178">
        <v>696.10020233462888</v>
      </c>
      <c r="G178" s="160">
        <v>637.77150452624323</v>
      </c>
      <c r="I178" s="160"/>
      <c r="K178" s="160"/>
      <c r="L178">
        <v>694.09991439688565</v>
      </c>
      <c r="M178" s="160">
        <v>179.81325681569876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700.10077821011521</v>
      </c>
      <c r="C179" s="160">
        <v>27.980937580216494</v>
      </c>
      <c r="D179">
        <v>700.10077821011521</v>
      </c>
      <c r="E179" s="160">
        <v>-1606.0834066355328</v>
      </c>
      <c r="F179">
        <v>700.10077821011521</v>
      </c>
      <c r="G179" s="160">
        <v>633.76348336446722</v>
      </c>
      <c r="I179" s="160"/>
      <c r="K179" s="160"/>
      <c r="L179">
        <v>698.1004902723721</v>
      </c>
      <c r="M179" s="160">
        <v>179.81207794033449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704.10135408560154</v>
      </c>
      <c r="C180" s="160">
        <v>27.994166728630283</v>
      </c>
      <c r="D180">
        <v>704.10135408560154</v>
      </c>
      <c r="E180" s="160">
        <v>-1610.0913803865453</v>
      </c>
      <c r="F180">
        <v>704.10135408560154</v>
      </c>
      <c r="G180" s="160">
        <v>629.75550961345471</v>
      </c>
      <c r="I180" s="160"/>
      <c r="K180" s="160"/>
      <c r="L180">
        <v>702.10106614785832</v>
      </c>
      <c r="M180" s="160">
        <v>179.8108840862887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708.10192996108788</v>
      </c>
      <c r="C181" s="160">
        <v>28.007480301237834</v>
      </c>
      <c r="D181">
        <v>708.10192996108788</v>
      </c>
      <c r="E181" s="160">
        <v>-1614.0993067215168</v>
      </c>
      <c r="F181">
        <v>708.10192996108788</v>
      </c>
      <c r="G181" s="160">
        <v>625.74758327848326</v>
      </c>
      <c r="I181" s="160"/>
      <c r="K181" s="160"/>
      <c r="L181">
        <v>706.10164202334477</v>
      </c>
      <c r="M181" s="160">
        <v>179.80967496625695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712.10250583657421</v>
      </c>
      <c r="C182" s="160">
        <v>28.020879384524353</v>
      </c>
      <c r="D182">
        <v>712.10250583657421</v>
      </c>
      <c r="E182" s="160">
        <v>-1618.1071856350336</v>
      </c>
      <c r="F182">
        <v>712.10250583657421</v>
      </c>
      <c r="G182" s="160">
        <v>621.73970436496643</v>
      </c>
      <c r="I182" s="160"/>
      <c r="K182" s="160"/>
      <c r="L182">
        <v>710.10221789883099</v>
      </c>
      <c r="M182" s="160">
        <v>179.80845028554009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716.10308171206054</v>
      </c>
      <c r="C183" s="160">
        <v>28.034365086084563</v>
      </c>
      <c r="D183">
        <v>716.10308171206054</v>
      </c>
      <c r="E183" s="160">
        <v>-1622.1150171215411</v>
      </c>
      <c r="F183">
        <v>716.10308171206054</v>
      </c>
      <c r="G183" s="160">
        <v>617.73187287845894</v>
      </c>
      <c r="I183" s="160"/>
      <c r="K183" s="160"/>
      <c r="L183">
        <v>714.10279377431743</v>
      </c>
      <c r="M183" s="160">
        <v>179.80720974180443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720.10365758754688</v>
      </c>
      <c r="C184" s="160">
        <v>28.047938535173152</v>
      </c>
      <c r="D184">
        <v>720.10365758754688</v>
      </c>
      <c r="E184" s="160">
        <v>-1626.1228011753396</v>
      </c>
      <c r="F184">
        <v>720.10365758754688</v>
      </c>
      <c r="G184" s="160">
        <v>613.72408882466038</v>
      </c>
      <c r="I184" s="160"/>
      <c r="K184" s="160"/>
      <c r="L184">
        <v>718.10336964980365</v>
      </c>
      <c r="M184" s="160">
        <v>179.80595302483269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724.10423346303321</v>
      </c>
      <c r="C185" s="160">
        <v>28.06160088327324</v>
      </c>
      <c r="D185">
        <v>724.10423346303321</v>
      </c>
      <c r="E185" s="160">
        <v>-1630.1305377905792</v>
      </c>
      <c r="F185">
        <v>724.10423346303321</v>
      </c>
      <c r="G185" s="160">
        <v>609.71635220942085</v>
      </c>
      <c r="I185" s="160"/>
      <c r="K185" s="160"/>
      <c r="L185">
        <v>722.1039455252901</v>
      </c>
      <c r="M185" s="160">
        <v>179.80467981626589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728.10480933851954</v>
      </c>
      <c r="C186" s="160">
        <v>28.075353304683624</v>
      </c>
      <c r="D186">
        <v>728.10480933851954</v>
      </c>
      <c r="E186" s="160">
        <v>-1634.1382269612552</v>
      </c>
      <c r="F186">
        <v>728.10480933851954</v>
      </c>
      <c r="G186" s="160">
        <v>605.70866303874482</v>
      </c>
      <c r="I186" s="160"/>
      <c r="K186" s="160"/>
      <c r="L186">
        <v>726.10452140077632</v>
      </c>
      <c r="M186" s="160">
        <v>179.80338978933429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732.10538521400588</v>
      </c>
      <c r="C187" s="160">
        <v>28.089196997125587</v>
      </c>
      <c r="D187">
        <v>732.10538521400588</v>
      </c>
      <c r="E187" s="160">
        <v>-1638.1458686812018</v>
      </c>
      <c r="F187">
        <v>732.10538521400588</v>
      </c>
      <c r="G187" s="160">
        <v>601.70102131879821</v>
      </c>
      <c r="I187" s="160"/>
      <c r="K187" s="160"/>
      <c r="L187">
        <v>730.10509727626277</v>
      </c>
      <c r="M187" s="160">
        <v>179.80208260857719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736.10596108949221</v>
      </c>
      <c r="C188" s="160">
        <v>28.103133182369962</v>
      </c>
      <c r="D188">
        <v>736.10596108949221</v>
      </c>
      <c r="E188" s="160">
        <v>-1642.1534629440887</v>
      </c>
      <c r="F188">
        <v>736.10596108949221</v>
      </c>
      <c r="G188" s="160">
        <v>597.69342705591134</v>
      </c>
      <c r="I188" s="160"/>
      <c r="K188" s="160"/>
      <c r="L188">
        <v>734.10567315174899</v>
      </c>
      <c r="M188" s="160">
        <v>179.80075792955304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740.10653696497855</v>
      </c>
      <c r="C189" s="160">
        <v>28.117163106885361</v>
      </c>
      <c r="D189">
        <v>740.10653696497855</v>
      </c>
      <c r="E189" s="160">
        <v>-1646.1610097434138</v>
      </c>
      <c r="F189">
        <v>740.10653696497855</v>
      </c>
      <c r="G189" s="160">
        <v>593.68588025658619</v>
      </c>
      <c r="I189" s="160"/>
      <c r="K189" s="160"/>
      <c r="L189">
        <v>738.10624902723544</v>
      </c>
      <c r="M189" s="160">
        <v>179.79941539853613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744.10711284046488</v>
      </c>
      <c r="C190" s="160">
        <v>28.131288042508366</v>
      </c>
      <c r="D190">
        <v>744.10711284046488</v>
      </c>
      <c r="E190" s="160">
        <v>-1650.168509072498</v>
      </c>
      <c r="F190">
        <v>744.10711284046488</v>
      </c>
      <c r="G190" s="160">
        <v>589.67838092750208</v>
      </c>
      <c r="I190" s="160"/>
      <c r="K190" s="160"/>
      <c r="L190">
        <v>742.10682490272166</v>
      </c>
      <c r="M190" s="160">
        <v>179.79805465220187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748.10768871595121</v>
      </c>
      <c r="C191" s="160">
        <v>28.145509287136626</v>
      </c>
      <c r="D191">
        <v>748.10768871595121</v>
      </c>
      <c r="E191" s="160">
        <v>-1654.1759609244793</v>
      </c>
      <c r="F191">
        <v>748.10768871595121</v>
      </c>
      <c r="G191" s="160">
        <v>585.67092907552069</v>
      </c>
      <c r="I191" s="160"/>
      <c r="K191" s="160"/>
      <c r="L191">
        <v>746.1074007782081</v>
      </c>
      <c r="M191" s="160">
        <v>179.79667531729916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752.10826459143755</v>
      </c>
      <c r="C192" s="160">
        <v>28.159828165445774</v>
      </c>
      <c r="D192">
        <v>752.10826459143755</v>
      </c>
      <c r="E192" s="160">
        <v>-1658.1833652923056</v>
      </c>
      <c r="F192">
        <v>752.10826459143755</v>
      </c>
      <c r="G192" s="160">
        <v>581.66352470769448</v>
      </c>
      <c r="I192" s="160"/>
      <c r="K192" s="160"/>
      <c r="L192">
        <v>750.10797665369432</v>
      </c>
      <c r="M192" s="160">
        <v>179.79527701030884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756.10884046692388</v>
      </c>
      <c r="C193" s="160">
        <v>28.174246029631192</v>
      </c>
      <c r="D193">
        <v>756.10884046692388</v>
      </c>
      <c r="E193" s="160">
        <v>-1662.1907221687302</v>
      </c>
      <c r="F193">
        <v>756.10884046692388</v>
      </c>
      <c r="G193" s="160">
        <v>577.65616783126984</v>
      </c>
      <c r="I193" s="160"/>
      <c r="K193" s="160"/>
      <c r="L193">
        <v>754.10855252918077</v>
      </c>
      <c r="M193" s="160">
        <v>179.79385933708801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760.10941634241021</v>
      </c>
      <c r="C194" s="160">
        <v>28.18876426017561</v>
      </c>
      <c r="D194">
        <v>760.10941634241021</v>
      </c>
      <c r="E194" s="160">
        <v>-1666.1980315463022</v>
      </c>
      <c r="F194">
        <v>760.10941634241021</v>
      </c>
      <c r="G194" s="160">
        <v>573.64885845369781</v>
      </c>
      <c r="I194" s="160"/>
      <c r="K194" s="160"/>
      <c r="L194">
        <v>758.10912840466699</v>
      </c>
      <c r="M194" s="160">
        <v>179.79242189249987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764.10999221789655</v>
      </c>
      <c r="C195" s="160">
        <v>28.203384266643663</v>
      </c>
      <c r="D195">
        <v>764.10999221789655</v>
      </c>
      <c r="E195" s="160">
        <v>-1670.2052934173612</v>
      </c>
      <c r="F195">
        <v>764.10999221789655</v>
      </c>
      <c r="G195" s="160">
        <v>569.64159658263884</v>
      </c>
      <c r="I195" s="160"/>
      <c r="K195" s="160"/>
      <c r="L195">
        <v>762.10970428015344</v>
      </c>
      <c r="M195" s="160">
        <v>179.79096426002781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768.11056809338288</v>
      </c>
      <c r="C196" s="160">
        <v>28.218107488504565</v>
      </c>
      <c r="D196">
        <v>768.11056809338288</v>
      </c>
      <c r="E196" s="160">
        <v>-1674.2125077740295</v>
      </c>
      <c r="F196">
        <v>768.11056809338288</v>
      </c>
      <c r="G196" s="160">
        <v>565.63438222597051</v>
      </c>
      <c r="I196" s="160"/>
      <c r="K196" s="160"/>
      <c r="L196">
        <v>766.11028015563966</v>
      </c>
      <c r="M196" s="160">
        <v>179.78948601137256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772.11114396886921</v>
      </c>
      <c r="C197" s="160">
        <v>28.232935395984057</v>
      </c>
      <c r="D197">
        <v>772.11114396886921</v>
      </c>
      <c r="E197" s="160">
        <v>-1678.2196746082036</v>
      </c>
      <c r="F197">
        <v>772.11114396886921</v>
      </c>
      <c r="G197" s="160">
        <v>561.62721539179643</v>
      </c>
      <c r="I197" s="160"/>
      <c r="K197" s="160"/>
      <c r="L197">
        <v>770.1108560311261</v>
      </c>
      <c r="M197" s="160">
        <v>179.7879867060328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776.11171984435555</v>
      </c>
      <c r="C198" s="160">
        <v>28.247869490946925</v>
      </c>
      <c r="D198">
        <v>776.11171984435555</v>
      </c>
      <c r="E198" s="160">
        <v>-1682.2267939115477</v>
      </c>
      <c r="F198">
        <v>776.11171984435555</v>
      </c>
      <c r="G198" s="160">
        <v>557.62009608845233</v>
      </c>
      <c r="I198" s="160"/>
      <c r="K198" s="160"/>
      <c r="L198">
        <v>774.11143190661232</v>
      </c>
      <c r="M198" s="160">
        <v>179.78646589086776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780.11229571984188</v>
      </c>
      <c r="C199" s="160">
        <v>28.26291130781139</v>
      </c>
      <c r="D199">
        <v>780.11229571984188</v>
      </c>
      <c r="E199" s="160">
        <v>-1686.233865675483</v>
      </c>
      <c r="F199">
        <v>780.11229571984188</v>
      </c>
      <c r="G199" s="160">
        <v>553.61302432451703</v>
      </c>
      <c r="I199" s="160"/>
      <c r="K199" s="160"/>
      <c r="L199">
        <v>778.11200778209877</v>
      </c>
      <c r="M199" s="160">
        <v>179.78492309964017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784.11287159532822</v>
      </c>
      <c r="C200" s="160">
        <v>28.278062414496777</v>
      </c>
      <c r="D200">
        <v>784.11287159532822</v>
      </c>
      <c r="E200" s="160">
        <v>-1690.2408898911808</v>
      </c>
      <c r="F200">
        <v>784.11287159532822</v>
      </c>
      <c r="G200" s="160">
        <v>549.60600010881922</v>
      </c>
      <c r="I200" s="160"/>
      <c r="K200" s="160"/>
      <c r="L200">
        <v>782.11258365758499</v>
      </c>
      <c r="M200" s="160">
        <v>179.78335785253998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788.11344747081455</v>
      </c>
      <c r="C201" s="160">
        <v>28.293324413405941</v>
      </c>
      <c r="D201">
        <v>788.11344747081455</v>
      </c>
      <c r="E201" s="160">
        <v>-1694.2478665495526</v>
      </c>
      <c r="F201">
        <v>788.11344747081455</v>
      </c>
      <c r="G201" s="160">
        <v>545.59902345044748</v>
      </c>
      <c r="I201" s="160"/>
      <c r="K201" s="160"/>
      <c r="L201">
        <v>786.11315953307144</v>
      </c>
      <c r="M201" s="160">
        <v>179.7817696556865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792.11402334630088</v>
      </c>
      <c r="C202" s="160">
        <v>28.308698942443918</v>
      </c>
      <c r="D202">
        <v>792.11402334630088</v>
      </c>
      <c r="E202" s="160">
        <v>-1698.2547956412402</v>
      </c>
      <c r="F202">
        <v>792.11402334630088</v>
      </c>
      <c r="G202" s="160">
        <v>541.59209435875982</v>
      </c>
      <c r="I202" s="160"/>
      <c r="K202" s="160"/>
      <c r="L202">
        <v>790.11373540855766</v>
      </c>
      <c r="M202" s="160">
        <v>179.7801580006095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796.11459922178722</v>
      </c>
      <c r="C203" s="160">
        <v>28.324187676074551</v>
      </c>
      <c r="D203">
        <v>796.11459922178722</v>
      </c>
      <c r="E203" s="160">
        <v>-1702.2616771566056</v>
      </c>
      <c r="F203">
        <v>796.11459922178722</v>
      </c>
      <c r="G203" s="160">
        <v>537.5852128433944</v>
      </c>
      <c r="I203" s="160"/>
      <c r="K203" s="160"/>
      <c r="L203">
        <v>794.11431128404411</v>
      </c>
      <c r="M203" s="160">
        <v>179.77852236370521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800.11517509727355</v>
      </c>
      <c r="C204" s="160">
        <v>28.339792326416642</v>
      </c>
      <c r="D204">
        <v>800.11517509727355</v>
      </c>
      <c r="E204" s="160">
        <v>-1706.2685110857212</v>
      </c>
      <c r="F204">
        <v>800.11517509727355</v>
      </c>
      <c r="G204" s="160">
        <v>533.5783789142788</v>
      </c>
      <c r="I204" s="160"/>
      <c r="K204" s="160"/>
      <c r="L204">
        <v>798.11488715953033</v>
      </c>
      <c r="M204" s="160">
        <v>179.77686220567054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804.11575097275988</v>
      </c>
      <c r="C205" s="160">
        <v>28.355514644381561</v>
      </c>
      <c r="D205">
        <v>804.11575097275988</v>
      </c>
      <c r="E205" s="160">
        <v>-1710.2752974183582</v>
      </c>
      <c r="F205">
        <v>804.11575097275988</v>
      </c>
      <c r="G205" s="160">
        <v>529.57159258164188</v>
      </c>
      <c r="I205" s="160"/>
      <c r="K205" s="160"/>
      <c r="L205">
        <v>802.11546303501677</v>
      </c>
      <c r="M205" s="160">
        <v>179.77517697090889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808.11632684824622</v>
      </c>
      <c r="C206" s="160">
        <v>28.37135642085407</v>
      </c>
      <c r="D206">
        <v>808.11632684824622</v>
      </c>
      <c r="E206" s="160">
        <v>-1714.2820361439753</v>
      </c>
      <c r="F206">
        <v>808.11632684824622</v>
      </c>
      <c r="G206" s="160">
        <v>525.56485385602468</v>
      </c>
      <c r="I206" s="160"/>
      <c r="K206" s="160"/>
      <c r="L206">
        <v>806.11603891050299</v>
      </c>
      <c r="M206" s="160">
        <v>179.77346608691147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812.11690272373255</v>
      </c>
      <c r="C207" s="160">
        <v>28.387319487918543</v>
      </c>
      <c r="D207">
        <v>812.11690272373255</v>
      </c>
      <c r="E207" s="160">
        <v>-1718.2887272517066</v>
      </c>
      <c r="F207">
        <v>812.11690272373255</v>
      </c>
      <c r="G207" s="160">
        <v>521.5581627482934</v>
      </c>
      <c r="I207" s="160"/>
      <c r="K207" s="160"/>
      <c r="L207">
        <v>810.11661478598944</v>
      </c>
      <c r="M207" s="160">
        <v>179.77172896360716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816.11747859921888</v>
      </c>
      <c r="C208" s="160">
        <v>28.403405720132412</v>
      </c>
      <c r="D208">
        <v>816.11747859921888</v>
      </c>
      <c r="E208" s="160">
        <v>-1722.2953707303484</v>
      </c>
      <c r="F208">
        <v>816.11747859921888</v>
      </c>
      <c r="G208" s="160">
        <v>517.55151926965164</v>
      </c>
      <c r="I208" s="160"/>
      <c r="K208" s="160"/>
      <c r="L208">
        <v>814.11719066147566</v>
      </c>
      <c r="M208" s="160">
        <v>179.76996499268569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820.11805447470522</v>
      </c>
      <c r="C209" s="160">
        <v>28.419617035849331</v>
      </c>
      <c r="D209">
        <v>820.11805447470522</v>
      </c>
      <c r="E209" s="160">
        <v>-1726.301966568348</v>
      </c>
      <c r="F209">
        <v>820.11805447470522</v>
      </c>
      <c r="G209" s="160">
        <v>513.54492343165202</v>
      </c>
      <c r="I209" s="160"/>
      <c r="K209" s="160"/>
      <c r="L209">
        <v>818.11776653696211</v>
      </c>
      <c r="M209" s="160">
        <v>179.76817354688617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824.11863035019155</v>
      </c>
      <c r="C210" s="160">
        <v>28.435955398594228</v>
      </c>
      <c r="D210">
        <v>824.11863035019155</v>
      </c>
      <c r="E210" s="160">
        <v>-1730.3085147537874</v>
      </c>
      <c r="F210">
        <v>824.11863035019155</v>
      </c>
      <c r="G210" s="160">
        <v>509.53837524621258</v>
      </c>
      <c r="I210" s="160"/>
      <c r="K210" s="160"/>
      <c r="L210">
        <v>822.11834241244833</v>
      </c>
      <c r="M210" s="160">
        <v>179.76635397925341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828.11920622567789</v>
      </c>
      <c r="C211" s="160">
        <v>28.452422818492696</v>
      </c>
      <c r="D211">
        <v>828.11920622567789</v>
      </c>
      <c r="E211" s="160">
        <v>-1734.3150152743704</v>
      </c>
      <c r="F211">
        <v>828.11920622567789</v>
      </c>
      <c r="G211" s="160">
        <v>505.53187472562968</v>
      </c>
      <c r="I211" s="160"/>
      <c r="K211" s="160"/>
      <c r="L211">
        <v>826.11891828793478</v>
      </c>
      <c r="M211" s="160">
        <v>179.76450562235976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832.11978210116422</v>
      </c>
      <c r="C212" s="160">
        <v>28.469021353757476</v>
      </c>
      <c r="D212">
        <v>832.11978210116422</v>
      </c>
      <c r="E212" s="160">
        <v>-1738.3214681174074</v>
      </c>
      <c r="F212">
        <v>832.11978210116422</v>
      </c>
      <c r="G212" s="160">
        <v>501.52542188259258</v>
      </c>
      <c r="I212" s="160"/>
      <c r="K212" s="160"/>
      <c r="L212">
        <v>830.119494163421</v>
      </c>
      <c r="M212" s="160">
        <v>179.76262778748762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836.12035797665055</v>
      </c>
      <c r="C213" s="160">
        <v>28.485753112234608</v>
      </c>
      <c r="D213">
        <v>836.12035797665055</v>
      </c>
      <c r="E213" s="160">
        <v>-1742.3278732697979</v>
      </c>
      <c r="F213">
        <v>836.12035797665055</v>
      </c>
      <c r="G213" s="160">
        <v>497.51901673020211</v>
      </c>
      <c r="I213" s="160"/>
      <c r="K213" s="160"/>
      <c r="L213">
        <v>834.12007003890744</v>
      </c>
      <c r="M213" s="160">
        <v>179.76071976377452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840.12093385213689</v>
      </c>
      <c r="C214" s="160">
        <v>28.502620253012257</v>
      </c>
      <c r="D214">
        <v>840.12093385213689</v>
      </c>
      <c r="E214" s="160">
        <v>-1746.3342307180169</v>
      </c>
      <c r="F214">
        <v>840.12093385213689</v>
      </c>
      <c r="G214" s="160">
        <v>493.51265928198313</v>
      </c>
      <c r="I214" s="160"/>
      <c r="K214" s="160"/>
      <c r="L214">
        <v>838.12064591439366</v>
      </c>
      <c r="M214" s="160">
        <v>179.75878081731568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844.12150972762322</v>
      </c>
      <c r="C215" s="160">
        <v>28.51962498809527</v>
      </c>
      <c r="D215">
        <v>844.12150972762322</v>
      </c>
      <c r="E215" s="160">
        <v>-1750.3405404480939</v>
      </c>
      <c r="F215">
        <v>844.12150972762322</v>
      </c>
      <c r="G215" s="160">
        <v>489.50634955190617</v>
      </c>
      <c r="I215" s="160"/>
      <c r="K215" s="160"/>
      <c r="L215">
        <v>842.12122178988011</v>
      </c>
      <c r="M215" s="160">
        <v>179.75681019022235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848.12208560310955</v>
      </c>
      <c r="C216" s="160">
        <v>28.53676958414869</v>
      </c>
      <c r="D216">
        <v>848.12208560310955</v>
      </c>
      <c r="E216" s="160">
        <v>-1754.3468024455976</v>
      </c>
      <c r="F216">
        <v>848.12208560310955</v>
      </c>
      <c r="G216" s="160">
        <v>485.5000875544024</v>
      </c>
      <c r="I216" s="160"/>
      <c r="K216" s="160"/>
      <c r="L216">
        <v>846.12179766536633</v>
      </c>
      <c r="M216" s="160">
        <v>179.75480709963446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852.12266147859589</v>
      </c>
      <c r="C217" s="160">
        <v>28.55405636431367</v>
      </c>
      <c r="D217">
        <v>852.12266147859589</v>
      </c>
      <c r="E217" s="160">
        <v>-1758.3530166956139</v>
      </c>
      <c r="F217">
        <v>852.12266147859589</v>
      </c>
      <c r="G217" s="160">
        <v>481.49387330438617</v>
      </c>
      <c r="I217" s="160"/>
      <c r="K217" s="160"/>
      <c r="L217">
        <v>850.12237354085278</v>
      </c>
      <c r="M217" s="160">
        <v>179.75277073668326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856.12323735408222</v>
      </c>
      <c r="C218" s="160">
        <v>28.571487710099454</v>
      </c>
      <c r="D218">
        <v>856.12323735408222</v>
      </c>
      <c r="E218" s="160">
        <v>-1762.3591831827284</v>
      </c>
      <c r="F218">
        <v>856.12323735408222</v>
      </c>
      <c r="G218" s="160">
        <v>477.4877068172716</v>
      </c>
      <c r="I218" s="160"/>
      <c r="K218" s="160"/>
      <c r="L218">
        <v>854.122949416339</v>
      </c>
      <c r="M218" s="160">
        <v>179.75070026540223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860.12381322956855</v>
      </c>
      <c r="C219" s="160">
        <v>28.589066063355226</v>
      </c>
      <c r="D219">
        <v>860.12381322956855</v>
      </c>
      <c r="E219" s="160">
        <v>-1766.3653018910031</v>
      </c>
      <c r="F219">
        <v>860.12381322956855</v>
      </c>
      <c r="G219" s="160">
        <v>473.4815881089969</v>
      </c>
      <c r="I219" s="160"/>
      <c r="K219" s="160"/>
      <c r="L219">
        <v>858.12352529182544</v>
      </c>
      <c r="M219" s="160">
        <v>179.74859482158277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864.12438910505489</v>
      </c>
      <c r="C220" s="160">
        <v>28.60679392832596</v>
      </c>
      <c r="D220">
        <v>864.12438910505489</v>
      </c>
      <c r="E220" s="160">
        <v>-1770.371372803954</v>
      </c>
      <c r="F220">
        <v>864.12438910505489</v>
      </c>
      <c r="G220" s="160">
        <v>469.47551719604598</v>
      </c>
      <c r="I220" s="160"/>
      <c r="K220" s="160"/>
      <c r="L220">
        <v>862.12410116731166</v>
      </c>
      <c r="M220" s="160">
        <v>179.74645351157127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868.12496498054122</v>
      </c>
      <c r="C221" s="160">
        <v>28.624673873796596</v>
      </c>
      <c r="D221">
        <v>868.12496498054122</v>
      </c>
      <c r="E221" s="160">
        <v>-1774.3773959045297</v>
      </c>
      <c r="F221">
        <v>868.12496498054122</v>
      </c>
      <c r="G221" s="160">
        <v>465.46949409547028</v>
      </c>
      <c r="I221" s="160"/>
      <c r="K221" s="160"/>
      <c r="L221">
        <v>866.12467704279811</v>
      </c>
      <c r="M221" s="160">
        <v>179.74427541100422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872.12554085602756</v>
      </c>
      <c r="C222" s="160">
        <v>28.642708535329081</v>
      </c>
      <c r="D222">
        <v>872.12554085602756</v>
      </c>
      <c r="E222" s="160">
        <v>-1778.383371175084</v>
      </c>
      <c r="F222">
        <v>872.12554085602756</v>
      </c>
      <c r="G222" s="160">
        <v>461.46351882491604</v>
      </c>
      <c r="I222" s="160"/>
      <c r="K222" s="160"/>
      <c r="L222">
        <v>870.12525291828433</v>
      </c>
      <c r="M222" s="160">
        <v>179.7420595634776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876.12611673151389</v>
      </c>
      <c r="C223" s="160">
        <v>28.660900617597207</v>
      </c>
      <c r="D223">
        <v>876.12611673151389</v>
      </c>
      <c r="E223" s="160">
        <v>-1782.3892985973521</v>
      </c>
      <c r="F223">
        <v>876.12611673151389</v>
      </c>
      <c r="G223" s="160">
        <v>457.45759140264795</v>
      </c>
      <c r="I223" s="160"/>
      <c r="K223" s="160"/>
      <c r="L223">
        <v>874.12582879377078</v>
      </c>
      <c r="M223" s="160">
        <v>179.73980497914673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880.12669260700022</v>
      </c>
      <c r="C224" s="160">
        <v>28.679252896824412</v>
      </c>
      <c r="D224">
        <v>880.12669260700022</v>
      </c>
      <c r="E224" s="160">
        <v>-1786.3951781524208</v>
      </c>
      <c r="F224">
        <v>880.12669260700022</v>
      </c>
      <c r="G224" s="160">
        <v>453.45171184757919</v>
      </c>
      <c r="I224" s="160"/>
      <c r="K224" s="160"/>
      <c r="L224">
        <v>878.126404669257</v>
      </c>
      <c r="M224" s="160">
        <v>179.73751063325099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884.12726848248656</v>
      </c>
      <c r="C225" s="160">
        <v>28.697768223330009</v>
      </c>
      <c r="D225">
        <v>884.12726848248656</v>
      </c>
      <c r="E225" s="160">
        <v>-1790.401009820702</v>
      </c>
      <c r="F225">
        <v>884.12726848248656</v>
      </c>
      <c r="G225" s="160">
        <v>449.445880179298</v>
      </c>
      <c r="I225" s="160"/>
      <c r="K225" s="160"/>
      <c r="L225">
        <v>882.12698054474345</v>
      </c>
      <c r="M225" s="160">
        <v>179.73517546456137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888.12784435797289</v>
      </c>
      <c r="C226" s="160">
        <v>28.716449524189695</v>
      </c>
      <c r="D226">
        <v>888.12784435797289</v>
      </c>
      <c r="E226" s="160">
        <v>-1794.406793581901</v>
      </c>
      <c r="F226">
        <v>888.12784435797289</v>
      </c>
      <c r="G226" s="160">
        <v>445.44009641809907</v>
      </c>
      <c r="I226" s="160"/>
      <c r="K226" s="160"/>
      <c r="L226">
        <v>886.12755642022967</v>
      </c>
      <c r="M226" s="160">
        <v>179.73279837374318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892.12842023345922</v>
      </c>
      <c r="C227" s="160">
        <v>28.735299806016574</v>
      </c>
      <c r="D227">
        <v>892.12842023345922</v>
      </c>
      <c r="E227" s="160">
        <v>-1798.4125294149835</v>
      </c>
      <c r="F227">
        <v>892.12842023345922</v>
      </c>
      <c r="G227" s="160">
        <v>441.43436058501652</v>
      </c>
      <c r="I227" s="160"/>
      <c r="K227" s="160"/>
      <c r="L227">
        <v>890.12813229571611</v>
      </c>
      <c r="M227" s="160">
        <v>179.7303782216301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896.12899610894556</v>
      </c>
      <c r="C228" s="160">
        <v>28.754322157869296</v>
      </c>
      <c r="D228">
        <v>896.12899610894556</v>
      </c>
      <c r="E228" s="160">
        <v>-1802.4182172981443</v>
      </c>
      <c r="F228">
        <v>896.12899610894556</v>
      </c>
      <c r="G228" s="160">
        <v>437.4286727018557</v>
      </c>
      <c r="I228" s="160"/>
      <c r="K228" s="160"/>
      <c r="L228">
        <v>894.12870817120233</v>
      </c>
      <c r="M228" s="160">
        <v>179.72791382740377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900.12957198443189</v>
      </c>
      <c r="C229" s="160">
        <v>28.773519754294302</v>
      </c>
      <c r="D229">
        <v>900.12957198443189</v>
      </c>
      <c r="E229" s="160">
        <v>-1806.4238572087681</v>
      </c>
      <c r="F229">
        <v>900.12957198443189</v>
      </c>
      <c r="G229" s="160">
        <v>433.42303279123189</v>
      </c>
      <c r="I229" s="160"/>
      <c r="K229" s="160"/>
      <c r="L229">
        <v>898.12928404668878</v>
      </c>
      <c r="M229" s="160">
        <v>179.72540396667245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904.13014785991822</v>
      </c>
      <c r="C230" s="160">
        <v>28.792895858509763</v>
      </c>
      <c r="D230">
        <v>904.13014785991822</v>
      </c>
      <c r="E230" s="160">
        <v>-1810.4294491233952</v>
      </c>
      <c r="F230">
        <v>904.13014785991822</v>
      </c>
      <c r="G230" s="160">
        <v>429.41744087660481</v>
      </c>
      <c r="I230" s="160"/>
      <c r="K230" s="160"/>
      <c r="L230">
        <v>902.129859922175</v>
      </c>
      <c r="M230" s="160">
        <v>179.72284736944201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908.13072373540456</v>
      </c>
      <c r="C231" s="160">
        <v>28.812453825739077</v>
      </c>
      <c r="D231">
        <v>908.13072373540456</v>
      </c>
      <c r="E231" s="160">
        <v>-1814.4349930176786</v>
      </c>
      <c r="F231">
        <v>908.13072373540456</v>
      </c>
      <c r="G231" s="160">
        <v>425.41189698232142</v>
      </c>
      <c r="I231" s="160"/>
      <c r="K231" s="160"/>
      <c r="L231">
        <v>906.13043579766145</v>
      </c>
      <c r="M231" s="160">
        <v>179.72024271797358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912.13129961089089</v>
      </c>
      <c r="C232" s="160">
        <v>28.832197106702601</v>
      </c>
      <c r="D232">
        <v>912.13129961089089</v>
      </c>
      <c r="E232" s="160">
        <v>-1818.4404888663432</v>
      </c>
      <c r="F232">
        <v>912.13129961089089</v>
      </c>
      <c r="G232" s="160">
        <v>421.4064011336568</v>
      </c>
      <c r="I232" s="160"/>
      <c r="K232" s="160"/>
      <c r="L232">
        <v>910.13101167314767</v>
      </c>
      <c r="M232" s="160">
        <v>179.71758864451718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916.13187548637723</v>
      </c>
      <c r="C233" s="160">
        <v>28.852129251276519</v>
      </c>
      <c r="D233">
        <v>916.13187548637723</v>
      </c>
      <c r="E233" s="160">
        <v>-1822.4459366431415</v>
      </c>
      <c r="F233">
        <v>916.13187548637723</v>
      </c>
      <c r="G233" s="160">
        <v>417.40095335685851</v>
      </c>
      <c r="I233" s="160"/>
      <c r="K233" s="160"/>
      <c r="L233">
        <v>914.13158754863412</v>
      </c>
      <c r="M233" s="160">
        <v>179.7148837289179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920.13245136186356</v>
      </c>
      <c r="C234" s="160">
        <v>28.872253912328723</v>
      </c>
      <c r="D234">
        <v>920.13245136186356</v>
      </c>
      <c r="E234" s="160">
        <v>-1826.4513363208048</v>
      </c>
      <c r="F234">
        <v>920.13245136186356</v>
      </c>
      <c r="G234" s="160">
        <v>413.39555367919525</v>
      </c>
      <c r="I234" s="160"/>
      <c r="K234" s="160"/>
      <c r="L234">
        <v>918.13216342412034</v>
      </c>
      <c r="M234" s="160">
        <v>179.71212649608037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924.13302723734989</v>
      </c>
      <c r="C235" s="160">
        <v>28.892574849741969</v>
      </c>
      <c r="D235">
        <v>924.13302723734989</v>
      </c>
      <c r="E235" s="160">
        <v>-1830.4566878709952</v>
      </c>
      <c r="F235">
        <v>924.13302723734989</v>
      </c>
      <c r="G235" s="160">
        <v>409.39020212900482</v>
      </c>
      <c r="I235" s="160"/>
      <c r="K235" s="160"/>
      <c r="L235">
        <v>922.13273929960678</v>
      </c>
      <c r="M235" s="160">
        <v>179.70931541328665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928.13360311283623</v>
      </c>
      <c r="C236" s="160">
        <v>28.913095934635443</v>
      </c>
      <c r="D236">
        <v>928.13360311283623</v>
      </c>
      <c r="E236" s="160">
        <v>-1834.4619912642506</v>
      </c>
      <c r="F236">
        <v>928.13360311283623</v>
      </c>
      <c r="G236" s="160">
        <v>405.3848987357494</v>
      </c>
      <c r="I236" s="160"/>
      <c r="K236" s="160"/>
      <c r="L236">
        <v>926.133315175093</v>
      </c>
      <c r="M236" s="160">
        <v>179.70644888735396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932.13417898832256</v>
      </c>
      <c r="C237" s="160">
        <v>28.933821153796568</v>
      </c>
      <c r="D237">
        <v>932.13417898832256</v>
      </c>
      <c r="E237" s="160">
        <v>-1838.4672464699299</v>
      </c>
      <c r="F237">
        <v>932.13417898832256</v>
      </c>
      <c r="G237" s="160">
        <v>401.3796435300701</v>
      </c>
      <c r="I237" s="160"/>
      <c r="K237" s="160"/>
      <c r="L237">
        <v>930.13389105057945</v>
      </c>
      <c r="M237" s="160">
        <v>179.70352526162392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936.13475486380889</v>
      </c>
      <c r="C238" s="160">
        <v>28.954754614335759</v>
      </c>
      <c r="D238">
        <v>936.13475486380889</v>
      </c>
      <c r="E238" s="160">
        <v>-1842.4724534561519</v>
      </c>
      <c r="F238">
        <v>936.13475486380889</v>
      </c>
      <c r="G238" s="160">
        <v>397.37443654384811</v>
      </c>
      <c r="I238" s="160"/>
      <c r="K238" s="160"/>
      <c r="L238">
        <v>934.13446692606567</v>
      </c>
      <c r="M238" s="160">
        <v>179.70054281276865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940.13533073929523</v>
      </c>
      <c r="C239" s="160">
        <v>28.975900548577712</v>
      </c>
      <c r="D239">
        <v>940.13533073929523</v>
      </c>
      <c r="E239" s="160">
        <v>-1846.4776121897341</v>
      </c>
      <c r="F239">
        <v>940.13533073929523</v>
      </c>
      <c r="G239" s="160">
        <v>393.36927781026588</v>
      </c>
      <c r="I239" s="160"/>
      <c r="K239" s="160"/>
      <c r="L239">
        <v>938.13504280155212</v>
      </c>
      <c r="M239" s="160">
        <v>179.69749974740341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944.13590661478156</v>
      </c>
      <c r="C240" s="160">
        <v>28.997263319203821</v>
      </c>
      <c r="D240">
        <v>944.13590661478156</v>
      </c>
      <c r="E240" s="160">
        <v>-1850.4827226361238</v>
      </c>
      <c r="F240">
        <v>944.13590661478156</v>
      </c>
      <c r="G240" s="160">
        <v>389.36416736387628</v>
      </c>
      <c r="I240" s="160"/>
      <c r="K240" s="160"/>
      <c r="L240">
        <v>942.13561867703834</v>
      </c>
      <c r="M240" s="160">
        <v>179.69439419848911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948.13648249026789</v>
      </c>
      <c r="C241" s="160">
        <v>29.018847424661349</v>
      </c>
      <c r="D241">
        <v>948.13648249026789</v>
      </c>
      <c r="E241" s="160">
        <v>-1854.4877847593266</v>
      </c>
      <c r="F241">
        <v>948.13648249026789</v>
      </c>
      <c r="G241" s="160">
        <v>385.35910524067344</v>
      </c>
      <c r="I241" s="160"/>
      <c r="K241" s="160"/>
      <c r="L241">
        <v>946.13619455252478</v>
      </c>
      <c r="M241" s="160">
        <v>179.69122422151187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952.13705836575423</v>
      </c>
      <c r="C242" s="160">
        <v>29.040657504856064</v>
      </c>
      <c r="D242">
        <v>952.13705836575423</v>
      </c>
      <c r="E242" s="160">
        <v>-1858.4927985218324</v>
      </c>
      <c r="F242">
        <v>952.13705836575423</v>
      </c>
      <c r="G242" s="160">
        <v>381.35409147816767</v>
      </c>
      <c r="I242" s="160"/>
      <c r="K242" s="160"/>
      <c r="L242">
        <v>950.136770428011</v>
      </c>
      <c r="M242" s="160">
        <v>179.6879877904228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956.13763424124056</v>
      </c>
      <c r="C243" s="160">
        <v>29.062698347146519</v>
      </c>
      <c r="D243">
        <v>956.13763424124056</v>
      </c>
      <c r="E243" s="160">
        <v>-1862.4977638845319</v>
      </c>
      <c r="F243">
        <v>956.13763424124056</v>
      </c>
      <c r="G243" s="160">
        <v>377.34912611546815</v>
      </c>
      <c r="I243" s="160"/>
      <c r="K243" s="160"/>
      <c r="L243">
        <v>954.13734630349745</v>
      </c>
      <c r="M243" s="160">
        <v>179.68468279331728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960.1382101167269</v>
      </c>
      <c r="C244" s="160">
        <v>29.084974892659186</v>
      </c>
      <c r="D244">
        <v>960.1382101167269</v>
      </c>
      <c r="E244" s="160">
        <v>-1866.502680806633</v>
      </c>
      <c r="F244">
        <v>960.1382101167269</v>
      </c>
      <c r="G244" s="160">
        <v>373.34420919336708</v>
      </c>
      <c r="I244" s="160"/>
      <c r="K244" s="160"/>
      <c r="L244">
        <v>958.13792217898367</v>
      </c>
      <c r="M244" s="160">
        <v>179.68130702783955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964.13878599221323</v>
      </c>
      <c r="C245" s="160">
        <v>29.107492242945366</v>
      </c>
      <c r="D245">
        <v>964.13878599221323</v>
      </c>
      <c r="E245" s="160">
        <v>-1870.5075492455674</v>
      </c>
      <c r="F245">
        <v>964.13878599221323</v>
      </c>
      <c r="G245" s="160">
        <v>369.33934075443267</v>
      </c>
      <c r="I245" s="160"/>
      <c r="K245" s="160"/>
      <c r="L245">
        <v>962.13849805447012</v>
      </c>
      <c r="M245" s="160">
        <v>179.67785819628702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968.13936186769956</v>
      </c>
      <c r="C246" s="160">
        <v>29.130255667002327</v>
      </c>
      <c r="D246">
        <v>968.13936186769956</v>
      </c>
      <c r="E246" s="160">
        <v>-1874.5123691568951</v>
      </c>
      <c r="F246">
        <v>968.13936186769956</v>
      </c>
      <c r="G246" s="160">
        <v>365.33452084310488</v>
      </c>
      <c r="I246" s="160"/>
      <c r="K246" s="160"/>
      <c r="L246">
        <v>966.13907392995634</v>
      </c>
      <c r="M246" s="160">
        <v>179.67433390039355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972.1399377431859</v>
      </c>
      <c r="C247" s="160">
        <v>29.153270608682842</v>
      </c>
      <c r="D247">
        <v>972.1399377431859</v>
      </c>
      <c r="E247" s="160">
        <v>-1878.5171404941968</v>
      </c>
      <c r="F247">
        <v>972.1399377431859</v>
      </c>
      <c r="G247" s="160">
        <v>361.32974950580319</v>
      </c>
      <c r="I247" s="160"/>
      <c r="K247" s="160"/>
      <c r="L247">
        <v>970.13964980544279</v>
      </c>
      <c r="M247" s="160">
        <v>179.67073163576597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976.14051361867223</v>
      </c>
      <c r="C248" s="160">
        <v>29.176542694519117</v>
      </c>
      <c r="D248">
        <v>976.14051361867223</v>
      </c>
      <c r="E248" s="160">
        <v>-1882.521863208967</v>
      </c>
      <c r="F248">
        <v>976.14051361867223</v>
      </c>
      <c r="G248" s="160">
        <v>357.325026791033</v>
      </c>
      <c r="I248" s="160"/>
      <c r="K248" s="160"/>
      <c r="L248">
        <v>974.14022568092901</v>
      </c>
      <c r="M248" s="160">
        <v>179.66704878594888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980.14108949415856</v>
      </c>
      <c r="C249" s="160">
        <v>29.200077741989396</v>
      </c>
      <c r="D249">
        <v>980.14108949415856</v>
      </c>
      <c r="E249" s="160">
        <v>-1886.5265372504919</v>
      </c>
      <c r="F249">
        <v>980.14108949415856</v>
      </c>
      <c r="G249" s="160">
        <v>353.32035274950817</v>
      </c>
      <c r="I249" s="160"/>
      <c r="K249" s="160"/>
      <c r="L249">
        <v>978.14080155641545</v>
      </c>
      <c r="M249" s="160">
        <v>179.66328261608362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984.1416653696449</v>
      </c>
      <c r="C250" s="160">
        <v>29.223881768257488</v>
      </c>
      <c r="D250">
        <v>984.1416653696449</v>
      </c>
      <c r="E250" s="160">
        <v>-1890.531162565723</v>
      </c>
      <c r="F250">
        <v>984.1416653696449</v>
      </c>
      <c r="G250" s="160">
        <v>349.31572743427705</v>
      </c>
      <c r="I250" s="160"/>
      <c r="K250" s="160"/>
      <c r="L250">
        <v>982.14137743190167</v>
      </c>
      <c r="M250" s="160">
        <v>179.65943026613451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988.14224124513123</v>
      </c>
      <c r="C251" s="160">
        <v>29.247960999418172</v>
      </c>
      <c r="D251">
        <v>988.14224124513123</v>
      </c>
      <c r="E251" s="160">
        <v>-1894.5357390991428</v>
      </c>
      <c r="F251">
        <v>988.14224124513123</v>
      </c>
      <c r="G251" s="160">
        <v>345.31115090085723</v>
      </c>
      <c r="I251" s="160"/>
      <c r="K251" s="160"/>
      <c r="L251">
        <v>986.14195330738812</v>
      </c>
      <c r="M251" s="160">
        <v>179.65548874364302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992.14281712061756</v>
      </c>
      <c r="C252" s="160">
        <v>29.272321880283975</v>
      </c>
      <c r="D252">
        <v>992.14281712061756</v>
      </c>
      <c r="E252" s="160">
        <v>-1898.5402667926173</v>
      </c>
      <c r="F252">
        <v>992.14281712061756</v>
      </c>
      <c r="G252" s="160">
        <v>341.3066232073827</v>
      </c>
      <c r="I252" s="160"/>
      <c r="K252" s="160"/>
      <c r="L252">
        <v>990.14252918287434</v>
      </c>
      <c r="M252" s="160">
        <v>179.65145491597298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996.1433929961039</v>
      </c>
      <c r="C253" s="160">
        <v>29.296971084751839</v>
      </c>
      <c r="D253">
        <v>996.1433929961039</v>
      </c>
      <c r="E253" s="160">
        <v>-1902.5447455852425</v>
      </c>
      <c r="F253">
        <v>996.1433929961039</v>
      </c>
      <c r="G253" s="160">
        <v>337.30214441475755</v>
      </c>
      <c r="I253" s="160"/>
      <c r="K253" s="160"/>
      <c r="L253">
        <v>994.14310505836079</v>
      </c>
      <c r="M253" s="160">
        <v>179.64732550200483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1000.1439688715902</v>
      </c>
      <c r="C254" s="160">
        <v>29.321915526791415</v>
      </c>
      <c r="D254">
        <v>1000.1439688715902</v>
      </c>
      <c r="E254" s="160">
        <v>-1906.5491754131742</v>
      </c>
      <c r="F254">
        <v>1000.1439688715902</v>
      </c>
      <c r="G254" s="160">
        <v>333.2977145868258</v>
      </c>
      <c r="I254" s="160"/>
      <c r="K254" s="160"/>
      <c r="L254">
        <v>998.14368093384701</v>
      </c>
      <c r="M254" s="160">
        <v>179.64309706323121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1004.1445447470766</v>
      </c>
      <c r="C255" s="160">
        <v>29.347162372100225</v>
      </c>
      <c r="D255">
        <v>1004.1445447470766</v>
      </c>
      <c r="E255" s="160">
        <v>-1910.5535562094515</v>
      </c>
      <c r="F255">
        <v>1004.1445447470766</v>
      </c>
      <c r="G255" s="160">
        <v>329.29333379054856</v>
      </c>
      <c r="I255" s="160"/>
      <c r="K255" s="160"/>
      <c r="L255">
        <v>1002.1442568093335</v>
      </c>
      <c r="M255" s="160">
        <v>179.63876599420533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1008.1451206225629</v>
      </c>
      <c r="C256" s="160">
        <v>29.372719050474867</v>
      </c>
      <c r="D256">
        <v>1008.1451206225629</v>
      </c>
      <c r="E256" s="160">
        <v>-1914.5578879038021</v>
      </c>
      <c r="F256">
        <v>1008.1451206225629</v>
      </c>
      <c r="G256" s="160">
        <v>325.28900209619792</v>
      </c>
      <c r="I256" s="160"/>
      <c r="K256" s="160"/>
      <c r="L256">
        <v>1006.1448326848197</v>
      </c>
      <c r="M256" s="160">
        <v>179.63432851228424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1012.1456964980492</v>
      </c>
      <c r="C257" s="160">
        <v>29.398593268950922</v>
      </c>
      <c r="D257">
        <v>1012.1456964980492</v>
      </c>
      <c r="E257" s="160">
        <v>-1918.5621704224363</v>
      </c>
      <c r="F257">
        <v>1012.1456964980492</v>
      </c>
      <c r="G257" s="160">
        <v>321.28471957756369</v>
      </c>
      <c r="I257" s="160"/>
      <c r="K257" s="160"/>
      <c r="L257">
        <v>1010.1454085603061</v>
      </c>
      <c r="M257" s="160">
        <v>179.62978064661803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1016.1462723735356</v>
      </c>
      <c r="C258" s="160">
        <v>29.424793025757541</v>
      </c>
      <c r="D258">
        <v>1016.1462723735356</v>
      </c>
      <c r="E258" s="160">
        <v>-1922.5664036878238</v>
      </c>
      <c r="F258">
        <v>1016.1462723735356</v>
      </c>
      <c r="G258" s="160">
        <v>317.28048631217621</v>
      </c>
      <c r="I258" s="160"/>
      <c r="K258" s="160"/>
      <c r="L258">
        <v>1014.1459844357923</v>
      </c>
      <c r="M258" s="160">
        <v>179.6251182264804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1020.1468482490219</v>
      </c>
      <c r="C259" s="160">
        <v>29.451326624960288</v>
      </c>
      <c r="D259">
        <v>1020.1468482490219</v>
      </c>
      <c r="E259" s="160">
        <v>-1926.5705876184547</v>
      </c>
      <c r="F259">
        <v>1020.1468482490219</v>
      </c>
      <c r="G259" s="160">
        <v>313.27630238154529</v>
      </c>
      <c r="I259" s="160"/>
      <c r="K259" s="160"/>
      <c r="L259">
        <v>1018.1465603112788</v>
      </c>
      <c r="M259" s="160">
        <v>179.62033687140703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1024.1474241245082</v>
      </c>
      <c r="C260" s="160">
        <v>29.478202688929812</v>
      </c>
      <c r="D260">
        <v>1024.1474241245082</v>
      </c>
      <c r="E260" s="160">
        <v>-1930.5747221286038</v>
      </c>
      <c r="F260">
        <v>1024.1474241245082</v>
      </c>
      <c r="G260" s="160">
        <v>309.27216787139628</v>
      </c>
      <c r="I260" s="160"/>
      <c r="K260" s="160"/>
      <c r="L260">
        <v>1022.147136186765</v>
      </c>
      <c r="M260" s="160">
        <v>179.61543202229203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1028.1479999999947</v>
      </c>
      <c r="C261" s="160">
        <v>29.505430123964992</v>
      </c>
      <c r="D261">
        <v>1028.1479999999947</v>
      </c>
      <c r="E261" s="160">
        <v>-1934.5788071284012</v>
      </c>
      <c r="F261">
        <v>1028.1479999999947</v>
      </c>
      <c r="G261" s="160">
        <v>305.26808287159884</v>
      </c>
      <c r="I261" s="160"/>
      <c r="K261" s="160"/>
      <c r="L261">
        <v>1026.1477120622515</v>
      </c>
      <c r="M261" s="160">
        <v>179.61039961170397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1030.1479999999947</v>
      </c>
      <c r="C262" s="160">
        <v>29.519176783178978</v>
      </c>
      <c r="D262">
        <v>1030.1479999999947</v>
      </c>
      <c r="E262" s="160">
        <v>-1936.5805428433314</v>
      </c>
      <c r="F262">
        <v>1030.1479999999947</v>
      </c>
      <c r="G262" s="160">
        <v>303.26634715666864</v>
      </c>
      <c r="I262" s="160"/>
      <c r="K262" s="160"/>
      <c r="L262">
        <v>1029.1479999999947</v>
      </c>
      <c r="M262" s="160">
        <v>179.60653488461696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1032.1479999999947</v>
      </c>
      <c r="C263" s="160">
        <v>29.533014755721542</v>
      </c>
      <c r="D263">
        <v>1032.1479999999947</v>
      </c>
      <c r="E263" s="160">
        <v>-1938.5822661483642</v>
      </c>
      <c r="F263">
        <v>1032.1479999999947</v>
      </c>
      <c r="G263" s="160">
        <v>301.26462385163586</v>
      </c>
      <c r="I263" s="160"/>
      <c r="K263" s="160"/>
      <c r="L263">
        <v>1031.1479999999947</v>
      </c>
      <c r="M263" s="160">
        <v>179.60391888735947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1034.1479999999947</v>
      </c>
      <c r="C264" s="160">
        <v>29.546945302277834</v>
      </c>
      <c r="D264">
        <v>1034.1479999999947</v>
      </c>
      <c r="E264" s="160">
        <v>-1940.5839770305572</v>
      </c>
      <c r="F264">
        <v>1034.1479999999947</v>
      </c>
      <c r="G264" s="160">
        <v>299.26291296944282</v>
      </c>
      <c r="I264" s="160"/>
      <c r="K264" s="160"/>
      <c r="L264">
        <v>1033.1479999999947</v>
      </c>
      <c r="M264" s="160">
        <v>179.6012667733861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1036.1479999999947</v>
      </c>
      <c r="C265" s="160">
        <v>29.560969678552862</v>
      </c>
      <c r="D265">
        <v>1036.1479999999947</v>
      </c>
      <c r="E265" s="160">
        <v>-1942.5856754768279</v>
      </c>
      <c r="F265">
        <v>1036.1479999999947</v>
      </c>
      <c r="G265" s="160">
        <v>297.26121452317216</v>
      </c>
      <c r="I265" s="160"/>
      <c r="K265" s="160"/>
      <c r="L265">
        <v>1035.1479999999947</v>
      </c>
      <c r="M265" s="160">
        <v>179.5985786845682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1038.1479999999947</v>
      </c>
      <c r="C266" s="160">
        <v>29.575089159810901</v>
      </c>
      <c r="D266">
        <v>1038.1479999999947</v>
      </c>
      <c r="E266" s="160">
        <v>-1944.5873614737786</v>
      </c>
      <c r="F266">
        <v>1038.1479999999947</v>
      </c>
      <c r="G266" s="160">
        <v>295.2595285262214</v>
      </c>
      <c r="I266" s="160"/>
      <c r="K266" s="160"/>
      <c r="L266">
        <v>1037.1479999999947</v>
      </c>
      <c r="M266" s="160">
        <v>179.59585406036962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1040.1479999999947</v>
      </c>
      <c r="C267" s="160">
        <v>29.589305046273104</v>
      </c>
      <c r="D267">
        <v>1040.1479999999947</v>
      </c>
      <c r="E267" s="160">
        <v>-1946.5890350076529</v>
      </c>
      <c r="F267">
        <v>1040.1479999999947</v>
      </c>
      <c r="G267" s="160">
        <v>293.25785499234712</v>
      </c>
      <c r="I267" s="160"/>
      <c r="K267" s="160"/>
      <c r="L267">
        <v>1039.1479999999947</v>
      </c>
      <c r="M267" s="160">
        <v>179.59309218573841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1042.1479999999947</v>
      </c>
      <c r="C268" s="160">
        <v>29.603618664767218</v>
      </c>
      <c r="D268">
        <v>1042.1479999999947</v>
      </c>
      <c r="E268" s="160">
        <v>-1948.5906960643158</v>
      </c>
      <c r="F268">
        <v>1042.1479999999947</v>
      </c>
      <c r="G268" s="160">
        <v>291.25619393568422</v>
      </c>
      <c r="I268" s="160"/>
      <c r="K268" s="160"/>
      <c r="L268">
        <v>1041.1479999999947</v>
      </c>
      <c r="M268" s="160">
        <v>179.5902922983822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1044.1479999999947</v>
      </c>
      <c r="C269" s="160">
        <v>29.618031369656546</v>
      </c>
      <c r="D269">
        <v>1044.1479999999947</v>
      </c>
      <c r="E269" s="160">
        <v>-1950.59234462924</v>
      </c>
      <c r="F269">
        <v>1044.1479999999947</v>
      </c>
      <c r="G269" s="160">
        <v>289.25454537076007</v>
      </c>
      <c r="I269" s="160"/>
      <c r="K269" s="160"/>
      <c r="L269">
        <v>1043.1479999999947</v>
      </c>
      <c r="M269" s="160">
        <v>179.58745360939767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1046.1479999999947</v>
      </c>
      <c r="C270" s="160">
        <v>29.632544543646841</v>
      </c>
      <c r="D270">
        <v>1046.1479999999947</v>
      </c>
      <c r="E270" s="160">
        <v>-1952.5939806874906</v>
      </c>
      <c r="F270">
        <v>1046.1479999999947</v>
      </c>
      <c r="G270" s="160">
        <v>287.25290931250947</v>
      </c>
      <c r="I270" s="160"/>
      <c r="K270" s="160"/>
      <c r="L270">
        <v>1045.1479999999947</v>
      </c>
      <c r="M270" s="160">
        <v>179.58457530676353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1048.1479999999947</v>
      </c>
      <c r="C271" s="160">
        <v>29.647159598590708</v>
      </c>
      <c r="D271">
        <v>1048.1479999999947</v>
      </c>
      <c r="E271" s="160">
        <v>-1954.5956042237121</v>
      </c>
      <c r="F271">
        <v>1048.1479999999947</v>
      </c>
      <c r="G271" s="160">
        <v>285.25128577628789</v>
      </c>
      <c r="I271" s="160"/>
      <c r="K271" s="160"/>
      <c r="L271">
        <v>1047.1479999999947</v>
      </c>
      <c r="M271" s="160">
        <v>179.58165655541168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1050.1479999999947</v>
      </c>
      <c r="C272" s="160">
        <v>29.661877976314347</v>
      </c>
      <c r="D272">
        <v>1050.1479999999947</v>
      </c>
      <c r="E272" s="160">
        <v>-1956.5972152221123</v>
      </c>
      <c r="F272">
        <v>1050.1479999999947</v>
      </c>
      <c r="G272" s="160">
        <v>283.24967477788778</v>
      </c>
      <c r="I272" s="160"/>
      <c r="K272" s="160"/>
      <c r="L272">
        <v>1049.1479999999947</v>
      </c>
      <c r="M272" s="160">
        <v>179.57869649658613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1052.1479999999947</v>
      </c>
      <c r="C273" s="160">
        <v>29.676701149472482</v>
      </c>
      <c r="D273">
        <v>1052.1479999999947</v>
      </c>
      <c r="E273" s="160">
        <v>-1958.598813666448</v>
      </c>
      <c r="F273">
        <v>1052.1479999999947</v>
      </c>
      <c r="G273" s="160">
        <v>281.24807633355204</v>
      </c>
      <c r="I273" s="160"/>
      <c r="K273" s="160"/>
      <c r="L273">
        <v>1051.1479999999947</v>
      </c>
      <c r="M273" s="160">
        <v>179.57569424703627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1054.1479999999947</v>
      </c>
      <c r="C274" s="160">
        <v>29.691630622433742</v>
      </c>
      <c r="D274">
        <v>1054.1479999999947</v>
      </c>
      <c r="E274" s="160">
        <v>-1960.6003995400076</v>
      </c>
      <c r="F274">
        <v>1054.1479999999947</v>
      </c>
      <c r="G274" s="160">
        <v>279.2464904599924</v>
      </c>
      <c r="I274" s="160"/>
      <c r="K274" s="160"/>
      <c r="L274">
        <v>1053.1479999999947</v>
      </c>
      <c r="M274" s="160">
        <v>179.57264889814314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1056.1479999999947</v>
      </c>
      <c r="C275" s="160">
        <v>29.706667932197998</v>
      </c>
      <c r="D275">
        <v>1056.1479999999947</v>
      </c>
      <c r="E275" s="160">
        <v>-1962.6019728255933</v>
      </c>
      <c r="F275">
        <v>1056.1479999999947</v>
      </c>
      <c r="G275" s="160">
        <v>277.24491717440674</v>
      </c>
      <c r="I275" s="160"/>
      <c r="K275" s="160"/>
      <c r="L275">
        <v>1055.1479999999947</v>
      </c>
      <c r="M275" s="160">
        <v>179.56955951500461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1058.1479999999947</v>
      </c>
      <c r="C276" s="160">
        <v>29.721814649347152</v>
      </c>
      <c r="D276">
        <v>1058.1479999999947</v>
      </c>
      <c r="E276" s="160">
        <v>-1964.6035335055067</v>
      </c>
      <c r="F276">
        <v>1058.1479999999947</v>
      </c>
      <c r="G276" s="160">
        <v>275.24335649449336</v>
      </c>
      <c r="I276" s="160"/>
      <c r="K276" s="160"/>
      <c r="L276">
        <v>1057.1479999999947</v>
      </c>
      <c r="M276" s="160">
        <v>179.56642513547723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1060.1479999999947</v>
      </c>
      <c r="C277" s="160">
        <v>29.737072379030746</v>
      </c>
      <c r="D277">
        <v>1060.1479999999947</v>
      </c>
      <c r="E277" s="160">
        <v>-1966.6050815615258</v>
      </c>
      <c r="F277">
        <v>1060.1479999999947</v>
      </c>
      <c r="G277" s="160">
        <v>273.24180843847421</v>
      </c>
      <c r="I277" s="160"/>
      <c r="K277" s="160"/>
      <c r="L277">
        <v>1059.1479999999947</v>
      </c>
      <c r="M277" s="160">
        <v>179.563244769177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1062.1479999999947</v>
      </c>
      <c r="C278" s="160">
        <v>29.752442761988057</v>
      </c>
      <c r="D278">
        <v>1062.1479999999947</v>
      </c>
      <c r="E278" s="160">
        <v>-1968.6066169748904</v>
      </c>
      <c r="F278">
        <v>1062.1479999999947</v>
      </c>
      <c r="G278" s="160">
        <v>271.24027302510967</v>
      </c>
      <c r="I278" s="160"/>
      <c r="K278" s="160"/>
      <c r="L278">
        <v>1061.1479999999947</v>
      </c>
      <c r="M278" s="160">
        <v>179.56001739643582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1064.1479999999947</v>
      </c>
      <c r="C279" s="160">
        <v>29.767927475608225</v>
      </c>
      <c r="D279">
        <v>1064.1479999999947</v>
      </c>
      <c r="E279" s="160">
        <v>-1970.6081397262772</v>
      </c>
      <c r="F279">
        <v>1064.1479999999947</v>
      </c>
      <c r="G279" s="160">
        <v>269.23875027372287</v>
      </c>
      <c r="I279" s="160"/>
      <c r="K279" s="160"/>
      <c r="L279">
        <v>1063.1479999999947</v>
      </c>
      <c r="M279" s="160">
        <v>179.55674196721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1066.1479999999947</v>
      </c>
      <c r="C280" s="160">
        <v>29.783528235030186</v>
      </c>
      <c r="D280">
        <v>1066.1479999999947</v>
      </c>
      <c r="E280" s="160">
        <v>-1972.6096497957822</v>
      </c>
      <c r="F280">
        <v>1066.1479999999947</v>
      </c>
      <c r="G280" s="160">
        <v>267.23724020421787</v>
      </c>
      <c r="I280" s="160"/>
      <c r="K280" s="160"/>
      <c r="L280">
        <v>1065.1479999999947</v>
      </c>
      <c r="M280" s="160">
        <v>179.55341739994094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1068.1479999999947</v>
      </c>
      <c r="C281" s="160">
        <v>29.799246794284162</v>
      </c>
      <c r="D281">
        <v>1068.1479999999947</v>
      </c>
      <c r="E281" s="160">
        <v>-1974.6111471628974</v>
      </c>
      <c r="F281">
        <v>1068.1479999999947</v>
      </c>
      <c r="G281" s="160">
        <v>265.23574283710263</v>
      </c>
      <c r="I281" s="160"/>
      <c r="K281" s="160"/>
      <c r="L281">
        <v>1067.1479999999947</v>
      </c>
      <c r="M281" s="160">
        <v>179.55004258036374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1070.1479999999947</v>
      </c>
      <c r="C282" s="160">
        <v>29.815084947476652</v>
      </c>
      <c r="D282">
        <v>1070.1479999999947</v>
      </c>
      <c r="E282" s="160">
        <v>-1976.6126318064876</v>
      </c>
      <c r="F282">
        <v>1070.1479999999947</v>
      </c>
      <c r="G282" s="160">
        <v>263.23425819351246</v>
      </c>
      <c r="I282" s="160"/>
      <c r="K282" s="160"/>
      <c r="L282">
        <v>1069.1479999999947</v>
      </c>
      <c r="M282" s="160">
        <v>179.54661636026086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1072.1479999999947</v>
      </c>
      <c r="C283" s="160">
        <v>29.8310445300209</v>
      </c>
      <c r="D283">
        <v>1072.1479999999947</v>
      </c>
      <c r="E283" s="160">
        <v>-1978.6141037047653</v>
      </c>
      <c r="F283">
        <v>1072.1479999999947</v>
      </c>
      <c r="G283" s="160">
        <v>261.23278629523475</v>
      </c>
      <c r="I283" s="160"/>
      <c r="K283" s="160"/>
      <c r="L283">
        <v>1071.1479999999947</v>
      </c>
      <c r="M283" s="160">
        <v>179.5431375561588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1074.1479999999947</v>
      </c>
      <c r="C284" s="160">
        <v>29.84712741991498</v>
      </c>
      <c r="D284">
        <v>1074.1479999999947</v>
      </c>
      <c r="E284" s="160">
        <v>-1980.6155628352681</v>
      </c>
      <c r="F284">
        <v>1074.1479999999947</v>
      </c>
      <c r="G284" s="160">
        <v>259.23132716473197</v>
      </c>
      <c r="I284" s="160"/>
      <c r="K284" s="160"/>
      <c r="L284">
        <v>1073.1479999999947</v>
      </c>
      <c r="M284" s="160">
        <v>179.53960494796448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1076.1479999999947</v>
      </c>
      <c r="C285" s="160">
        <v>29.863335539069684</v>
      </c>
      <c r="D285">
        <v>1076.1479999999947</v>
      </c>
      <c r="E285" s="160">
        <v>-1982.6170091748295</v>
      </c>
      <c r="F285">
        <v>1076.1479999999947</v>
      </c>
      <c r="G285" s="160">
        <v>257.22988082517054</v>
      </c>
      <c r="I285" s="160"/>
      <c r="K285" s="160"/>
      <c r="L285">
        <v>1075.1479999999947</v>
      </c>
      <c r="M285" s="160">
        <v>179.53601727753701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1078.1479999999947</v>
      </c>
      <c r="C286" s="160">
        <v>29.879670854688623</v>
      </c>
      <c r="D286">
        <v>1078.1479999999947</v>
      </c>
      <c r="E286" s="160">
        <v>-1984.6184426995526</v>
      </c>
      <c r="F286">
        <v>1078.1479999999947</v>
      </c>
      <c r="G286" s="160">
        <v>255.22844730044744</v>
      </c>
      <c r="I286" s="160"/>
      <c r="K286" s="160"/>
      <c r="L286">
        <v>1077.1479999999947</v>
      </c>
      <c r="M286" s="160">
        <v>179.53237324719251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1080.1479999999947</v>
      </c>
      <c r="C287" s="160">
        <v>29.896135380702948</v>
      </c>
      <c r="D287">
        <v>1080.1479999999947</v>
      </c>
      <c r="E287" s="160">
        <v>-1986.619863384781</v>
      </c>
      <c r="F287">
        <v>1080.1479999999947</v>
      </c>
      <c r="G287" s="160">
        <v>253.22702661521907</v>
      </c>
      <c r="I287" s="160"/>
      <c r="K287" s="160"/>
      <c r="L287">
        <v>1079.1479999999947</v>
      </c>
      <c r="M287" s="160">
        <v>179.52867151813862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1082.1479999999947</v>
      </c>
      <c r="C288" s="160">
        <v>29.912731179263375</v>
      </c>
      <c r="D288">
        <v>1082.1479999999947</v>
      </c>
      <c r="E288" s="160">
        <v>-1988.6212712050674</v>
      </c>
      <c r="F288">
        <v>1082.1479999999947</v>
      </c>
      <c r="G288" s="160">
        <v>251.22561879493264</v>
      </c>
      <c r="I288" s="160"/>
      <c r="K288" s="160"/>
      <c r="L288">
        <v>1081.1479999999947</v>
      </c>
      <c r="M288" s="160">
        <v>179.52491070883224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1084.1479999999947</v>
      </c>
      <c r="C289" s="160">
        <v>29.929460362292239</v>
      </c>
      <c r="D289">
        <v>1084.1479999999947</v>
      </c>
      <c r="E289" s="160">
        <v>-1990.6226661341427</v>
      </c>
      <c r="F289">
        <v>1084.1479999999947</v>
      </c>
      <c r="G289" s="160">
        <v>249.22422386585731</v>
      </c>
      <c r="I289" s="160"/>
      <c r="K289" s="160"/>
      <c r="L289">
        <v>1083.1479999999947</v>
      </c>
      <c r="M289" s="160">
        <v>179.52108939325996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1086.1479999999947</v>
      </c>
      <c r="C290" s="160">
        <v>29.94632509309854</v>
      </c>
      <c r="D290">
        <v>1086.1479999999947</v>
      </c>
      <c r="E290" s="160">
        <v>-1992.6240481448824</v>
      </c>
      <c r="F290">
        <v>1086.1479999999947</v>
      </c>
      <c r="G290" s="160">
        <v>247.22284185511762</v>
      </c>
      <c r="I290" s="160"/>
      <c r="K290" s="160"/>
      <c r="L290">
        <v>1085.1479999999947</v>
      </c>
      <c r="M290" s="160">
        <v>179.51720609913286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1088.1479999999947</v>
      </c>
      <c r="C291" s="160">
        <v>29.963327588059009</v>
      </c>
      <c r="D291">
        <v>1088.1479999999947</v>
      </c>
      <c r="E291" s="160">
        <v>-1994.6254172092711</v>
      </c>
      <c r="F291">
        <v>1088.1479999999947</v>
      </c>
      <c r="G291" s="160">
        <v>245.22147279072897</v>
      </c>
      <c r="I291" s="160"/>
      <c r="K291" s="160"/>
      <c r="L291">
        <v>1087.1479999999947</v>
      </c>
      <c r="M291" s="160">
        <v>179.51325930599441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1090.1479999999947</v>
      </c>
      <c r="C292" s="160">
        <v>29.980470118368551</v>
      </c>
      <c r="D292">
        <v>1090.1479999999947</v>
      </c>
      <c r="E292" s="160">
        <v>-1996.6267732983658</v>
      </c>
      <c r="F292">
        <v>1090.1479999999947</v>
      </c>
      <c r="G292" s="160">
        <v>243.2201167016342</v>
      </c>
      <c r="I292" s="160"/>
      <c r="K292" s="160"/>
      <c r="L292">
        <v>1089.1479999999947</v>
      </c>
      <c r="M292" s="160">
        <v>179.50924744323285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1092.1479999999947</v>
      </c>
      <c r="C293" s="160">
        <v>29.997755011863447</v>
      </c>
      <c r="D293">
        <v>1092.1479999999947</v>
      </c>
      <c r="E293" s="160">
        <v>-1998.6281163822566</v>
      </c>
      <c r="F293">
        <v>1092.1479999999947</v>
      </c>
      <c r="G293" s="160">
        <v>241.21877361774341</v>
      </c>
      <c r="I293" s="160"/>
      <c r="K293" s="160"/>
      <c r="L293">
        <v>1091.1479999999947</v>
      </c>
      <c r="M293" s="160">
        <v>179.50516888799586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1094.1479999999947</v>
      </c>
      <c r="C294" s="160">
        <v>30.015184654921025</v>
      </c>
      <c r="D294">
        <v>1094.1479999999947</v>
      </c>
      <c r="E294" s="160">
        <v>-2000.6294464300279</v>
      </c>
      <c r="F294">
        <v>1094.1479999999947</v>
      </c>
      <c r="G294" s="160">
        <v>239.21744356997215</v>
      </c>
      <c r="I294" s="160"/>
      <c r="K294" s="160"/>
      <c r="L294">
        <v>1093.1479999999947</v>
      </c>
      <c r="M294" s="160">
        <v>179.50102196300023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1096.1479999999947</v>
      </c>
      <c r="C295" s="160">
        <v>30.032761494439658</v>
      </c>
      <c r="D295">
        <v>1096.1479999999947</v>
      </c>
      <c r="E295" s="160">
        <v>-2002.6307634097132</v>
      </c>
      <c r="F295">
        <v>1096.1479999999947</v>
      </c>
      <c r="G295" s="160">
        <v>237.21612659028688</v>
      </c>
      <c r="I295" s="160"/>
      <c r="K295" s="160"/>
      <c r="L295">
        <v>1095.1479999999947</v>
      </c>
      <c r="M295" s="160">
        <v>179.49680493422875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1098.1479999999947</v>
      </c>
      <c r="C296" s="160">
        <v>30.050488039903239</v>
      </c>
      <c r="D296">
        <v>1098.1479999999947</v>
      </c>
      <c r="E296" s="160">
        <v>-2004.6320672882516</v>
      </c>
      <c r="F296">
        <v>1098.1479999999947</v>
      </c>
      <c r="G296" s="160">
        <v>235.21482271174841</v>
      </c>
      <c r="I296" s="160"/>
      <c r="K296" s="160"/>
      <c r="L296">
        <v>1097.1479999999947</v>
      </c>
      <c r="M296" s="160">
        <v>179.49251600851056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1100.1479999999947</v>
      </c>
      <c r="C297" s="160">
        <v>30.068366865534408</v>
      </c>
      <c r="D297">
        <v>1100.1479999999947</v>
      </c>
      <c r="E297" s="160">
        <v>-2006.6333580314406</v>
      </c>
      <c r="F297">
        <v>1100.1479999999947</v>
      </c>
      <c r="G297" s="160">
        <v>233.21353196855944</v>
      </c>
      <c r="I297" s="160"/>
      <c r="K297" s="160"/>
      <c r="L297">
        <v>1099.1479999999947</v>
      </c>
      <c r="M297" s="160">
        <v>179.48815333097747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1102.1479999999947</v>
      </c>
      <c r="C298" s="160">
        <v>30.086400612541308</v>
      </c>
      <c r="D298">
        <v>1102.1479999999947</v>
      </c>
      <c r="E298" s="160">
        <v>-2008.6346356038848</v>
      </c>
      <c r="F298">
        <v>1102.1479999999947</v>
      </c>
      <c r="G298" s="160">
        <v>231.21225439611521</v>
      </c>
      <c r="I298" s="160"/>
      <c r="K298" s="160"/>
      <c r="L298">
        <v>1101.1479999999947</v>
      </c>
      <c r="M298" s="160">
        <v>179.48371498238365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1104.1479999999947</v>
      </c>
      <c r="C299" s="160">
        <v>30.104591991462598</v>
      </c>
      <c r="D299">
        <v>1104.1479999999947</v>
      </c>
      <c r="E299" s="160">
        <v>-2010.6358999689471</v>
      </c>
      <c r="F299">
        <v>1104.1479999999947</v>
      </c>
      <c r="G299" s="160">
        <v>229.21099003105292</v>
      </c>
      <c r="I299" s="160"/>
      <c r="K299" s="160"/>
      <c r="L299">
        <v>1103.1479999999947</v>
      </c>
      <c r="M299" s="160">
        <v>179.47919897629097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1106.1479999999947</v>
      </c>
      <c r="C300" s="160">
        <v>30.122943784616066</v>
      </c>
      <c r="D300">
        <v>1106.1479999999947</v>
      </c>
      <c r="E300" s="160">
        <v>-2012.6371510886881</v>
      </c>
      <c r="F300">
        <v>1106.1479999999947</v>
      </c>
      <c r="G300" s="160">
        <v>227.20973891131189</v>
      </c>
      <c r="I300" s="160"/>
      <c r="K300" s="160"/>
      <c r="L300">
        <v>1105.1479999999947</v>
      </c>
      <c r="M300" s="160">
        <v>179.47460325609831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1108.1479999999947</v>
      </c>
      <c r="C301" s="160">
        <v>30.14145884865637</v>
      </c>
      <c r="D301">
        <v>1108.1479999999947</v>
      </c>
      <c r="E301" s="160">
        <v>-2014.6383889238141</v>
      </c>
      <c r="F301">
        <v>1108.1479999999947</v>
      </c>
      <c r="G301" s="160">
        <v>225.20850107618594</v>
      </c>
      <c r="I301" s="160"/>
      <c r="K301" s="160"/>
      <c r="L301">
        <v>1107.1479999999947</v>
      </c>
      <c r="M301" s="160">
        <v>179.46992569191687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1110.1479999999947</v>
      </c>
      <c r="C302" s="160">
        <v>30.160140117247714</v>
      </c>
      <c r="D302">
        <v>1110.1479999999947</v>
      </c>
      <c r="E302" s="160">
        <v>-2016.6396134336103</v>
      </c>
      <c r="F302">
        <v>1110.1479999999947</v>
      </c>
      <c r="G302" s="160">
        <v>223.20727656638974</v>
      </c>
      <c r="I302" s="160"/>
      <c r="K302" s="160"/>
      <c r="L302">
        <v>1109.1479999999947</v>
      </c>
      <c r="M302" s="160">
        <v>179.46516407727424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1112.1479999999947</v>
      </c>
      <c r="C303" s="160">
        <v>30.178990603857802</v>
      </c>
      <c r="D303">
        <v>1112.1479999999947</v>
      </c>
      <c r="E303" s="160">
        <v>-2018.6408245758801</v>
      </c>
      <c r="F303">
        <v>1112.1479999999947</v>
      </c>
      <c r="G303" s="160">
        <v>221.20606542411997</v>
      </c>
      <c r="I303" s="160"/>
      <c r="K303" s="160"/>
      <c r="L303">
        <v>1111.1479999999947</v>
      </c>
      <c r="M303" s="160">
        <v>179.4603161256407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1114.1479999999947</v>
      </c>
      <c r="C304" s="160">
        <v>30.198013404679713</v>
      </c>
      <c r="D304">
        <v>1114.1479999999947</v>
      </c>
      <c r="E304" s="160">
        <v>-2020.6420223068751</v>
      </c>
      <c r="F304">
        <v>1114.1479999999947</v>
      </c>
      <c r="G304" s="160">
        <v>219.20486769312492</v>
      </c>
      <c r="I304" s="160"/>
      <c r="K304" s="160"/>
      <c r="L304">
        <v>1113.1479999999947</v>
      </c>
      <c r="M304" s="160">
        <v>179.45537946676254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1116.1479999999947</v>
      </c>
      <c r="C305" s="160">
        <v>30.21721170168879</v>
      </c>
      <c r="D305">
        <v>1116.1479999999947</v>
      </c>
      <c r="E305" s="160">
        <v>-2022.6432065812235</v>
      </c>
      <c r="F305">
        <v>1116.1479999999947</v>
      </c>
      <c r="G305" s="160">
        <v>217.20368341877656</v>
      </c>
      <c r="I305" s="160"/>
      <c r="K305" s="160"/>
      <c r="L305">
        <v>1115.1479999999947</v>
      </c>
      <c r="M305" s="160">
        <v>179.45035164279327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1118.1479999999947</v>
      </c>
      <c r="C306" s="160">
        <v>30.236588765842068</v>
      </c>
      <c r="D306">
        <v>1118.1479999999947</v>
      </c>
      <c r="E306" s="160">
        <v>-2024.6443773518542</v>
      </c>
      <c r="F306">
        <v>1118.1479999999947</v>
      </c>
      <c r="G306" s="160">
        <v>215.20251264814578</v>
      </c>
      <c r="I306" s="160"/>
      <c r="K306" s="160"/>
      <c r="L306">
        <v>1117.1479999999947</v>
      </c>
      <c r="M306" s="160">
        <v>179.44523010420897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1120.1479999999947</v>
      </c>
      <c r="C307" s="160">
        <v>30.256147960428354</v>
      </c>
      <c r="D307">
        <v>1120.1479999999947</v>
      </c>
      <c r="E307" s="160">
        <v>-2026.6455345699162</v>
      </c>
      <c r="F307">
        <v>1120.1479999999947</v>
      </c>
      <c r="G307" s="160">
        <v>213.20135543008382</v>
      </c>
      <c r="I307" s="160"/>
      <c r="K307" s="160"/>
      <c r="L307">
        <v>1119.1479999999947</v>
      </c>
      <c r="M307" s="160">
        <v>179.44001220549092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1122.1479999999947</v>
      </c>
      <c r="C308" s="160">
        <v>30.275892744577551</v>
      </c>
      <c r="D308">
        <v>1122.1479999999947</v>
      </c>
      <c r="E308" s="160">
        <v>-2028.6466781846941</v>
      </c>
      <c r="F308">
        <v>1122.1479999999947</v>
      </c>
      <c r="G308" s="160">
        <v>211.20021181530592</v>
      </c>
      <c r="I308" s="160"/>
      <c r="K308" s="160"/>
      <c r="L308">
        <v>1121.1479999999947</v>
      </c>
      <c r="M308" s="160">
        <v>179.43469520056229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1124.1479999999947</v>
      </c>
      <c r="C309" s="160">
        <v>30.295826676938347</v>
      </c>
      <c r="D309">
        <v>1124.1479999999947</v>
      </c>
      <c r="E309" s="160">
        <v>-2030.647808143518</v>
      </c>
      <c r="F309">
        <v>1124.1479999999947</v>
      </c>
      <c r="G309" s="160">
        <v>209.19908185648205</v>
      </c>
      <c r="I309" s="160"/>
      <c r="K309" s="160"/>
      <c r="L309">
        <v>1123.1479999999947</v>
      </c>
      <c r="M309" s="160">
        <v>179.42927623796302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1126.1479999999947</v>
      </c>
      <c r="C310" s="160">
        <v>30.315953419534104</v>
      </c>
      <c r="D310">
        <v>1126.1479999999947</v>
      </c>
      <c r="E310" s="160">
        <v>-2032.6489243916683</v>
      </c>
      <c r="F310">
        <v>1126.1479999999947</v>
      </c>
      <c r="G310" s="160">
        <v>207.19796560833174</v>
      </c>
      <c r="I310" s="160"/>
      <c r="K310" s="160"/>
      <c r="L310">
        <v>1125.1479999999947</v>
      </c>
      <c r="M310" s="160">
        <v>179.42375235574335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1128.1479999999947</v>
      </c>
      <c r="C311" s="160">
        <v>30.336276741807406</v>
      </c>
      <c r="D311">
        <v>1128.1479999999947</v>
      </c>
      <c r="E311" s="160">
        <v>-2034.6500268722748</v>
      </c>
      <c r="F311">
        <v>1128.1479999999947</v>
      </c>
      <c r="G311" s="160">
        <v>205.19686312772524</v>
      </c>
      <c r="I311" s="160"/>
      <c r="K311" s="160"/>
      <c r="L311">
        <v>1127.1479999999947</v>
      </c>
      <c r="M311" s="160">
        <v>179.41812047605671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1130.1479999999947</v>
      </c>
      <c r="C312" s="160">
        <v>30.356800524864482</v>
      </c>
      <c r="D312">
        <v>1130.1479999999947</v>
      </c>
      <c r="E312" s="160">
        <v>-2036.6511155262112</v>
      </c>
      <c r="F312">
        <v>1130.1479999999947</v>
      </c>
      <c r="G312" s="160">
        <v>203.19577447378879</v>
      </c>
      <c r="I312" s="160"/>
      <c r="K312" s="160"/>
      <c r="L312">
        <v>1129.1479999999947</v>
      </c>
      <c r="M312" s="160">
        <v>179.41237739943281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1132.1479999999947</v>
      </c>
      <c r="C313" s="160">
        <v>30.377528765931441</v>
      </c>
      <c r="D313">
        <v>1132.1479999999947</v>
      </c>
      <c r="E313" s="160">
        <v>-2038.6521902919803</v>
      </c>
      <c r="F313">
        <v>1132.1479999999947</v>
      </c>
      <c r="G313" s="160">
        <v>201.1946997080197</v>
      </c>
      <c r="I313" s="160"/>
      <c r="K313" s="160"/>
      <c r="L313">
        <v>1131.1479999999947</v>
      </c>
      <c r="M313" s="160">
        <v>179.40651979870609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1134.1479999999947</v>
      </c>
      <c r="C314" s="160">
        <v>30.39846558303514</v>
      </c>
      <c r="D314">
        <v>1134.1479999999947</v>
      </c>
      <c r="E314" s="160">
        <v>-2040.653251105595</v>
      </c>
      <c r="F314">
        <v>1134.1479999999947</v>
      </c>
      <c r="G314" s="160">
        <v>199.19363889440501</v>
      </c>
      <c r="I314" s="160"/>
      <c r="K314" s="160"/>
      <c r="L314">
        <v>1133.1479999999947</v>
      </c>
      <c r="M314" s="160">
        <v>179.40054421257921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1136.1479999999947</v>
      </c>
      <c r="C315" s="160">
        <v>30.419615219922491</v>
      </c>
      <c r="D315">
        <v>1136.1479999999947</v>
      </c>
      <c r="E315" s="160">
        <v>-2042.6542979004514</v>
      </c>
      <c r="F315">
        <v>1136.1479999999947</v>
      </c>
      <c r="G315" s="160">
        <v>197.19259209954862</v>
      </c>
      <c r="I315" s="160"/>
      <c r="K315" s="160"/>
      <c r="L315">
        <v>1135.1479999999947</v>
      </c>
      <c r="M315" s="160">
        <v>179.39444703878962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1138.1479999999947</v>
      </c>
      <c r="C316" s="160">
        <v>30.440982051232822</v>
      </c>
      <c r="D316">
        <v>1138.1479999999947</v>
      </c>
      <c r="E316" s="160">
        <v>-2044.6553306071917</v>
      </c>
      <c r="F316">
        <v>1138.1479999999947</v>
      </c>
      <c r="G316" s="160">
        <v>195.19155939280836</v>
      </c>
      <c r="I316" s="160"/>
      <c r="K316" s="160"/>
      <c r="L316">
        <v>1137.1479999999947</v>
      </c>
      <c r="M316" s="160">
        <v>179.38822452685645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1140.1479999999947</v>
      </c>
      <c r="C317" s="160">
        <v>30.462570587939208</v>
      </c>
      <c r="D317">
        <v>1140.1479999999947</v>
      </c>
      <c r="E317" s="160">
        <v>-2046.6563491535626</v>
      </c>
      <c r="F317">
        <v>1140.1479999999947</v>
      </c>
      <c r="G317" s="160">
        <v>193.19054084643744</v>
      </c>
      <c r="I317" s="160"/>
      <c r="K317" s="160"/>
      <c r="L317">
        <v>1139.1479999999947</v>
      </c>
      <c r="M317" s="160">
        <v>179.38187277037355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1142.1479999999947</v>
      </c>
      <c r="C318" s="160">
        <v>30.484385483075663</v>
      </c>
      <c r="D318">
        <v>1142.1479999999947</v>
      </c>
      <c r="E318" s="160">
        <v>-2048.6573534642616</v>
      </c>
      <c r="F318">
        <v>1142.1479999999947</v>
      </c>
      <c r="G318" s="160">
        <v>191.18953653573817</v>
      </c>
      <c r="I318" s="160"/>
      <c r="K318" s="160"/>
      <c r="L318">
        <v>1141.1479999999947</v>
      </c>
      <c r="M318" s="160">
        <v>179.37538769881581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1144.1479999999947</v>
      </c>
      <c r="C319" s="160">
        <v>30.506431537768425</v>
      </c>
      <c r="D319">
        <v>1144.1479999999947</v>
      </c>
      <c r="E319" s="160">
        <v>-2050.6583434607733</v>
      </c>
      <c r="F319">
        <v>1144.1479999999947</v>
      </c>
      <c r="G319" s="160">
        <v>189.18854653922654</v>
      </c>
      <c r="I319" s="160"/>
      <c r="K319" s="160"/>
      <c r="L319">
        <v>1143.1479999999947</v>
      </c>
      <c r="M319" s="160">
        <v>179.36876506882413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1146.1479999999947</v>
      </c>
      <c r="C320" s="160">
        <v>30.528713707590999</v>
      </c>
      <c r="D320">
        <v>1146.1479999999947</v>
      </c>
      <c r="E320" s="160">
        <v>-2052.6593190611989</v>
      </c>
      <c r="F320">
        <v>1146.1479999999947</v>
      </c>
      <c r="G320" s="160">
        <v>187.18757093880095</v>
      </c>
      <c r="I320" s="160"/>
      <c r="K320" s="160"/>
      <c r="L320">
        <v>1145.1479999999947</v>
      </c>
      <c r="M320" s="160">
        <v>179.36200045492788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1148.1479999999947</v>
      </c>
      <c r="C321" s="160">
        <v>30.551237109263951</v>
      </c>
      <c r="D321">
        <v>1148.1479999999947</v>
      </c>
      <c r="E321" s="160">
        <v>-2054.6602801800691</v>
      </c>
      <c r="F321">
        <v>1148.1479999999947</v>
      </c>
      <c r="G321" s="160">
        <v>185.18660981993071</v>
      </c>
      <c r="I321" s="160"/>
      <c r="K321" s="160"/>
      <c r="L321">
        <v>1147.1479999999947</v>
      </c>
      <c r="M321" s="160">
        <v>179.35508923966248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1150.1479999999947</v>
      </c>
      <c r="C322" s="160">
        <v>30.57400702772226</v>
      </c>
      <c r="D322">
        <v>1150.1479999999947</v>
      </c>
      <c r="E322" s="160">
        <v>-2056.6612267281489</v>
      </c>
      <c r="F322">
        <v>1150.1479999999947</v>
      </c>
      <c r="G322" s="160">
        <v>183.1856632718509</v>
      </c>
      <c r="I322" s="160"/>
      <c r="K322" s="160"/>
      <c r="L322">
        <v>1149.1479999999947</v>
      </c>
      <c r="M322" s="160">
        <v>179.34802660303663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1152.1479999999947</v>
      </c>
      <c r="C323" s="160">
        <v>30.597028923574641</v>
      </c>
      <c r="D323">
        <v>1152.1479999999947</v>
      </c>
      <c r="E323" s="160">
        <v>-2058.662158612226</v>
      </c>
      <c r="F323">
        <v>1152.1479999999947</v>
      </c>
      <c r="G323" s="160">
        <v>181.18473138777381</v>
      </c>
      <c r="I323" s="160"/>
      <c r="K323" s="160"/>
      <c r="L323">
        <v>1151.1479999999947</v>
      </c>
      <c r="M323" s="160">
        <v>179.34080751129699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1154.1479999999947</v>
      </c>
      <c r="C324" s="160">
        <v>30.620308440981276</v>
      </c>
      <c r="D324">
        <v>1154.1479999999947</v>
      </c>
      <c r="E324" s="160">
        <v>-2060.6630757348903</v>
      </c>
      <c r="F324">
        <v>1154.1479999999947</v>
      </c>
      <c r="G324" s="160">
        <v>179.1838142651095</v>
      </c>
      <c r="I324" s="160"/>
      <c r="K324" s="160"/>
      <c r="L324">
        <v>1153.1479999999947</v>
      </c>
      <c r="M324" s="160">
        <v>179.33342670493838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1156.1479999999947</v>
      </c>
      <c r="C325" s="160">
        <v>30.64385141597845</v>
      </c>
      <c r="D325">
        <v>1156.1479999999947</v>
      </c>
      <c r="E325" s="160">
        <v>-2062.6639779942902</v>
      </c>
      <c r="F325">
        <v>1156.1479999999947</v>
      </c>
      <c r="G325" s="160">
        <v>177.18291200570957</v>
      </c>
      <c r="I325" s="160"/>
      <c r="K325" s="160"/>
      <c r="L325">
        <v>1155.1479999999947</v>
      </c>
      <c r="M325" s="160">
        <v>179.32587868589229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1158.1479999999947</v>
      </c>
      <c r="C326" s="160">
        <v>30.667663885280895</v>
      </c>
      <c r="D326">
        <v>1158.1479999999947</v>
      </c>
      <c r="E326" s="160">
        <v>-2064.6648652838817</v>
      </c>
      <c r="F326">
        <v>1158.1479999999947</v>
      </c>
      <c r="G326" s="160">
        <v>175.18202471611812</v>
      </c>
      <c r="I326" s="160"/>
      <c r="K326" s="160"/>
      <c r="L326">
        <v>1157.1479999999947</v>
      </c>
      <c r="M326" s="160">
        <v>179.31815770383804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1160.1479999999947</v>
      </c>
      <c r="C327" s="160">
        <v>30.691752095595163</v>
      </c>
      <c r="D327">
        <v>1160.1479999999947</v>
      </c>
      <c r="E327" s="160">
        <v>-2066.6657374921483</v>
      </c>
      <c r="F327">
        <v>1160.1479999999947</v>
      </c>
      <c r="G327" s="160">
        <v>173.18115250785149</v>
      </c>
      <c r="I327" s="160"/>
      <c r="K327" s="160"/>
      <c r="L327">
        <v>1159.1479999999947</v>
      </c>
      <c r="M327" s="160">
        <v>179.31025774155276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1162.1479999999947</v>
      </c>
      <c r="C328" s="160">
        <v>30.716122513480038</v>
      </c>
      <c r="D328">
        <v>1162.1479999999947</v>
      </c>
      <c r="E328" s="160">
        <v>-2068.6665945023146</v>
      </c>
      <c r="F328">
        <v>1162.1479999999947</v>
      </c>
      <c r="G328" s="160">
        <v>171.18029549768517</v>
      </c>
      <c r="I328" s="160"/>
      <c r="K328" s="160"/>
      <c r="L328">
        <v>1161.1479999999947</v>
      </c>
      <c r="M328" s="160">
        <v>179.30217249923589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1164.1479999999947</v>
      </c>
      <c r="C329" s="160">
        <v>30.740781835793054</v>
      </c>
      <c r="D329">
        <v>1164.1479999999947</v>
      </c>
      <c r="E329" s="160">
        <v>-2070.6674361920254</v>
      </c>
      <c r="F329">
        <v>1164.1479999999947</v>
      </c>
      <c r="G329" s="160">
        <v>169.17945380797437</v>
      </c>
      <c r="I329" s="160"/>
      <c r="K329" s="160"/>
      <c r="L329">
        <v>1163.1479999999947</v>
      </c>
      <c r="M329" s="160">
        <v>179.29389537770592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1166.1479999999947</v>
      </c>
      <c r="C330" s="160">
        <v>30.76573700076549</v>
      </c>
      <c r="D330">
        <v>1166.1479999999947</v>
      </c>
      <c r="E330" s="160">
        <v>-2072.6682624330151</v>
      </c>
      <c r="F330">
        <v>1166.1479999999947</v>
      </c>
      <c r="G330" s="160">
        <v>167.17862756698469</v>
      </c>
      <c r="I330" s="160"/>
      <c r="K330" s="160"/>
      <c r="L330">
        <v>1165.1479999999947</v>
      </c>
      <c r="M330" s="160">
        <v>179.28541946039135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1168.1479999999947</v>
      </c>
      <c r="C331" s="160">
        <v>30.790995199751457</v>
      </c>
      <c r="D331">
        <v>1168.1479999999947</v>
      </c>
      <c r="E331" s="160">
        <v>-2074.6690730907412</v>
      </c>
      <c r="F331">
        <v>1168.1479999999947</v>
      </c>
      <c r="G331" s="160">
        <v>165.17781690925858</v>
      </c>
      <c r="I331" s="160"/>
      <c r="K331" s="160"/>
      <c r="L331">
        <v>1167.1479999999947</v>
      </c>
      <c r="M331" s="160">
        <v>179.27673749400495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1170.1479999999947</v>
      </c>
      <c r="C332" s="160">
        <v>30.816563889700671</v>
      </c>
      <c r="D332">
        <v>1170.1479999999947</v>
      </c>
      <c r="E332" s="160">
        <v>-2076.6698680239965</v>
      </c>
      <c r="F332">
        <v>1170.1479999999947</v>
      </c>
      <c r="G332" s="160">
        <v>163.17702197600329</v>
      </c>
      <c r="I332" s="160"/>
      <c r="K332" s="160"/>
      <c r="L332">
        <v>1169.1479999999947</v>
      </c>
      <c r="M332" s="160">
        <v>179.26784186780267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1172.1479999999947</v>
      </c>
      <c r="C333" s="160">
        <v>30.842450806406994</v>
      </c>
      <c r="D333">
        <v>1172.1479999999947</v>
      </c>
      <c r="E333" s="160">
        <v>-2078.6706470844938</v>
      </c>
      <c r="F333">
        <v>1172.1479999999947</v>
      </c>
      <c r="G333" s="160">
        <v>161.17624291550601</v>
      </c>
      <c r="I333" s="160"/>
      <c r="K333" s="160"/>
      <c r="L333">
        <v>1171.1479999999947</v>
      </c>
      <c r="M333" s="160">
        <v>179.25872459134814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1174.1479999999947</v>
      </c>
      <c r="C334" s="160">
        <v>30.868663978584955</v>
      </c>
      <c r="D334">
        <v>1174.1479999999947</v>
      </c>
      <c r="E334" s="160">
        <v>-2080.6714101164134</v>
      </c>
      <c r="F334">
        <v>1174.1479999999947</v>
      </c>
      <c r="G334" s="160">
        <v>159.17547988358638</v>
      </c>
      <c r="I334" s="160"/>
      <c r="K334" s="160"/>
      <c r="L334">
        <v>1173.1479999999947</v>
      </c>
      <c r="M334" s="160">
        <v>179.24937727077699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1176.1479999999947</v>
      </c>
      <c r="C335" s="160">
        <v>30.895211742815338</v>
      </c>
      <c r="D335">
        <v>1176.1479999999947</v>
      </c>
      <c r="E335" s="160">
        <v>-2082.6721569559199</v>
      </c>
      <c r="F335">
        <v>1176.1479999999947</v>
      </c>
      <c r="G335" s="160">
        <v>157.17473304407986</v>
      </c>
      <c r="I335" s="160"/>
      <c r="K335" s="160"/>
      <c r="L335">
        <v>1175.1479999999947</v>
      </c>
      <c r="M335" s="160">
        <v>179.23979108388596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1178.1479999999947</v>
      </c>
      <c r="C336" s="160">
        <v>30.92210275935145</v>
      </c>
      <c r="D336">
        <v>1178.1479999999947</v>
      </c>
      <c r="E336" s="160">
        <v>-2084.6728874306427</v>
      </c>
      <c r="F336">
        <v>1178.1479999999947</v>
      </c>
      <c r="G336" s="160">
        <v>155.17400256935707</v>
      </c>
      <c r="I336" s="160"/>
      <c r="K336" s="160"/>
      <c r="L336">
        <v>1177.1479999999947</v>
      </c>
      <c r="M336" s="160">
        <v>179.22995675545894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1180.1479999999947</v>
      </c>
      <c r="C337" s="160">
        <v>30.949346028602651</v>
      </c>
      <c r="D337">
        <v>1180.1479999999947</v>
      </c>
      <c r="E337" s="160">
        <v>-2086.6736013591185</v>
      </c>
      <c r="F337">
        <v>1180.1479999999947</v>
      </c>
      <c r="G337" s="160">
        <v>153.17328864088131</v>
      </c>
      <c r="I337" s="160"/>
      <c r="K337" s="160"/>
      <c r="L337">
        <v>1179.1479999999947</v>
      </c>
      <c r="M337" s="160">
        <v>179.21986453784214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1182.1479999999947</v>
      </c>
      <c r="C338" s="160">
        <v>30.976950907521005</v>
      </c>
      <c r="D338">
        <v>1182.1479999999947</v>
      </c>
      <c r="E338" s="160">
        <v>-2088.6742985502065</v>
      </c>
      <c r="F338">
        <v>1182.1479999999947</v>
      </c>
      <c r="G338" s="160">
        <v>151.17259144979334</v>
      </c>
      <c r="I338" s="160"/>
      <c r="K338" s="160"/>
      <c r="L338">
        <v>1181.1479999999947</v>
      </c>
      <c r="M338" s="160">
        <v>179.20950421368806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1184.1479999999947</v>
      </c>
      <c r="C339" s="160">
        <v>31.004927123178724</v>
      </c>
      <c r="D339">
        <v>1184.1479999999947</v>
      </c>
      <c r="E339" s="160">
        <v>-2090.6749788025149</v>
      </c>
      <c r="F339">
        <v>1184.1479999999947</v>
      </c>
      <c r="G339" s="160">
        <v>149.17191119748486</v>
      </c>
      <c r="I339" s="160"/>
      <c r="K339" s="160"/>
      <c r="L339">
        <v>1183.1479999999947</v>
      </c>
      <c r="M339" s="160">
        <v>179.19886517637488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1186.1479999999947</v>
      </c>
      <c r="C340" s="160">
        <v>31.033284774537563</v>
      </c>
      <c r="D340">
        <v>1186.1479999999947</v>
      </c>
      <c r="E340" s="160">
        <v>-2092.6756419039584</v>
      </c>
      <c r="F340">
        <v>1186.1479999999947</v>
      </c>
      <c r="G340" s="160">
        <v>147.17124809604138</v>
      </c>
      <c r="I340" s="160"/>
      <c r="K340" s="160"/>
      <c r="L340">
        <v>1185.1479999999947</v>
      </c>
      <c r="M340" s="160">
        <v>179.18793676813712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1188.1479999999947</v>
      </c>
      <c r="C341" s="160">
        <v>31.062034293220815</v>
      </c>
      <c r="D341">
        <v>1188.1479999999947</v>
      </c>
      <c r="E341" s="160">
        <v>-2094.6762876318921</v>
      </c>
      <c r="F341">
        <v>1188.1479999999947</v>
      </c>
      <c r="G341" s="160">
        <v>145.17060236810767</v>
      </c>
      <c r="I341" s="160"/>
      <c r="K341" s="160"/>
      <c r="L341">
        <v>1187.1479999999947</v>
      </c>
      <c r="M341" s="160">
        <v>179.17670945416177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1189.1479999999947</v>
      </c>
      <c r="C342" s="160">
        <v>31.076559974544747</v>
      </c>
      <c r="D342">
        <v>1189.1479999999947</v>
      </c>
      <c r="E342" s="160">
        <v>-2095.6766038979263</v>
      </c>
      <c r="F342">
        <v>1189.1479999999947</v>
      </c>
      <c r="G342" s="160">
        <v>144.17028610207353</v>
      </c>
      <c r="I342" s="160"/>
      <c r="K342" s="160"/>
      <c r="L342">
        <v>1188.6479999999947</v>
      </c>
      <c r="M342" s="160">
        <v>179.16806136947628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1190.1479999999947</v>
      </c>
      <c r="C343" s="160">
        <v>31.091187756342507</v>
      </c>
      <c r="D343">
        <v>1190.1479999999947</v>
      </c>
      <c r="E343" s="160">
        <v>-2096.6769157309536</v>
      </c>
      <c r="F343">
        <v>1190.1479999999947</v>
      </c>
      <c r="G343" s="160">
        <v>143.16997426904618</v>
      </c>
      <c r="I343" s="160"/>
      <c r="K343" s="160"/>
      <c r="L343">
        <v>1189.6479999999947</v>
      </c>
      <c r="M343" s="160">
        <v>179.16221082212752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1191.1479999999947</v>
      </c>
      <c r="C344" s="160">
        <v>31.105919124062556</v>
      </c>
      <c r="D344">
        <v>1191.1479999999947</v>
      </c>
      <c r="E344" s="160">
        <v>-2097.6772230986712</v>
      </c>
      <c r="F344">
        <v>1191.1479999999947</v>
      </c>
      <c r="G344" s="160">
        <v>142.16966690132858</v>
      </c>
      <c r="I344" s="160"/>
      <c r="K344" s="160"/>
      <c r="L344">
        <v>1190.6479999999947</v>
      </c>
      <c r="M344" s="160">
        <v>179.15627514782773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1192.1479999999947</v>
      </c>
      <c r="C345" s="160">
        <v>31.120755577666451</v>
      </c>
      <c r="D345">
        <v>1192.1479999999947</v>
      </c>
      <c r="E345" s="160">
        <v>-2098.6775259680999</v>
      </c>
      <c r="F345">
        <v>1192.1479999999947</v>
      </c>
      <c r="G345" s="160">
        <v>141.16936403189993</v>
      </c>
      <c r="I345" s="160"/>
      <c r="K345" s="160"/>
      <c r="L345">
        <v>1191.6479999999947</v>
      </c>
      <c r="M345" s="160">
        <v>179.15025351408681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1193.1479999999947</v>
      </c>
      <c r="C346" s="160">
        <v>31.135698640155958</v>
      </c>
      <c r="D346">
        <v>1193.1479999999947</v>
      </c>
      <c r="E346" s="160">
        <v>-2099.6778243054418</v>
      </c>
      <c r="F346">
        <v>1193.1479999999947</v>
      </c>
      <c r="G346" s="160">
        <v>140.16906569455796</v>
      </c>
      <c r="I346" s="160"/>
      <c r="K346" s="160"/>
      <c r="L346">
        <v>1192.6479999999947</v>
      </c>
      <c r="M346" s="160">
        <v>179.14414459996462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1194.1479999999947</v>
      </c>
      <c r="C347" s="160">
        <v>31.15074986261002</v>
      </c>
      <c r="D347">
        <v>1194.1479999999947</v>
      </c>
      <c r="E347" s="160">
        <v>-2100.6781180759913</v>
      </c>
      <c r="F347">
        <v>1194.1479999999947</v>
      </c>
      <c r="G347" s="160">
        <v>139.16877192400852</v>
      </c>
      <c r="I347" s="160"/>
      <c r="K347" s="160"/>
      <c r="L347">
        <v>1193.6479999999947</v>
      </c>
      <c r="M347" s="160">
        <v>179.13794679597581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1195.1479999999947</v>
      </c>
      <c r="C348" s="160">
        <v>31.165910827363795</v>
      </c>
      <c r="D348">
        <v>1195.1479999999947</v>
      </c>
      <c r="E348" s="160">
        <v>-2101.6784072440632</v>
      </c>
      <c r="F348">
        <v>1195.1479999999947</v>
      </c>
      <c r="G348" s="160">
        <v>138.16848275593657</v>
      </c>
      <c r="I348" s="160"/>
      <c r="K348" s="160"/>
      <c r="L348">
        <v>1194.6479999999947</v>
      </c>
      <c r="M348" s="160">
        <v>179.1316583104975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1196.1479999999947</v>
      </c>
      <c r="C349" s="160">
        <v>31.18118315020514</v>
      </c>
      <c r="D349">
        <v>1196.1479999999947</v>
      </c>
      <c r="E349" s="160">
        <v>-2102.6786917729419</v>
      </c>
      <c r="F349">
        <v>1196.1479999999947</v>
      </c>
      <c r="G349" s="160">
        <v>137.16819822705793</v>
      </c>
      <c r="I349" s="160"/>
      <c r="K349" s="160"/>
      <c r="L349">
        <v>1195.6479999999947</v>
      </c>
      <c r="M349" s="160">
        <v>179.12527722605017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1197.1479999999947</v>
      </c>
      <c r="C350" s="160">
        <v>31.196568482059234</v>
      </c>
      <c r="D350">
        <v>1197.1479999999947</v>
      </c>
      <c r="E350" s="160">
        <v>-2103.6789716248309</v>
      </c>
      <c r="F350">
        <v>1197.1479999999947</v>
      </c>
      <c r="G350" s="160">
        <v>136.16791837516894</v>
      </c>
      <c r="I350" s="160"/>
      <c r="K350" s="160"/>
      <c r="L350">
        <v>1196.6479999999947</v>
      </c>
      <c r="M350" s="160">
        <v>179.1188015286094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1198.1479999999947</v>
      </c>
      <c r="C351" s="160">
        <v>31.212068510415381</v>
      </c>
      <c r="D351">
        <v>1198.1479999999947</v>
      </c>
      <c r="E351" s="160">
        <v>-2104.6792467608075</v>
      </c>
      <c r="F351">
        <v>1198.1479999999947</v>
      </c>
      <c r="G351" s="160">
        <v>135.16764323919233</v>
      </c>
      <c r="I351" s="160"/>
      <c r="K351" s="160"/>
      <c r="L351">
        <v>1197.6479999999947</v>
      </c>
      <c r="M351" s="160">
        <v>179.1122291223721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1199.1479999999947</v>
      </c>
      <c r="C352" s="160">
        <v>31.227684960633898</v>
      </c>
      <c r="D352">
        <v>1199.1479999999947</v>
      </c>
      <c r="E352" s="160">
        <v>-2105.6795171407757</v>
      </c>
      <c r="F352">
        <v>1199.1479999999947</v>
      </c>
      <c r="G352" s="160">
        <v>134.16737285922409</v>
      </c>
      <c r="I352" s="160"/>
      <c r="K352" s="160"/>
      <c r="L352">
        <v>1198.6479999999947</v>
      </c>
      <c r="M352" s="160">
        <v>179.10555783662056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1200.1479999999947</v>
      </c>
      <c r="C353" s="160">
        <v>31.24341959720822</v>
      </c>
      <c r="D353">
        <v>1200.1479999999947</v>
      </c>
      <c r="E353" s="160">
        <v>-2106.6797827234222</v>
      </c>
      <c r="F353">
        <v>1200.1479999999947</v>
      </c>
      <c r="G353" s="160">
        <v>133.16710727657755</v>
      </c>
      <c r="I353" s="160"/>
      <c r="K353" s="160"/>
      <c r="L353">
        <v>1199.6479999999947</v>
      </c>
      <c r="M353" s="160">
        <v>179.09878542828784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1201.1479999999947</v>
      </c>
      <c r="C354" s="160">
        <v>31.259274225024111</v>
      </c>
      <c r="D354">
        <v>1201.1479999999947</v>
      </c>
      <c r="E354" s="160">
        <v>-2107.6800434661673</v>
      </c>
      <c r="F354">
        <v>1201.1479999999947</v>
      </c>
      <c r="G354" s="160">
        <v>132.16684653383254</v>
      </c>
      <c r="I354" s="160"/>
      <c r="K354" s="160"/>
      <c r="L354">
        <v>1200.6479999999947</v>
      </c>
      <c r="M354" s="160">
        <v>179.09190958211789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1202.1479999999947</v>
      </c>
      <c r="C355" s="160">
        <v>31.275250690639549</v>
      </c>
      <c r="D355">
        <v>1202.1479999999947</v>
      </c>
      <c r="E355" s="160">
        <v>-2108.6802993251144</v>
      </c>
      <c r="F355">
        <v>1202.1479999999947</v>
      </c>
      <c r="G355" s="160">
        <v>131.16659067488536</v>
      </c>
      <c r="I355" s="160"/>
      <c r="K355" s="160"/>
      <c r="L355">
        <v>1201.6479999999947</v>
      </c>
      <c r="M355" s="160">
        <v>179.08492790947835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1203.1479999999947</v>
      </c>
      <c r="C356" s="160">
        <v>31.291350883599144</v>
      </c>
      <c r="D356">
        <v>1203.1479999999947</v>
      </c>
      <c r="E356" s="160">
        <v>-2109.6805502550023</v>
      </c>
      <c r="F356">
        <v>1203.1479999999947</v>
      </c>
      <c r="G356" s="160">
        <v>130.16633974499746</v>
      </c>
      <c r="I356" s="160"/>
      <c r="K356" s="160"/>
      <c r="L356">
        <v>1202.6479999999947</v>
      </c>
      <c r="M356" s="160">
        <v>179.07783794638297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1204.1479999999947</v>
      </c>
      <c r="C357" s="160">
        <v>31.307576737791813</v>
      </c>
      <c r="D357">
        <v>1204.1479999999947</v>
      </c>
      <c r="E357" s="160">
        <v>-2110.6807962091457</v>
      </c>
      <c r="F357">
        <v>1204.1479999999947</v>
      </c>
      <c r="G357" s="160">
        <v>129.16609379085412</v>
      </c>
      <c r="I357" s="160"/>
      <c r="K357" s="160"/>
      <c r="L357">
        <v>1203.6479999999947</v>
      </c>
      <c r="M357" s="160">
        <v>179.07063715100318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1205.1479999999947</v>
      </c>
      <c r="C358" s="160">
        <v>31.323930232857592</v>
      </c>
      <c r="D358">
        <v>1205.1479999999947</v>
      </c>
      <c r="E358" s="160">
        <v>-2111.6810371393844</v>
      </c>
      <c r="F358">
        <v>1205.1479999999947</v>
      </c>
      <c r="G358" s="160">
        <v>128.16585286061536</v>
      </c>
      <c r="I358" s="160"/>
      <c r="K358" s="160"/>
      <c r="L358">
        <v>1204.6479999999947</v>
      </c>
      <c r="M358" s="160">
        <v>179.06332290085945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1206.1479999999947</v>
      </c>
      <c r="C359" s="160">
        <v>31.340413395648056</v>
      </c>
      <c r="D359">
        <v>1206.1479999999947</v>
      </c>
      <c r="E359" s="160">
        <v>-2112.6812729960202</v>
      </c>
      <c r="F359">
        <v>1206.1479999999947</v>
      </c>
      <c r="G359" s="160">
        <v>127.16561700397961</v>
      </c>
      <c r="I359" s="160"/>
      <c r="K359" s="160"/>
      <c r="L359">
        <v>1205.6479999999947</v>
      </c>
      <c r="M359" s="160">
        <v>179.05589248973746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1207.1479999999947</v>
      </c>
      <c r="C360" s="160">
        <v>31.357028301744112</v>
      </c>
      <c r="D360">
        <v>1207.1479999999947</v>
      </c>
      <c r="E360" s="160">
        <v>-2113.6815037277565</v>
      </c>
      <c r="F360">
        <v>1207.1479999999947</v>
      </c>
      <c r="G360" s="160">
        <v>126.16538627224327</v>
      </c>
      <c r="I360" s="160"/>
      <c r="K360" s="160"/>
      <c r="L360">
        <v>1206.6479999999947</v>
      </c>
      <c r="M360" s="160">
        <v>179.04834312440437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1208.1479999999947</v>
      </c>
      <c r="C361" s="160">
        <v>31.373777077034518</v>
      </c>
      <c r="D361">
        <v>1208.1479999999947</v>
      </c>
      <c r="E361" s="160">
        <v>-2114.6817292816354</v>
      </c>
      <c r="F361">
        <v>1208.1479999999947</v>
      </c>
      <c r="G361" s="160">
        <v>125.1651607183644</v>
      </c>
      <c r="I361" s="160"/>
      <c r="K361" s="160"/>
      <c r="L361">
        <v>1207.6479999999947</v>
      </c>
      <c r="M361" s="160">
        <v>179.04067192112481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1209.1479999999947</v>
      </c>
      <c r="C362" s="160">
        <v>31.390661899358633</v>
      </c>
      <c r="D362">
        <v>1209.1479999999947</v>
      </c>
      <c r="E362" s="160">
        <v>-2115.6819496029657</v>
      </c>
      <c r="F362">
        <v>1209.1479999999947</v>
      </c>
      <c r="G362" s="160">
        <v>124.16494039703412</v>
      </c>
      <c r="I362" s="160"/>
      <c r="K362" s="160"/>
      <c r="L362">
        <v>1208.6479999999947</v>
      </c>
      <c r="M362" s="160">
        <v>179.03287590197328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1210.1479999999947</v>
      </c>
      <c r="C363" s="160">
        <v>31.407685000216564</v>
      </c>
      <c r="D363">
        <v>1210.1479999999947</v>
      </c>
      <c r="E363" s="160">
        <v>-2116.6821646352541</v>
      </c>
      <c r="F363">
        <v>1210.1479999999947</v>
      </c>
      <c r="G363" s="160">
        <v>123.16472536474566</v>
      </c>
      <c r="I363" s="160"/>
      <c r="K363" s="160"/>
      <c r="L363">
        <v>1209.6479999999947</v>
      </c>
      <c r="M363" s="160">
        <v>179.02495199097422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1211.1479999999947</v>
      </c>
      <c r="C364" s="160">
        <v>31.424848666550364</v>
      </c>
      <c r="D364">
        <v>1211.1479999999947</v>
      </c>
      <c r="E364" s="160">
        <v>-2117.6823743201303</v>
      </c>
      <c r="F364">
        <v>1211.1479999999947</v>
      </c>
      <c r="G364" s="160">
        <v>122.16451567986951</v>
      </c>
      <c r="I364" s="160"/>
      <c r="K364" s="160"/>
      <c r="L364">
        <v>1210.6479999999947</v>
      </c>
      <c r="M364" s="160">
        <v>179.01689701002414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1212.1479999999947</v>
      </c>
      <c r="C365" s="160">
        <v>31.44215524259987</v>
      </c>
      <c r="D365">
        <v>1212.1479999999947</v>
      </c>
      <c r="E365" s="160">
        <v>-2118.6825785972674</v>
      </c>
      <c r="F365">
        <v>1212.1479999999947</v>
      </c>
      <c r="G365" s="160">
        <v>121.16431140273244</v>
      </c>
      <c r="I365" s="160"/>
      <c r="K365" s="160"/>
      <c r="L365">
        <v>1211.6479999999947</v>
      </c>
      <c r="M365" s="160">
        <v>179.00870767461174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1213.1479999999947</v>
      </c>
      <c r="C366" s="160">
        <v>31.459607131836925</v>
      </c>
      <c r="D366">
        <v>1213.1479999999947</v>
      </c>
      <c r="E366" s="160">
        <v>-2119.6827774042981</v>
      </c>
      <c r="F366">
        <v>1213.1479999999947</v>
      </c>
      <c r="G366" s="160">
        <v>120.16411259570168</v>
      </c>
      <c r="I366" s="160"/>
      <c r="K366" s="160"/>
      <c r="L366">
        <v>1212.6479999999947</v>
      </c>
      <c r="M366" s="160">
        <v>179.00038058932014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1214.1479999999947</v>
      </c>
      <c r="C367" s="160">
        <v>31.477206798982188</v>
      </c>
      <c r="D367">
        <v>1214.1479999999947</v>
      </c>
      <c r="E367" s="160">
        <v>-2120.6829706767307</v>
      </c>
      <c r="F367">
        <v>1214.1479999999947</v>
      </c>
      <c r="G367" s="160">
        <v>119.16391932326906</v>
      </c>
      <c r="I367" s="160"/>
      <c r="K367" s="160"/>
      <c r="L367">
        <v>1213.6479999999947</v>
      </c>
      <c r="M367" s="160">
        <v>178.99191224309493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1215.1479999999947</v>
      </c>
      <c r="C368" s="160">
        <v>31.494956772108708</v>
      </c>
      <c r="D368">
        <v>1215.1479999999947</v>
      </c>
      <c r="E368" s="160">
        <v>-2121.6831583478552</v>
      </c>
      <c r="F368">
        <v>1215.1479999999947</v>
      </c>
      <c r="G368" s="160">
        <v>118.16373165214463</v>
      </c>
      <c r="I368" s="160"/>
      <c r="K368" s="160"/>
      <c r="L368">
        <v>1214.6479999999947</v>
      </c>
      <c r="M368" s="160">
        <v>178.98329900426234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1216.1479999999947</v>
      </c>
      <c r="C369" s="160">
        <v>31.512859644836816</v>
      </c>
      <c r="D369">
        <v>1216.1479999999947</v>
      </c>
      <c r="E369" s="160">
        <v>-2122.6833403486471</v>
      </c>
      <c r="F369">
        <v>1216.1479999999947</v>
      </c>
      <c r="G369" s="160">
        <v>117.1635496513527</v>
      </c>
      <c r="I369" s="160"/>
      <c r="K369" s="160"/>
      <c r="L369">
        <v>1215.6479999999947</v>
      </c>
      <c r="M369" s="160">
        <v>178.97453711529465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1217.1479999999947</v>
      </c>
      <c r="C370" s="160">
        <v>31.530918078625213</v>
      </c>
      <c r="D370">
        <v>1217.1479999999947</v>
      </c>
      <c r="E370" s="160">
        <v>-2123.6835166076685</v>
      </c>
      <c r="F370">
        <v>1217.1479999999947</v>
      </c>
      <c r="G370" s="160">
        <v>116.16337339233132</v>
      </c>
      <c r="I370" s="160"/>
      <c r="K370" s="160"/>
      <c r="L370">
        <v>1216.6479999999947</v>
      </c>
      <c r="M370" s="160">
        <v>178.96562268729335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1218.1479999999947</v>
      </c>
      <c r="C371" s="160">
        <v>31.549134805163281</v>
      </c>
      <c r="D371">
        <v>1218.1479999999947</v>
      </c>
      <c r="E371" s="160">
        <v>-2124.683687050956</v>
      </c>
      <c r="F371">
        <v>1218.1479999999947</v>
      </c>
      <c r="G371" s="160">
        <v>115.16320294904381</v>
      </c>
      <c r="I371" s="160"/>
      <c r="K371" s="160"/>
      <c r="L371">
        <v>1217.6479999999947</v>
      </c>
      <c r="M371" s="160">
        <v>178.95655169417699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1219.1479999999947</v>
      </c>
      <c r="C372" s="160">
        <v>31.567512628870166</v>
      </c>
      <c r="D372">
        <v>1219.1479999999947</v>
      </c>
      <c r="E372" s="160">
        <v>-2125.6838516019147</v>
      </c>
      <c r="F372">
        <v>1219.1479999999947</v>
      </c>
      <c r="G372" s="160">
        <v>114.16303839808506</v>
      </c>
      <c r="I372" s="160"/>
      <c r="K372" s="160"/>
      <c r="L372">
        <v>1218.6479999999947</v>
      </c>
      <c r="M372" s="160">
        <v>178.94731996656756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1220.1479999999947</v>
      </c>
      <c r="C373" s="160">
        <v>31.58605442950633</v>
      </c>
      <c r="D373">
        <v>1220.1479999999947</v>
      </c>
      <c r="E373" s="160">
        <v>-2126.6840101811968</v>
      </c>
      <c r="F373">
        <v>1220.1479999999947</v>
      </c>
      <c r="G373" s="160">
        <v>113.16287981880305</v>
      </c>
      <c r="I373" s="160"/>
      <c r="K373" s="160"/>
      <c r="L373">
        <v>1219.6479999999947</v>
      </c>
      <c r="M373" s="160">
        <v>178.93792318533022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1221.1479999999947</v>
      </c>
      <c r="C374" s="160">
        <v>31.604763164903765</v>
      </c>
      <c r="D374">
        <v>1221.1479999999947</v>
      </c>
      <c r="E374" s="160">
        <v>-2127.6841627065742</v>
      </c>
      <c r="F374">
        <v>1221.1479999999947</v>
      </c>
      <c r="G374" s="160">
        <v>112.16272729342563</v>
      </c>
      <c r="I374" s="160"/>
      <c r="K374" s="160"/>
      <c r="L374">
        <v>1220.6479999999947</v>
      </c>
      <c r="M374" s="160">
        <v>178.9283568747673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1222.1479999999947</v>
      </c>
      <c r="C375" s="160">
        <v>31.62364187382143</v>
      </c>
      <c r="D375">
        <v>1222.1479999999947</v>
      </c>
      <c r="E375" s="160">
        <v>-2128.6843090928105</v>
      </c>
      <c r="F375">
        <v>1222.1479999999947</v>
      </c>
      <c r="G375" s="160">
        <v>111.16258090718929</v>
      </c>
      <c r="I375" s="160"/>
      <c r="K375" s="160"/>
      <c r="L375">
        <v>1221.6479999999947</v>
      </c>
      <c r="M375" s="160">
        <v>178.91861639544075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1223.1479999999947</v>
      </c>
      <c r="C376" s="160">
        <v>31.64269367893289</v>
      </c>
      <c r="D376">
        <v>1223.1479999999947</v>
      </c>
      <c r="E376" s="160">
        <v>-2129.6844492515206</v>
      </c>
      <c r="F376">
        <v>1223.1479999999947</v>
      </c>
      <c r="G376" s="160">
        <v>110.16244074847918</v>
      </c>
      <c r="I376" s="160"/>
      <c r="K376" s="160"/>
      <c r="L376">
        <v>1222.6479999999947</v>
      </c>
      <c r="M376" s="160">
        <v>178.90869693658388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1224.1479999999947</v>
      </c>
      <c r="C377" s="160">
        <v>31.661921789953567</v>
      </c>
      <c r="D377">
        <v>1224.1479999999947</v>
      </c>
      <c r="E377" s="160">
        <v>-2130.6845830910215</v>
      </c>
      <c r="F377">
        <v>1224.1479999999947</v>
      </c>
      <c r="G377" s="160">
        <v>109.16230690897828</v>
      </c>
      <c r="I377" s="160"/>
      <c r="K377" s="160"/>
      <c r="L377">
        <v>1223.6479999999947</v>
      </c>
      <c r="M377" s="160">
        <v>178.89859350809121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1225.1479999999947</v>
      </c>
      <c r="C378" s="160">
        <v>31.681329506915624</v>
      </c>
      <c r="D378">
        <v>1225.1479999999947</v>
      </c>
      <c r="E378" s="160">
        <v>-2131.6847105161805</v>
      </c>
      <c r="F378">
        <v>1225.1479999999947</v>
      </c>
      <c r="G378" s="160">
        <v>108.16217948381927</v>
      </c>
      <c r="I378" s="160"/>
      <c r="K378" s="160"/>
      <c r="L378">
        <v>1224.6479999999947</v>
      </c>
      <c r="M378" s="160">
        <v>178.8883009320555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1226.1479999999947</v>
      </c>
      <c r="C379" s="160">
        <v>31.700920223598864</v>
      </c>
      <c r="D379">
        <v>1226.1479999999947</v>
      </c>
      <c r="E379" s="160">
        <v>-2132.6848314282479</v>
      </c>
      <c r="F379">
        <v>1226.1479999999947</v>
      </c>
      <c r="G379" s="160">
        <v>107.16205857175191</v>
      </c>
      <c r="I379" s="160"/>
      <c r="K379" s="160"/>
      <c r="L379">
        <v>1225.6479999999947</v>
      </c>
      <c r="M379" s="160">
        <v>178.87781383380985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1227.1479999999947</v>
      </c>
      <c r="C380" s="160">
        <v>31.720697431126762</v>
      </c>
      <c r="D380">
        <v>1227.1479999999947</v>
      </c>
      <c r="E380" s="160">
        <v>-2133.6849457246853</v>
      </c>
      <c r="F380">
        <v>1227.1479999999947</v>
      </c>
      <c r="G380" s="160">
        <v>106.16194427531445</v>
      </c>
      <c r="I380" s="160"/>
      <c r="K380" s="160"/>
      <c r="L380">
        <v>1226.6479999999947</v>
      </c>
      <c r="M380" s="160">
        <v>178.86712663246036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1228.1479999999947</v>
      </c>
      <c r="C381" s="160">
        <v>31.740664721737247</v>
      </c>
      <c r="D381">
        <v>1228.1479999999947</v>
      </c>
      <c r="E381" s="160">
        <v>-2134.6850532989802</v>
      </c>
      <c r="F381">
        <v>1228.1479999999947</v>
      </c>
      <c r="G381" s="160">
        <v>105.16183670101964</v>
      </c>
      <c r="I381" s="160"/>
      <c r="K381" s="160"/>
      <c r="L381">
        <v>1227.6479999999947</v>
      </c>
      <c r="M381" s="160">
        <v>178.85623353085572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1229.1479999999947</v>
      </c>
      <c r="C382" s="160">
        <v>31.760825792738668</v>
      </c>
      <c r="D382">
        <v>1229.1479999999947</v>
      </c>
      <c r="E382" s="160">
        <v>-2135.6851540404509</v>
      </c>
      <c r="F382">
        <v>1229.1479999999947</v>
      </c>
      <c r="G382" s="160">
        <v>104.16173595954888</v>
      </c>
      <c r="I382" s="160"/>
      <c r="K382" s="160"/>
      <c r="L382">
        <v>1228.6479999999947</v>
      </c>
      <c r="M382" s="160">
        <v>178.84512850496526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1230.1479999999947</v>
      </c>
      <c r="C383" s="160">
        <v>31.781184450661904</v>
      </c>
      <c r="D383">
        <v>1230.1479999999947</v>
      </c>
      <c r="E383" s="160">
        <v>-2136.6852478340438</v>
      </c>
      <c r="F383">
        <v>1230.1479999999947</v>
      </c>
      <c r="G383" s="160">
        <v>103.16164216595598</v>
      </c>
      <c r="I383" s="160"/>
      <c r="K383" s="160"/>
      <c r="L383">
        <v>1229.6479999999947</v>
      </c>
      <c r="M383" s="160">
        <v>178.8338052926286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1231.1479999999947</v>
      </c>
      <c r="C384" s="160">
        <v>31.801744615620553</v>
      </c>
      <c r="D384">
        <v>1231.1479999999947</v>
      </c>
      <c r="E384" s="160">
        <v>-2137.6853345601098</v>
      </c>
      <c r="F384">
        <v>1231.1479999999947</v>
      </c>
      <c r="G384" s="160">
        <v>102.16155543988998</v>
      </c>
      <c r="I384" s="160"/>
      <c r="K384" s="160"/>
      <c r="L384">
        <v>1230.6479999999947</v>
      </c>
      <c r="M384" s="160">
        <v>178.82225738160852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1232.1479999999947</v>
      </c>
      <c r="C385" s="160">
        <v>31.822510325891873</v>
      </c>
      <c r="D385">
        <v>1232.1479999999947</v>
      </c>
      <c r="E385" s="160">
        <v>-2138.6854140941759</v>
      </c>
      <c r="F385">
        <v>1232.1479999999947</v>
      </c>
      <c r="G385" s="160">
        <v>101.16147590582386</v>
      </c>
      <c r="I385" s="160"/>
      <c r="K385" s="160"/>
      <c r="L385">
        <v>1231.6479999999947</v>
      </c>
      <c r="M385" s="160">
        <v>178.81047799693434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1233.1479999999947</v>
      </c>
      <c r="C386" s="160">
        <v>31.843485742732138</v>
      </c>
      <c r="D386">
        <v>1233.1479999999947</v>
      </c>
      <c r="E386" s="160">
        <v>-2139.685486306696</v>
      </c>
      <c r="F386">
        <v>1233.1479999999947</v>
      </c>
      <c r="G386" s="160">
        <v>100.16140369330378</v>
      </c>
      <c r="I386" s="160"/>
      <c r="K386" s="160"/>
      <c r="L386">
        <v>1232.6479999999947</v>
      </c>
      <c r="M386" s="160">
        <v>178.79846008744354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1234.1479999999947</v>
      </c>
      <c r="C387" s="160">
        <v>31.864675155440949</v>
      </c>
      <c r="D387">
        <v>1234.1479999999947</v>
      </c>
      <c r="E387" s="160">
        <v>-2140.6855510627915</v>
      </c>
      <c r="F387">
        <v>1234.1479999999947</v>
      </c>
      <c r="G387" s="160">
        <v>99.161338937208257</v>
      </c>
      <c r="I387" s="160"/>
      <c r="K387" s="160"/>
      <c r="L387">
        <v>1233.6479999999947</v>
      </c>
      <c r="M387" s="160">
        <v>178.7861963115036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1235.1479999999947</v>
      </c>
      <c r="C388" s="160">
        <v>31.886082986690312</v>
      </c>
      <c r="D388">
        <v>1235.1479999999947</v>
      </c>
      <c r="E388" s="160">
        <v>-2141.6856082219729</v>
      </c>
      <c r="F388">
        <v>1235.1479999999947</v>
      </c>
      <c r="G388" s="160">
        <v>98.161281778026932</v>
      </c>
      <c r="I388" s="160"/>
      <c r="K388" s="160"/>
      <c r="L388">
        <v>1234.6479999999947</v>
      </c>
      <c r="M388" s="160">
        <v>178.77367902181504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1236.1479999999947</v>
      </c>
      <c r="C389" s="160">
        <v>31.907713798135305</v>
      </c>
      <c r="D389">
        <v>1236.1479999999947</v>
      </c>
      <c r="E389" s="160">
        <v>-2142.6856576378441</v>
      </c>
      <c r="F389">
        <v>1236.1479999999947</v>
      </c>
      <c r="G389" s="160">
        <v>97.161232362155715</v>
      </c>
      <c r="I389" s="160"/>
      <c r="K389" s="160"/>
      <c r="L389">
        <v>1235.6479999999947</v>
      </c>
      <c r="M389" s="160">
        <v>178.76090024925483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1237.1479999999947</v>
      </c>
      <c r="C390" s="160">
        <v>31.929572296324519</v>
      </c>
      <c r="D390">
        <v>1237.1479999999947</v>
      </c>
      <c r="E390" s="160">
        <v>-2143.685699157787</v>
      </c>
      <c r="F390">
        <v>1237.1479999999947</v>
      </c>
      <c r="G390" s="160">
        <v>96.161190842212818</v>
      </c>
      <c r="I390" s="160"/>
      <c r="K390" s="160"/>
      <c r="L390">
        <v>1236.6479999999947</v>
      </c>
      <c r="M390" s="160">
        <v>178.74785168567132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1238.1479999999947</v>
      </c>
      <c r="C391" s="160">
        <v>31.951663338929798</v>
      </c>
      <c r="D391">
        <v>1238.1479999999947</v>
      </c>
      <c r="E391" s="160">
        <v>-2144.6857326226277</v>
      </c>
      <c r="F391">
        <v>1238.1479999999947</v>
      </c>
      <c r="G391" s="160">
        <v>95.161157377372092</v>
      </c>
      <c r="I391" s="160"/>
      <c r="K391" s="160"/>
      <c r="L391">
        <v>1237.6479999999947</v>
      </c>
      <c r="M391" s="160">
        <v>178.73452466556441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1239.1479999999947</v>
      </c>
      <c r="C392" s="160">
        <v>31.973991941316456</v>
      </c>
      <c r="D392">
        <v>1239.1479999999947</v>
      </c>
      <c r="E392" s="160">
        <v>-2145.6857578662784</v>
      </c>
      <c r="F392">
        <v>1239.1479999999947</v>
      </c>
      <c r="G392" s="160">
        <v>94.161132133721367</v>
      </c>
      <c r="I392" s="160"/>
      <c r="K392" s="160"/>
      <c r="L392">
        <v>1238.6479999999947</v>
      </c>
      <c r="M392" s="160">
        <v>178.72091014654228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1240.1479999999947</v>
      </c>
      <c r="C393" s="160">
        <v>31.996563283476515</v>
      </c>
      <c r="D393">
        <v>1240.1479999999947</v>
      </c>
      <c r="E393" s="160">
        <v>-2146.6857747153585</v>
      </c>
      <c r="F393">
        <v>1240.1479999999947</v>
      </c>
      <c r="G393" s="160">
        <v>93.161115284641255</v>
      </c>
      <c r="I393" s="160"/>
      <c r="K393" s="160"/>
      <c r="L393">
        <v>1239.6479999999947</v>
      </c>
      <c r="M393" s="160">
        <v>178.70699868849141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1241.1479999999947</v>
      </c>
      <c r="C394" s="160">
        <v>32.019382717349757</v>
      </c>
      <c r="D394">
        <v>1241.1479999999947</v>
      </c>
      <c r="E394" s="160">
        <v>-2147.6857829887877</v>
      </c>
      <c r="F394">
        <v>1241.1479999999947</v>
      </c>
      <c r="G394" s="160">
        <v>92.161107011212152</v>
      </c>
      <c r="I394" s="160"/>
      <c r="K394" s="160"/>
      <c r="L394">
        <v>1240.6479999999947</v>
      </c>
      <c r="M394" s="160">
        <v>178.69278043131573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1242.1479999999947</v>
      </c>
      <c r="C395" s="160">
        <v>32.042455774558839</v>
      </c>
      <c r="D395">
        <v>1242.1479999999947</v>
      </c>
      <c r="E395" s="160">
        <v>-2148.6857824973526</v>
      </c>
      <c r="F395">
        <v>1242.1479999999947</v>
      </c>
      <c r="G395" s="160">
        <v>91.161107502647155</v>
      </c>
      <c r="I395" s="160"/>
      <c r="K395" s="160"/>
      <c r="L395">
        <v>1241.6479999999947</v>
      </c>
      <c r="M395" s="160">
        <v>178.67824507117331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1243.1479999999947</v>
      </c>
      <c r="C396" s="160">
        <v>32.065788174587347</v>
      </c>
      <c r="D396">
        <v>1243.1479999999947</v>
      </c>
      <c r="E396" s="160">
        <v>-2149.6857730432416</v>
      </c>
      <c r="F396">
        <v>1243.1479999999947</v>
      </c>
      <c r="G396" s="160">
        <v>90.161116956758178</v>
      </c>
      <c r="I396" s="160"/>
      <c r="K396" s="160"/>
      <c r="L396">
        <v>1242.6479999999947</v>
      </c>
      <c r="M396" s="160">
        <v>178.66338183504911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1244.1479999999947</v>
      </c>
      <c r="C397" s="160">
        <v>32.089385833431734</v>
      </c>
      <c r="D397">
        <v>1244.1479999999947</v>
      </c>
      <c r="E397" s="160">
        <v>-2150.6857544195536</v>
      </c>
      <c r="F397">
        <v>1244.1479999999947</v>
      </c>
      <c r="G397" s="160">
        <v>89.161135580446171</v>
      </c>
      <c r="I397" s="160"/>
      <c r="K397" s="160"/>
      <c r="L397">
        <v>1243.6479999999947</v>
      </c>
      <c r="M397" s="160">
        <v>178.64817945356472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1245.1479999999947</v>
      </c>
      <c r="C398" s="160">
        <v>32.113254872760805</v>
      </c>
      <c r="D398">
        <v>1245.1479999999947</v>
      </c>
      <c r="E398" s="160">
        <v>-2151.6857264097621</v>
      </c>
      <c r="F398">
        <v>1245.1479999999947</v>
      </c>
      <c r="G398" s="160">
        <v>88.16116359023772</v>
      </c>
      <c r="I398" s="160"/>
      <c r="K398" s="160"/>
      <c r="L398">
        <v>1244.6479999999947</v>
      </c>
      <c r="M398" s="160">
        <v>178.63262613182977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1246.1479999999947</v>
      </c>
      <c r="C399" s="160">
        <v>32.137401629619227</v>
      </c>
      <c r="D399">
        <v>1246.1479999999947</v>
      </c>
      <c r="E399" s="160">
        <v>-2152.685688787154</v>
      </c>
      <c r="F399">
        <v>1246.1479999999947</v>
      </c>
      <c r="G399" s="160">
        <v>87.161201212845754</v>
      </c>
      <c r="I399" s="160"/>
      <c r="K399" s="160"/>
      <c r="L399">
        <v>1245.6479999999947</v>
      </c>
      <c r="M399" s="160">
        <v>178.61670951823089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1247.1479999999947</v>
      </c>
      <c r="C400" s="160">
        <v>32.161832666714744</v>
      </c>
      <c r="D400">
        <v>1247.1479999999947</v>
      </c>
      <c r="E400" s="160">
        <v>-2153.6856413142136</v>
      </c>
      <c r="F400">
        <v>1247.1479999999947</v>
      </c>
      <c r="G400" s="160">
        <v>86.161248685786177</v>
      </c>
      <c r="I400" s="160"/>
      <c r="K400" s="160"/>
      <c r="L400">
        <v>1246.6479999999947</v>
      </c>
      <c r="M400" s="160">
        <v>178.6004166709034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1248.1479999999947</v>
      </c>
      <c r="C401" s="160">
        <v>32.186554783332063</v>
      </c>
      <c r="D401">
        <v>1248.1479999999947</v>
      </c>
      <c r="E401" s="160">
        <v>-2154.6855837419748</v>
      </c>
      <c r="F401">
        <v>1248.1479999999947</v>
      </c>
      <c r="G401" s="160">
        <v>85.161306258024979</v>
      </c>
      <c r="I401" s="160"/>
      <c r="K401" s="160"/>
      <c r="L401">
        <v>1247.6479999999947</v>
      </c>
      <c r="M401" s="160">
        <v>178.58373402177472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1249.1479999999947</v>
      </c>
      <c r="C402" s="160">
        <v>32.211575026920414</v>
      </c>
      <c r="D402">
        <v>1249.1479999999947</v>
      </c>
      <c r="E402" s="160">
        <v>-2155.6855158093167</v>
      </c>
      <c r="F402">
        <v>1249.1479999999947</v>
      </c>
      <c r="G402" s="160">
        <v>84.161374190683091</v>
      </c>
      <c r="I402" s="160"/>
      <c r="K402" s="160"/>
      <c r="L402">
        <v>1248.6479999999947</v>
      </c>
      <c r="M402" s="160">
        <v>178.56664733787454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1250.1479999999947</v>
      </c>
      <c r="C403" s="160">
        <v>32.23690070540578</v>
      </c>
      <c r="D403">
        <v>1250.1479999999947</v>
      </c>
      <c r="E403" s="160">
        <v>-2156.6854372422085</v>
      </c>
      <c r="F403">
        <v>1250.1479999999947</v>
      </c>
      <c r="G403" s="160">
        <v>83.161452757791267</v>
      </c>
      <c r="I403" s="160"/>
      <c r="K403" s="160"/>
      <c r="L403">
        <v>1249.6479999999947</v>
      </c>
      <c r="M403" s="160">
        <v>178.54914167973288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1251.1479999999947</v>
      </c>
      <c r="C404" s="160">
        <v>32.262539400283586</v>
      </c>
      <c r="D404">
        <v>1251.1479999999947</v>
      </c>
      <c r="E404" s="160">
        <v>-2157.6853477529035</v>
      </c>
      <c r="F404">
        <v>1251.1479999999947</v>
      </c>
      <c r="G404" s="160">
        <v>82.161542247096349</v>
      </c>
      <c r="I404" s="160"/>
      <c r="K404" s="160"/>
      <c r="L404">
        <v>1250.6479999999947</v>
      </c>
      <c r="M404" s="160">
        <v>178.53120135657736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1252.1479999999947</v>
      </c>
      <c r="C405" s="160">
        <v>32.28849898055266</v>
      </c>
      <c r="D405">
        <v>1252.1479999999947</v>
      </c>
      <c r="E405" s="160">
        <v>-2158.6852470390581</v>
      </c>
      <c r="F405">
        <v>1252.1479999999947</v>
      </c>
      <c r="G405" s="160">
        <v>81.161642960941663</v>
      </c>
      <c r="I405" s="160"/>
      <c r="K405" s="160"/>
      <c r="L405">
        <v>1251.6479999999947</v>
      </c>
      <c r="M405" s="160">
        <v>178.5128098780113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1253.1479999999947</v>
      </c>
      <c r="C406" s="160">
        <v>32.314787617557016</v>
      </c>
      <c r="D406">
        <v>1253.1479999999947</v>
      </c>
      <c r="E406" s="160">
        <v>-2159.6851347827987</v>
      </c>
      <c r="F406">
        <v>1253.1479999999947</v>
      </c>
      <c r="G406" s="160">
        <v>80.161755217201062</v>
      </c>
      <c r="I406" s="160"/>
      <c r="K406" s="160"/>
      <c r="L406">
        <v>1252.6479999999947</v>
      </c>
      <c r="M406" s="160">
        <v>178.49394990190606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1254.1479999999947</v>
      </c>
      <c r="C407" s="160">
        <v>32.341413800808454</v>
      </c>
      <c r="D407">
        <v>1254.1479999999947</v>
      </c>
      <c r="E407" s="160">
        <v>-2160.6850106496981</v>
      </c>
      <c r="F407">
        <v>1254.1479999999947</v>
      </c>
      <c r="G407" s="160">
        <v>79.16187935030166</v>
      </c>
      <c r="I407" s="160"/>
      <c r="K407" s="160"/>
      <c r="L407">
        <v>1253.6479999999947</v>
      </c>
      <c r="M407" s="160">
        <v>178.47460317805667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1255.1479999999947</v>
      </c>
      <c r="C408" s="160">
        <v>32.368386354869855</v>
      </c>
      <c r="D408">
        <v>1255.1479999999947</v>
      </c>
      <c r="E408" s="160">
        <v>-2161.6848742876832</v>
      </c>
      <c r="F408">
        <v>1255.1479999999947</v>
      </c>
      <c r="G408" s="160">
        <v>78.162015712316588</v>
      </c>
      <c r="I408" s="160"/>
      <c r="K408" s="160"/>
      <c r="L408">
        <v>1254.6479999999947</v>
      </c>
      <c r="M408" s="160">
        <v>178.45475048728511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1256.1479999999947</v>
      </c>
      <c r="C409" s="160">
        <v>32.395714457386923</v>
      </c>
      <c r="D409">
        <v>1256.1479999999947</v>
      </c>
      <c r="E409" s="160">
        <v>-2162.6847253258479</v>
      </c>
      <c r="F409">
        <v>1256.1479999999947</v>
      </c>
      <c r="G409" s="160">
        <v>77.162164674151882</v>
      </c>
      <c r="I409" s="160"/>
      <c r="K409" s="160"/>
      <c r="L409">
        <v>1255.6479999999947</v>
      </c>
      <c r="M409" s="160">
        <v>178.43437157547692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1257.1479999999947</v>
      </c>
      <c r="C410" s="160">
        <v>32.423407658365008</v>
      </c>
      <c r="D410">
        <v>1257.1479999999947</v>
      </c>
      <c r="E410" s="160">
        <v>-2163.6845633731677</v>
      </c>
      <c r="F410">
        <v>1257.1479999999947</v>
      </c>
      <c r="G410" s="160">
        <v>76.162326626832055</v>
      </c>
      <c r="I410" s="160"/>
      <c r="K410" s="160"/>
      <c r="L410">
        <v>1256.6479999999947</v>
      </c>
      <c r="M410" s="160">
        <v>178.41344508206842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1258.1479999999947</v>
      </c>
      <c r="C411" s="160">
        <v>32.451475900797391</v>
      </c>
      <c r="D411">
        <v>1258.1479999999947</v>
      </c>
      <c r="E411" s="160">
        <v>-2164.68438801711</v>
      </c>
      <c r="F411">
        <v>1258.1479999999947</v>
      </c>
      <c r="G411" s="160">
        <v>75.162501982889808</v>
      </c>
      <c r="I411" s="160"/>
      <c r="K411" s="160"/>
      <c r="L411">
        <v>1257.6479999999947</v>
      </c>
      <c r="M411" s="160">
        <v>178.39194846242785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1259.1479999999947</v>
      </c>
      <c r="C412" s="160">
        <v>32.479929542762257</v>
      </c>
      <c r="D412">
        <v>1259.1479999999947</v>
      </c>
      <c r="E412" s="160">
        <v>-2165.6841988221258</v>
      </c>
      <c r="F412">
        <v>1259.1479999999947</v>
      </c>
      <c r="G412" s="160">
        <v>74.162691177873967</v>
      </c>
      <c r="I412" s="160"/>
      <c r="K412" s="160"/>
      <c r="L412">
        <v>1258.6479999999947</v>
      </c>
      <c r="M412" s="160">
        <v>178.36985790349127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1260.1479999999947</v>
      </c>
      <c r="C413" s="160">
        <v>32.508779381118195</v>
      </c>
      <c r="D413">
        <v>1260.1479999999947</v>
      </c>
      <c r="E413" s="160">
        <v>-2166.6839953280091</v>
      </c>
      <c r="F413">
        <v>1260.1479999999947</v>
      </c>
      <c r="G413" s="160">
        <v>73.162894671990671</v>
      </c>
      <c r="I413" s="160"/>
      <c r="K413" s="160"/>
      <c r="L413">
        <v>1259.6479999999947</v>
      </c>
      <c r="M413" s="160">
        <v>178.34714823193073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1261.1479999999947</v>
      </c>
      <c r="C414" s="160">
        <v>32.538036676941609</v>
      </c>
      <c r="D414">
        <v>1261.1479999999947</v>
      </c>
      <c r="E414" s="160">
        <v>-2167.6837770481147</v>
      </c>
      <c r="F414">
        <v>1261.1479999999947</v>
      </c>
      <c r="G414" s="160">
        <v>72.163112951885068</v>
      </c>
      <c r="I414" s="160"/>
      <c r="K414" s="160"/>
      <c r="L414">
        <v>1260.6479999999947</v>
      </c>
      <c r="M414" s="160">
        <v>178.32379281408851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1262.1479999999947</v>
      </c>
      <c r="C415" s="160">
        <v>32.567713182865326</v>
      </c>
      <c r="D415">
        <v>1262.1479999999947</v>
      </c>
      <c r="E415" s="160">
        <v>-2168.6835434674176</v>
      </c>
      <c r="F415">
        <v>1262.1479999999947</v>
      </c>
      <c r="G415" s="160">
        <v>71.163346532582182</v>
      </c>
      <c r="I415" s="160"/>
      <c r="K415" s="160"/>
      <c r="L415">
        <v>1261.6479999999947</v>
      </c>
      <c r="M415" s="160">
        <v>178.29976344674719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1263.1479999999947</v>
      </c>
      <c r="C416" s="160">
        <v>32.597821172495209</v>
      </c>
      <c r="D416">
        <v>1263.1479999999947</v>
      </c>
      <c r="E416" s="160">
        <v>-2169.6832940403997</v>
      </c>
      <c r="F416">
        <v>1263.1479999999947</v>
      </c>
      <c r="G416" s="160">
        <v>70.163595959600116</v>
      </c>
      <c r="I416" s="160"/>
      <c r="K416" s="160"/>
      <c r="L416">
        <v>1262.6479999999947</v>
      </c>
      <c r="M416" s="160">
        <v>178.27503023774057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1264.1479999999947</v>
      </c>
      <c r="C417" s="160">
        <v>32.628373472101458</v>
      </c>
      <c r="D417">
        <v>1264.1479999999947</v>
      </c>
      <c r="E417" s="160">
        <v>-2170.6830281887328</v>
      </c>
      <c r="F417">
        <v>1264.1479999999947</v>
      </c>
      <c r="G417" s="160">
        <v>69.163861811266997</v>
      </c>
      <c r="I417" s="160"/>
      <c r="K417" s="160"/>
      <c r="L417">
        <v>1263.6479999999947</v>
      </c>
      <c r="M417" s="160">
        <v>178.24956147523173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1265.1479999999947</v>
      </c>
      <c r="C418" s="160">
        <v>32.659383494804018</v>
      </c>
      <c r="D418">
        <v>1265.1479999999947</v>
      </c>
      <c r="E418" s="160">
        <v>-2171.6827452987623</v>
      </c>
      <c r="F418">
        <v>1265.1479999999947</v>
      </c>
      <c r="G418" s="160">
        <v>68.164144701237547</v>
      </c>
      <c r="I418" s="160"/>
      <c r="K418" s="160"/>
      <c r="L418">
        <v>1264.6479999999947</v>
      </c>
      <c r="M418" s="160">
        <v>178.22332348441736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1266.1479999999947</v>
      </c>
      <c r="C419" s="160">
        <v>32.690865277497132</v>
      </c>
      <c r="D419">
        <v>1266.1479999999947</v>
      </c>
      <c r="E419" s="160">
        <v>-2172.6824447187328</v>
      </c>
      <c r="F419">
        <v>1266.1479999999947</v>
      </c>
      <c r="G419" s="160">
        <v>67.164445281267035</v>
      </c>
      <c r="I419" s="160"/>
      <c r="K419" s="160"/>
      <c r="L419">
        <v>1265.6479999999947</v>
      </c>
      <c r="M419" s="160">
        <v>178.19628047008007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1267.1479999999947</v>
      </c>
      <c r="C420" s="160">
        <v>32.722833520787105</v>
      </c>
      <c r="D420">
        <v>1267.1479999999947</v>
      </c>
      <c r="E420" s="160">
        <v>-2173.6821257557622</v>
      </c>
      <c r="F420">
        <v>1267.1479999999947</v>
      </c>
      <c r="G420" s="160">
        <v>66.164764244237631</v>
      </c>
      <c r="I420" s="160"/>
      <c r="K420" s="160"/>
      <c r="L420">
        <v>1266.6479999999947</v>
      </c>
      <c r="M420" s="160">
        <v>178.16839434343268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1268.1479999999947</v>
      </c>
      <c r="C421" s="160">
        <v>32.755303632250587</v>
      </c>
      <c r="D421">
        <v>1268.1479999999947</v>
      </c>
      <c r="E421" s="160">
        <v>-2174.6817876725067</v>
      </c>
      <c r="F421">
        <v>1268.1479999999947</v>
      </c>
      <c r="G421" s="160">
        <v>65.165102327493059</v>
      </c>
      <c r="I421" s="160"/>
      <c r="K421" s="160"/>
      <c r="L421">
        <v>1267.6479999999947</v>
      </c>
      <c r="M421" s="160">
        <v>178.13962453124111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1269.1479999999947</v>
      </c>
      <c r="C422" s="160">
        <v>32.788291773358409</v>
      </c>
      <c r="D422">
        <v>1269.1479999999947</v>
      </c>
      <c r="E422" s="160">
        <v>-2175.6814296834978</v>
      </c>
      <c r="F422">
        <v>1269.1479999999947</v>
      </c>
      <c r="G422" s="160">
        <v>64.165460316502049</v>
      </c>
      <c r="I422" s="160"/>
      <c r="K422" s="160"/>
      <c r="L422">
        <v>1268.6479999999947</v>
      </c>
      <c r="M422" s="160">
        <v>178.10992776512168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1270.1479999999947</v>
      </c>
      <c r="C423" s="160">
        <v>32.821814910452716</v>
      </c>
      <c r="D423">
        <v>1270.1479999999947</v>
      </c>
      <c r="E423" s="160">
        <v>-2176.6810509511074</v>
      </c>
      <c r="F423">
        <v>1270.1479999999947</v>
      </c>
      <c r="G423" s="160">
        <v>63.165839048892394</v>
      </c>
      <c r="I423" s="160"/>
      <c r="K423" s="160"/>
      <c r="L423">
        <v>1269.6479999999947</v>
      </c>
      <c r="M423" s="160">
        <v>178.07925784852691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1271.1479999999947</v>
      </c>
      <c r="C424" s="160">
        <v>32.855890870214438</v>
      </c>
      <c r="D424">
        <v>1271.1479999999947</v>
      </c>
      <c r="E424" s="160">
        <v>-2177.6806505810846</v>
      </c>
      <c r="F424">
        <v>1271.1479999999947</v>
      </c>
      <c r="G424" s="160">
        <v>62.166239418915211</v>
      </c>
      <c r="I424" s="160"/>
      <c r="K424" s="160"/>
      <c r="L424">
        <v>1270.6479999999947</v>
      </c>
      <c r="M424" s="160">
        <v>178.04756539855438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1272.1479999999947</v>
      </c>
      <c r="C425" s="160">
        <v>32.890538400113201</v>
      </c>
      <c r="D425">
        <v>1272.1479999999947</v>
      </c>
      <c r="E425" s="160">
        <v>-2178.6802276176318</v>
      </c>
      <c r="F425">
        <v>1272.1479999999947</v>
      </c>
      <c r="G425" s="160">
        <v>61.166662382368031</v>
      </c>
      <c r="I425" s="160"/>
      <c r="K425" s="160"/>
      <c r="L425">
        <v>1271.6479999999947</v>
      </c>
      <c r="M425" s="160">
        <v>178.01479755948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1273.1479999999947</v>
      </c>
      <c r="C426" s="160">
        <v>32.925777234395134</v>
      </c>
      <c r="D426">
        <v>1273.1479999999947</v>
      </c>
      <c r="E426" s="160">
        <v>-2179.6797810379385</v>
      </c>
      <c r="F426">
        <v>1273.1479999999947</v>
      </c>
      <c r="G426" s="160">
        <v>60.16710896206132</v>
      </c>
      <c r="I426" s="160"/>
      <c r="K426" s="160"/>
      <c r="L426">
        <v>1272.6479999999947</v>
      </c>
      <c r="M426" s="160">
        <v>177.98089768426999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1274.1479999999947</v>
      </c>
      <c r="C427" s="160">
        <v>32.9616281662354</v>
      </c>
      <c r="D427">
        <v>1274.1479999999947</v>
      </c>
      <c r="E427" s="160">
        <v>-2180.6793097461236</v>
      </c>
      <c r="F427">
        <v>1274.1479999999947</v>
      </c>
      <c r="G427" s="160">
        <v>59.167580253876167</v>
      </c>
      <c r="I427" s="160"/>
      <c r="K427" s="160"/>
      <c r="L427">
        <v>1273.6479999999947</v>
      </c>
      <c r="M427" s="160">
        <v>177.94580498004956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1275.1479999999947</v>
      </c>
      <c r="C428" s="160">
        <v>32.998113126762377</v>
      </c>
      <c r="D428">
        <v>1275.1479999999947</v>
      </c>
      <c r="E428" s="160">
        <v>-2181.6788125664843</v>
      </c>
      <c r="F428">
        <v>1275.1479999999947</v>
      </c>
      <c r="G428" s="160">
        <v>58.168077433515464</v>
      </c>
      <c r="I428" s="160"/>
      <c r="K428" s="160"/>
      <c r="L428">
        <v>1274.6479999999947</v>
      </c>
      <c r="M428" s="160">
        <v>177.90945411281854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1276.1479999999947</v>
      </c>
      <c r="C429" s="160">
        <v>33.035255271750813</v>
      </c>
      <c r="D429">
        <v>1276.1479999999947</v>
      </c>
      <c r="E429" s="160">
        <v>-2182.6782882359876</v>
      </c>
      <c r="F429">
        <v>1276.1479999999947</v>
      </c>
      <c r="G429" s="160">
        <v>57.168601764012237</v>
      </c>
      <c r="I429" s="160"/>
      <c r="K429" s="160"/>
      <c r="L429">
        <v>1275.6479999999947</v>
      </c>
      <c r="M429" s="160">
        <v>177.87177476630629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1277.1479999999947</v>
      </c>
      <c r="C430" s="160">
        <v>33.073079076881079</v>
      </c>
      <c r="D430">
        <v>1277.1479999999947</v>
      </c>
      <c r="E430" s="160">
        <v>-2183.6777353958705</v>
      </c>
      <c r="F430">
        <v>1277.1479999999947</v>
      </c>
      <c r="G430" s="160">
        <v>56.16915460412929</v>
      </c>
      <c r="I430" s="160"/>
      <c r="K430" s="160"/>
      <c r="L430">
        <v>1276.6479999999947</v>
      </c>
      <c r="M430" s="160">
        <v>177.83269114908708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1278.1479999999947</v>
      </c>
      <c r="C431" s="160">
        <v>33.111610442571518</v>
      </c>
      <c r="D431">
        <v>1278.1479999999947</v>
      </c>
      <c r="E431" s="160">
        <v>-2184.6771525822492</v>
      </c>
      <c r="F431">
        <v>1278.1479999999947</v>
      </c>
      <c r="G431" s="160">
        <v>55.169737417750639</v>
      </c>
      <c r="I431" s="160"/>
      <c r="K431" s="160"/>
      <c r="L431">
        <v>1277.6479999999947</v>
      </c>
      <c r="M431" s="160">
        <v>177.7921214437163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1279.1479999999947</v>
      </c>
      <c r="C432" s="160">
        <v>33.150876809510088</v>
      </c>
      <c r="D432">
        <v>1279.1479999999947</v>
      </c>
      <c r="E432" s="160">
        <v>-2185.6765382155832</v>
      </c>
      <c r="F432">
        <v>1279.1479999999947</v>
      </c>
      <c r="G432" s="160">
        <v>54.170351784416653</v>
      </c>
      <c r="I432" s="160"/>
      <c r="K432" s="160"/>
      <c r="L432">
        <v>1278.6479999999947</v>
      </c>
      <c r="M432" s="160">
        <v>177.74997719093093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1280.1479999999947</v>
      </c>
      <c r="C433" s="160">
        <v>33.190907286137353</v>
      </c>
      <c r="D433">
        <v>1280.1479999999947</v>
      </c>
      <c r="E433" s="160">
        <v>-2186.6758905888364</v>
      </c>
      <c r="F433">
        <v>1280.1479999999947</v>
      </c>
      <c r="G433" s="160">
        <v>53.170999411163393</v>
      </c>
      <c r="I433" s="160"/>
      <c r="K433" s="160"/>
      <c r="L433">
        <v>1279.6479999999947</v>
      </c>
      <c r="M433" s="160">
        <v>177.70616260165886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1281.1479999999947</v>
      </c>
      <c r="C434" s="160">
        <v>33.231732789463088</v>
      </c>
      <c r="D434">
        <v>1281.1479999999947</v>
      </c>
      <c r="E434" s="160">
        <v>-2187.6752078541545</v>
      </c>
      <c r="F434">
        <v>1281.1479999999947</v>
      </c>
      <c r="G434" s="160">
        <v>52.171682145845352</v>
      </c>
      <c r="I434" s="160"/>
      <c r="K434" s="160"/>
      <c r="L434">
        <v>1280.6479999999947</v>
      </c>
      <c r="M434" s="160">
        <v>177.66057378930824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1282.1479999999947</v>
      </c>
      <c r="C435" s="160">
        <v>33.273386200726335</v>
      </c>
      <c r="D435">
        <v>1282.1479999999947</v>
      </c>
      <c r="E435" s="160">
        <v>-2188.674488007824</v>
      </c>
      <c r="F435">
        <v>1282.1479999999947</v>
      </c>
      <c r="G435" s="160">
        <v>51.172401992175764</v>
      </c>
      <c r="I435" s="160"/>
      <c r="K435" s="160"/>
      <c r="L435">
        <v>1281.6479999999947</v>
      </c>
      <c r="M435" s="160">
        <v>177.61309791486482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1283.1479999999947</v>
      </c>
      <c r="C436" s="160">
        <v>33.315902537526902</v>
      </c>
      <c r="D436">
        <v>1283.1479999999947</v>
      </c>
      <c r="E436" s="160">
        <v>-2189.6737288732888</v>
      </c>
      <c r="F436">
        <v>1283.1479999999947</v>
      </c>
      <c r="G436" s="160">
        <v>50.173161126710966</v>
      </c>
      <c r="I436" s="160"/>
      <c r="K436" s="160"/>
      <c r="L436">
        <v>1282.6479999999947</v>
      </c>
      <c r="M436" s="160">
        <v>177.56361223800036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1284.1479999999947</v>
      </c>
      <c r="C437" s="160">
        <v>33.359319144149609</v>
      </c>
      <c r="D437">
        <v>1284.1479999999947</v>
      </c>
      <c r="E437" s="160">
        <v>-2190.6729280819218</v>
      </c>
      <c r="F437">
        <v>1284.1479999999947</v>
      </c>
      <c r="G437" s="160">
        <v>49.173961918078021</v>
      </c>
      <c r="I437" s="160"/>
      <c r="K437" s="160"/>
      <c r="L437">
        <v>1283.6479999999947</v>
      </c>
      <c r="M437" s="160">
        <v>177.51198306861633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1285.1479999999947</v>
      </c>
      <c r="C438" s="160">
        <v>33.403675901855578</v>
      </c>
      <c r="D438">
        <v>1285.1479999999947</v>
      </c>
      <c r="E438" s="160">
        <v>-2191.6720830512354</v>
      </c>
      <c r="F438">
        <v>1285.1479999999947</v>
      </c>
      <c r="G438" s="160">
        <v>48.174806948764399</v>
      </c>
      <c r="I438" s="160"/>
      <c r="K438" s="160"/>
      <c r="L438">
        <v>1284.6479999999947</v>
      </c>
      <c r="M438" s="160">
        <v>177.45806461566423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1286.1479999999947</v>
      </c>
      <c r="C439" s="160">
        <v>33.449015460899282</v>
      </c>
      <c r="D439">
        <v>1286.1479999999947</v>
      </c>
      <c r="E439" s="160">
        <v>-2192.6711909601727</v>
      </c>
      <c r="F439">
        <v>1286.1479999999947</v>
      </c>
      <c r="G439" s="160">
        <v>47.175699039827123</v>
      </c>
      <c r="I439" s="160"/>
      <c r="K439" s="160"/>
      <c r="L439">
        <v>1285.6479999999947</v>
      </c>
      <c r="M439" s="160">
        <v>177.40169773394635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1287.1479999999947</v>
      </c>
      <c r="C440" s="160">
        <v>33.495383495912343</v>
      </c>
      <c r="D440">
        <v>1287.1479999999947</v>
      </c>
      <c r="E440" s="160">
        <v>-2193.6702487210518</v>
      </c>
      <c r="F440">
        <v>1287.1479999999947</v>
      </c>
      <c r="G440" s="160">
        <v>46.176641278947955</v>
      </c>
      <c r="I440" s="160"/>
      <c r="K440" s="160"/>
      <c r="L440">
        <v>1286.6479999999947</v>
      </c>
      <c r="M440" s="160">
        <v>177.3427085753446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1288.1479999999947</v>
      </c>
      <c r="C441" s="160">
        <v>33.542828986026898</v>
      </c>
      <c r="D441">
        <v>1288.1479999999947</v>
      </c>
      <c r="E441" s="160">
        <v>-2194.6692529477368</v>
      </c>
      <c r="F441">
        <v>1288.1479999999947</v>
      </c>
      <c r="G441" s="160">
        <v>45.17763705226298</v>
      </c>
      <c r="I441" s="160"/>
      <c r="K441" s="160"/>
      <c r="L441">
        <v>1287.6479999999947</v>
      </c>
      <c r="M441" s="160">
        <v>177.28090715968014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1288.6479999999947</v>
      </c>
      <c r="C442" s="160">
        <v>33.566975500964851</v>
      </c>
      <c r="D442">
        <v>1288.6479999999947</v>
      </c>
      <c r="E442" s="160">
        <v>-2195.1687336504046</v>
      </c>
      <c r="F442">
        <v>1288.6479999999947</v>
      </c>
      <c r="G442" s="160">
        <v>44.678156349595156</v>
      </c>
      <c r="I442" s="160"/>
      <c r="K442" s="160"/>
      <c r="L442">
        <v>1288.3979999999947</v>
      </c>
      <c r="M442" s="160">
        <v>177.23229120918859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1289.1479999999947</v>
      </c>
      <c r="C443" s="160">
        <v>33.591411541760607</v>
      </c>
      <c r="D443">
        <v>1289.1479999999947</v>
      </c>
      <c r="E443" s="160">
        <v>-2195.6681995360204</v>
      </c>
      <c r="F443">
        <v>1289.1479999999947</v>
      </c>
      <c r="G443" s="160">
        <v>44.178690463979365</v>
      </c>
      <c r="I443" s="160"/>
      <c r="K443" s="160"/>
      <c r="L443">
        <v>1288.8979999999947</v>
      </c>
      <c r="M443" s="160">
        <v>177.19907490644565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1289.6479999999947</v>
      </c>
      <c r="C444" s="160">
        <v>33.616144382692354</v>
      </c>
      <c r="D444">
        <v>1289.6479999999947</v>
      </c>
      <c r="E444" s="160">
        <v>-2196.16765007616</v>
      </c>
      <c r="F444">
        <v>1289.6479999999947</v>
      </c>
      <c r="G444" s="160">
        <v>43.679239923839759</v>
      </c>
      <c r="I444" s="160"/>
      <c r="K444" s="160"/>
      <c r="L444">
        <v>1289.3979999999947</v>
      </c>
      <c r="M444" s="160">
        <v>177.16502307634624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1290.1479999999947</v>
      </c>
      <c r="C445" s="160">
        <v>33.641181571152103</v>
      </c>
      <c r="D445">
        <v>1290.1479999999947</v>
      </c>
      <c r="E445" s="160">
        <v>-2196.6670847156929</v>
      </c>
      <c r="F445">
        <v>1290.1479999999947</v>
      </c>
      <c r="G445" s="160">
        <v>43.179805284306894</v>
      </c>
      <c r="I445" s="160"/>
      <c r="K445" s="160"/>
      <c r="L445">
        <v>1289.8979999999947</v>
      </c>
      <c r="M445" s="160">
        <v>177.13010429789148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1290.6479999999947</v>
      </c>
      <c r="C446" s="160">
        <v>33.666530941600868</v>
      </c>
      <c r="D446">
        <v>1290.6479999999947</v>
      </c>
      <c r="E446" s="160">
        <v>-2197.1665028710659</v>
      </c>
      <c r="F446">
        <v>1290.6479999999947</v>
      </c>
      <c r="G446" s="160">
        <v>42.680387128933944</v>
      </c>
      <c r="I446" s="160"/>
      <c r="K446" s="160"/>
      <c r="L446">
        <v>1290.3979999999947</v>
      </c>
      <c r="M446" s="160">
        <v>177.09428554128965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1291.1479999999947</v>
      </c>
      <c r="C447" s="160">
        <v>33.692200629942263</v>
      </c>
      <c r="D447">
        <v>1291.1479999999947</v>
      </c>
      <c r="E447" s="160">
        <v>-2197.6659039284827</v>
      </c>
      <c r="F447">
        <v>1291.1479999999947</v>
      </c>
      <c r="G447" s="160">
        <v>42.180986071517054</v>
      </c>
      <c r="I447" s="160"/>
      <c r="K447" s="160"/>
      <c r="L447">
        <v>1290.8979999999947</v>
      </c>
      <c r="M447" s="160">
        <v>177.05753211922243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1291.6479999999947</v>
      </c>
      <c r="C448" s="160">
        <v>33.718199088326173</v>
      </c>
      <c r="D448">
        <v>1291.6479999999947</v>
      </c>
      <c r="E448" s="160">
        <v>-2198.1652872419659</v>
      </c>
      <c r="F448">
        <v>1291.6479999999947</v>
      </c>
      <c r="G448" s="160">
        <v>41.681602758033932</v>
      </c>
      <c r="I448" s="160"/>
      <c r="K448" s="160"/>
      <c r="L448">
        <v>1291.3979999999947</v>
      </c>
      <c r="M448" s="160">
        <v>177.01980763666089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1292.1479999999947</v>
      </c>
      <c r="C449" s="160">
        <v>33.744535100381299</v>
      </c>
      <c r="D449">
        <v>1292.1479999999947</v>
      </c>
      <c r="E449" s="160">
        <v>-2198.6646521312932</v>
      </c>
      <c r="F449">
        <v>1292.1479999999947</v>
      </c>
      <c r="G449" s="160">
        <v>41.182237868706579</v>
      </c>
      <c r="I449" s="160"/>
      <c r="K449" s="160"/>
      <c r="L449">
        <v>1291.8979999999947</v>
      </c>
      <c r="M449" s="160">
        <v>176.98107394074938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1292.6479999999947</v>
      </c>
      <c r="C450" s="160">
        <v>33.771217796862487</v>
      </c>
      <c r="D450">
        <v>1292.6479999999947</v>
      </c>
      <c r="E450" s="160">
        <v>-2199.1639978798053</v>
      </c>
      <c r="F450">
        <v>1292.6479999999947</v>
      </c>
      <c r="G450" s="160">
        <v>40.682892120194538</v>
      </c>
      <c r="I450" s="160"/>
      <c r="K450" s="160"/>
      <c r="L450">
        <v>1292.3979999999947</v>
      </c>
      <c r="M450" s="160">
        <v>176.94129107222233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1293.1479999999947</v>
      </c>
      <c r="C451" s="160">
        <v>33.798256671683966</v>
      </c>
      <c r="D451">
        <v>1293.1479999999947</v>
      </c>
      <c r="E451" s="160">
        <v>-2199.6633237320802</v>
      </c>
      <c r="F451">
        <v>1293.1479999999947</v>
      </c>
      <c r="G451" s="160">
        <v>40.183566267919559</v>
      </c>
      <c r="I451" s="160"/>
      <c r="K451" s="160"/>
      <c r="L451">
        <v>1292.8979999999947</v>
      </c>
      <c r="M451" s="160">
        <v>176.90041722007717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1293.6479999999947</v>
      </c>
      <c r="C452" s="160">
        <v>33.825661598293671</v>
      </c>
      <c r="D452">
        <v>1293.6479999999947</v>
      </c>
      <c r="E452" s="160">
        <v>-2200.1626288914549</v>
      </c>
      <c r="F452">
        <v>1293.6479999999947</v>
      </c>
      <c r="G452" s="160">
        <v>39.684261108544888</v>
      </c>
      <c r="I452" s="160"/>
      <c r="K452" s="160"/>
      <c r="L452">
        <v>1293.3979999999947</v>
      </c>
      <c r="M452" s="160">
        <v>176.85840868118339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1294.1479999999947</v>
      </c>
      <c r="C453" s="160">
        <v>33.853442846325471</v>
      </c>
      <c r="D453">
        <v>1294.1479999999947</v>
      </c>
      <c r="E453" s="160">
        <v>-2200.661912517412</v>
      </c>
      <c r="F453">
        <v>1294.1479999999947</v>
      </c>
      <c r="G453" s="160">
        <v>39.184977482587783</v>
      </c>
      <c r="I453" s="160"/>
      <c r="K453" s="160"/>
      <c r="L453">
        <v>1293.8979999999947</v>
      </c>
      <c r="M453" s="160">
        <v>176.81521982719917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1294.6479999999947</v>
      </c>
      <c r="C454" s="160">
        <v>33.881611098446243</v>
      </c>
      <c r="D454">
        <v>1294.6479999999947</v>
      </c>
      <c r="E454" s="160">
        <v>-2201.1611737227963</v>
      </c>
      <c r="F454">
        <v>1294.6479999999947</v>
      </c>
      <c r="G454" s="160">
        <v>38.685716277203483</v>
      </c>
      <c r="I454" s="160"/>
      <c r="K454" s="160"/>
      <c r="L454">
        <v>1294.3979999999947</v>
      </c>
      <c r="M454" s="160">
        <v>176.77080308069168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1295.1479999999947</v>
      </c>
      <c r="C455" s="160">
        <v>33.910177467291142</v>
      </c>
      <c r="D455">
        <v>1295.1479999999947</v>
      </c>
      <c r="E455" s="160">
        <v>-2201.6604115708915</v>
      </c>
      <c r="F455">
        <v>1295.1479999999947</v>
      </c>
      <c r="G455" s="160">
        <v>38.18647842910832</v>
      </c>
      <c r="I455" s="160"/>
      <c r="K455" s="160"/>
      <c r="L455">
        <v>1294.8979999999947</v>
      </c>
      <c r="M455" s="160">
        <v>176.72510890359413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1295.6479999999947</v>
      </c>
      <c r="C456" s="160">
        <v>33.939153512354885</v>
      </c>
      <c r="D456">
        <v>1295.6479999999947</v>
      </c>
      <c r="E456" s="160">
        <v>-2202.1596250723255</v>
      </c>
      <c r="F456">
        <v>1295.6479999999947</v>
      </c>
      <c r="G456" s="160">
        <v>37.687264927674278</v>
      </c>
      <c r="I456" s="160"/>
      <c r="K456" s="160"/>
      <c r="L456">
        <v>1295.3979999999947</v>
      </c>
      <c r="M456" s="160">
        <v>176.67808580050911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1296.1479999999947</v>
      </c>
      <c r="C457" s="160">
        <v>33.96855125667711</v>
      </c>
      <c r="D457">
        <v>1296.1479999999947</v>
      </c>
      <c r="E457" s="160">
        <v>-2202.6588131818257</v>
      </c>
      <c r="F457">
        <v>1296.1479999999947</v>
      </c>
      <c r="G457" s="160">
        <v>37.188076818174068</v>
      </c>
      <c r="I457" s="160"/>
      <c r="K457" s="160"/>
      <c r="L457">
        <v>1295.8979999999947</v>
      </c>
      <c r="M457" s="160">
        <v>176.62968034058758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1296.6479999999947</v>
      </c>
      <c r="C458" s="160">
        <v>33.998383203126629</v>
      </c>
      <c r="D458">
        <v>1296.6479999999947</v>
      </c>
      <c r="E458" s="160">
        <v>-2203.1579747948131</v>
      </c>
      <c r="F458">
        <v>1296.6479999999947</v>
      </c>
      <c r="G458" s="160">
        <v>36.688915205186731</v>
      </c>
      <c r="I458" s="160"/>
      <c r="K458" s="160"/>
      <c r="L458">
        <v>1296.3979999999947</v>
      </c>
      <c r="M458" s="160">
        <v>176.57983720158319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1297.1479999999947</v>
      </c>
      <c r="C459" s="160">
        <v>34.028662350051945</v>
      </c>
      <c r="D459">
        <v>1297.1479999999947</v>
      </c>
      <c r="E459" s="160">
        <v>-2203.6571087438469</v>
      </c>
      <c r="F459">
        <v>1297.1479999999947</v>
      </c>
      <c r="G459" s="160">
        <v>36.189781256152855</v>
      </c>
      <c r="I459" s="160"/>
      <c r="K459" s="160"/>
      <c r="L459">
        <v>1296.8979999999947</v>
      </c>
      <c r="M459" s="160">
        <v>176.52849924049124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1297.6479999999947</v>
      </c>
      <c r="C460" s="160">
        <v>34.05940220602325</v>
      </c>
      <c r="D460">
        <v>1297.6479999999947</v>
      </c>
      <c r="E460" s="160">
        <v>-2204.1562137949304</v>
      </c>
      <c r="F460">
        <v>1297.6479999999947</v>
      </c>
      <c r="G460" s="160">
        <v>35.690676205069394</v>
      </c>
      <c r="I460" s="160"/>
      <c r="K460" s="160"/>
      <c r="L460">
        <v>1297.3979999999947</v>
      </c>
      <c r="M460" s="160">
        <v>176.47560759557911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1298.1479999999947</v>
      </c>
      <c r="C461" s="160">
        <v>34.090616803343657</v>
      </c>
      <c r="D461">
        <v>1298.1479999999947</v>
      </c>
      <c r="E461" s="160">
        <v>-2204.6552886436862</v>
      </c>
      <c r="F461">
        <v>1298.1479999999947</v>
      </c>
      <c r="G461" s="160">
        <v>35.19160135631364</v>
      </c>
      <c r="I461" s="160"/>
      <c r="K461" s="160"/>
      <c r="L461">
        <v>1297.8979999999947</v>
      </c>
      <c r="M461" s="160">
        <v>176.4211018252314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1298.6479999999947</v>
      </c>
      <c r="C462" s="160">
        <v>34.122320709954998</v>
      </c>
      <c r="D462">
        <v>1298.6479999999947</v>
      </c>
      <c r="E462" s="160">
        <v>-2205.1543319114289</v>
      </c>
      <c r="F462">
        <v>1298.6479999999947</v>
      </c>
      <c r="G462" s="160">
        <v>34.692558088570877</v>
      </c>
      <c r="I462" s="160"/>
      <c r="K462" s="160"/>
      <c r="L462">
        <v>1298.3979999999947</v>
      </c>
      <c r="M462" s="160">
        <v>176.36492008969984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1299.1479999999947</v>
      </c>
      <c r="C463" s="160">
        <v>34.154529039304578</v>
      </c>
      <c r="D463">
        <v>1299.1479999999947</v>
      </c>
      <c r="E463" s="160">
        <v>-2205.6533421411477</v>
      </c>
      <c r="F463">
        <v>1299.1479999999947</v>
      </c>
      <c r="G463" s="160">
        <v>34.193547858852071</v>
      </c>
      <c r="I463" s="160"/>
      <c r="K463" s="160"/>
      <c r="L463">
        <v>1298.8979999999947</v>
      </c>
      <c r="M463" s="160">
        <v>176.30699938240392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1299.6479999999947</v>
      </c>
      <c r="C464" s="160">
        <v>34.187257457674228</v>
      </c>
      <c r="D464">
        <v>1299.6479999999947</v>
      </c>
      <c r="E464" s="160">
        <v>-2206.1523177934482</v>
      </c>
      <c r="F464">
        <v>1299.6479999999947</v>
      </c>
      <c r="G464" s="160">
        <v>33.694572206551584</v>
      </c>
      <c r="I464" s="160"/>
      <c r="K464" s="160"/>
      <c r="L464">
        <v>1299.3979999999947</v>
      </c>
      <c r="M464" s="160">
        <v>176.24727581847262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1300.1479999999947</v>
      </c>
      <c r="C465" s="160">
        <v>34.220522188401475</v>
      </c>
      <c r="D465">
        <v>1300.1479999999947</v>
      </c>
      <c r="E465" s="160">
        <v>-2206.6512572424895</v>
      </c>
      <c r="F465">
        <v>1300.1479999999947</v>
      </c>
      <c r="G465" s="160">
        <v>33.195632757510339</v>
      </c>
      <c r="I465" s="160"/>
      <c r="K465" s="160"/>
      <c r="L465">
        <v>1299.8979999999947</v>
      </c>
      <c r="M465" s="160">
        <v>176.18568498859182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1300.6479999999947</v>
      </c>
      <c r="C466" s="160">
        <v>34.25434001234342</v>
      </c>
      <c r="D466">
        <v>1300.6479999999947</v>
      </c>
      <c r="E466" s="160">
        <v>-2207.1501587719677</v>
      </c>
      <c r="F466">
        <v>1300.6479999999947</v>
      </c>
      <c r="G466" s="160">
        <v>32.696731228032149</v>
      </c>
      <c r="I466" s="160"/>
      <c r="K466" s="160"/>
      <c r="L466">
        <v>1300.3979999999947</v>
      </c>
      <c r="M466" s="160">
        <v>176.1221623873335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1301.1479999999947</v>
      </c>
      <c r="C467" s="160">
        <v>34.288728263847872</v>
      </c>
      <c r="D467">
        <v>1301.1479999999947</v>
      </c>
      <c r="E467" s="160">
        <v>-2207.6490205712194</v>
      </c>
      <c r="F467">
        <v>1301.1479999999947</v>
      </c>
      <c r="G467" s="160">
        <v>32.19786942878045</v>
      </c>
      <c r="I467" s="160"/>
      <c r="K467" s="160"/>
      <c r="L467">
        <v>1300.8979999999947</v>
      </c>
      <c r="M467" s="160">
        <v>176.05664392595989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1301.6479999999947</v>
      </c>
      <c r="C468" s="160">
        <v>34.323704821402252</v>
      </c>
      <c r="D468">
        <v>1301.6479999999947</v>
      </c>
      <c r="E468" s="160">
        <v>-2208.1478407315312</v>
      </c>
      <c r="F468">
        <v>1301.6479999999947</v>
      </c>
      <c r="G468" s="160">
        <v>31.699049268468571</v>
      </c>
      <c r="I468" s="160"/>
      <c r="K468" s="160"/>
      <c r="L468">
        <v>1301.3979999999947</v>
      </c>
      <c r="M468" s="160">
        <v>175.98906654056219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1302.1479999999947</v>
      </c>
      <c r="C469" s="160">
        <v>34.359288092028812</v>
      </c>
      <c r="D469">
        <v>1302.1479999999947</v>
      </c>
      <c r="E469" s="160">
        <v>-2208.6466172427454</v>
      </c>
      <c r="F469">
        <v>1302.1479999999947</v>
      </c>
      <c r="G469" s="160">
        <v>31.200272757254425</v>
      </c>
      <c r="I469" s="160"/>
      <c r="K469" s="160"/>
      <c r="L469">
        <v>1301.8979999999947</v>
      </c>
      <c r="M469" s="160">
        <v>175.91936890721175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1302.6479999999947</v>
      </c>
      <c r="C470" s="160">
        <v>34.395496988385226</v>
      </c>
      <c r="D470">
        <v>1302.6479999999947</v>
      </c>
      <c r="E470" s="160">
        <v>-2209.1453479902898</v>
      </c>
      <c r="F470">
        <v>1302.6479999999947</v>
      </c>
      <c r="G470" s="160">
        <v>30.70154200971001</v>
      </c>
      <c r="I470" s="160"/>
      <c r="K470" s="160"/>
      <c r="L470">
        <v>1302.3979999999947</v>
      </c>
      <c r="M470" s="160">
        <v>175.8474922769704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1303.1479999999947</v>
      </c>
      <c r="C471" s="160">
        <v>34.432350897411609</v>
      </c>
      <c r="D471">
        <v>1303.1479999999947</v>
      </c>
      <c r="E471" s="160">
        <v>-2209.6440307527837</v>
      </c>
      <c r="F471">
        <v>1303.1479999999947</v>
      </c>
      <c r="G471" s="160">
        <v>30.202859247216111</v>
      </c>
      <c r="I471" s="160"/>
      <c r="K471" s="160"/>
      <c r="L471">
        <v>1302.8979999999947</v>
      </c>
      <c r="M471" s="160">
        <v>175.77338144443081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1303.6479999999947</v>
      </c>
      <c r="C472" s="160">
        <v>34.469869639239803</v>
      </c>
      <c r="D472">
        <v>1303.6479999999947</v>
      </c>
      <c r="E472" s="160">
        <v>-2210.14266320038</v>
      </c>
      <c r="F472">
        <v>1303.6479999999947</v>
      </c>
      <c r="G472" s="160">
        <v>29.704226799619846</v>
      </c>
      <c r="I472" s="160"/>
      <c r="K472" s="160"/>
      <c r="L472">
        <v>1303.3979999999947</v>
      </c>
      <c r="M472" s="160">
        <v>175.69698586423675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1304.1479999999947</v>
      </c>
      <c r="C473" s="160">
        <v>34.508073414948086</v>
      </c>
      <c r="D473">
        <v>1304.1479999999947</v>
      </c>
      <c r="E473" s="160">
        <v>-2210.6412428940503</v>
      </c>
      <c r="F473">
        <v>1304.1479999999947</v>
      </c>
      <c r="G473" s="160">
        <v>29.205647105949538</v>
      </c>
      <c r="I473" s="160"/>
      <c r="K473" s="160"/>
      <c r="L473">
        <v>1303.8979999999947</v>
      </c>
      <c r="M473" s="160">
        <v>175.6182609311399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1304.6479999999947</v>
      </c>
      <c r="C474" s="160">
        <v>34.546982741604459</v>
      </c>
      <c r="D474">
        <v>1304.6479999999947</v>
      </c>
      <c r="E474" s="160">
        <v>-2211.139767286058</v>
      </c>
      <c r="F474">
        <v>1304.6479999999947</v>
      </c>
      <c r="G474" s="160">
        <v>28.707122713941772</v>
      </c>
      <c r="I474" s="160"/>
      <c r="K474" s="160"/>
      <c r="L474">
        <v>1304.3979999999947</v>
      </c>
      <c r="M474" s="160">
        <v>175.53716943999783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1305.1479999999947</v>
      </c>
      <c r="C475" s="160">
        <v>34.586618372896439</v>
      </c>
      <c r="D475">
        <v>1305.1479999999947</v>
      </c>
      <c r="E475" s="160">
        <v>-2211.6382337218856</v>
      </c>
      <c r="F475">
        <v>1305.1479999999947</v>
      </c>
      <c r="G475" s="160">
        <v>28.208656278114177</v>
      </c>
      <c r="I475" s="160"/>
      <c r="K475" s="160"/>
      <c r="L475">
        <v>1304.8979999999947</v>
      </c>
      <c r="M475" s="160">
        <v>175.45368324256901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1305.6479999999947</v>
      </c>
      <c r="C476" s="160">
        <v>34.627001203494018</v>
      </c>
      <c r="D476">
        <v>1305.6479999999947</v>
      </c>
      <c r="E476" s="160">
        <v>-2212.1366394439415</v>
      </c>
      <c r="F476">
        <v>1305.6479999999947</v>
      </c>
      <c r="G476" s="160">
        <v>27.710250556058327</v>
      </c>
      <c r="I476" s="160"/>
      <c r="K476" s="160"/>
      <c r="L476">
        <v>1305.3979999999947</v>
      </c>
      <c r="M476" s="160">
        <v>175.36778511900735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1306.1479999999947</v>
      </c>
      <c r="C477" s="160">
        <v>34.668152155138685</v>
      </c>
      <c r="D477">
        <v>1306.1479999999947</v>
      </c>
      <c r="E477" s="160">
        <v>-2212.6349815974077</v>
      </c>
      <c r="F477">
        <v>1306.1479999999947</v>
      </c>
      <c r="G477" s="160">
        <v>27.211908402592144</v>
      </c>
      <c r="I477" s="160"/>
      <c r="K477" s="160"/>
      <c r="L477">
        <v>1305.8979999999947</v>
      </c>
      <c r="M477" s="160">
        <v>175.27947088207347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1306.6479999999947</v>
      </c>
      <c r="C478" s="160">
        <v>34.710092042294171</v>
      </c>
      <c r="D478">
        <v>1306.6479999999947</v>
      </c>
      <c r="E478" s="160">
        <v>-2213.1332572386541</v>
      </c>
      <c r="F478">
        <v>1306.6479999999947</v>
      </c>
      <c r="G478" s="160">
        <v>26.713632761345707</v>
      </c>
      <c r="I478" s="160"/>
      <c r="K478" s="160"/>
      <c r="L478">
        <v>1306.3979999999947</v>
      </c>
      <c r="M478" s="160">
        <v>175.18875173277939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1307.1479999999947</v>
      </c>
      <c r="C479" s="160">
        <v>34.752841415038631</v>
      </c>
      <c r="D479">
        <v>1307.1479999999947</v>
      </c>
      <c r="E479" s="160">
        <v>-2213.6314633466795</v>
      </c>
      <c r="F479">
        <v>1307.1479999999947</v>
      </c>
      <c r="G479" s="160">
        <v>26.215426653320264</v>
      </c>
      <c r="I479" s="160"/>
      <c r="K479" s="160"/>
      <c r="L479">
        <v>1306.8979999999947</v>
      </c>
      <c r="M479" s="160">
        <v>175.09565688580253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1307.6479999999947</v>
      </c>
      <c r="C480" s="160">
        <v>34.796420376723503</v>
      </c>
      <c r="D480">
        <v>1307.6479999999947</v>
      </c>
      <c r="E480" s="160">
        <v>-2214.1295968381232</v>
      </c>
      <c r="F480">
        <v>1307.6479999999947</v>
      </c>
      <c r="G480" s="160">
        <v>25.717293161876569</v>
      </c>
      <c r="I480" s="160"/>
      <c r="K480" s="160"/>
      <c r="L480">
        <v>1307.3979999999947</v>
      </c>
      <c r="M480" s="160">
        <v>175.00023648333917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1308.1479999999947</v>
      </c>
      <c r="C481" s="160">
        <v>34.84084837377555</v>
      </c>
      <c r="D481">
        <v>1308.1479999999947</v>
      </c>
      <c r="E481" s="160">
        <v>-2214.6276545864257</v>
      </c>
      <c r="F481">
        <v>1308.1479999999947</v>
      </c>
      <c r="G481" s="160">
        <v>25.219235413574097</v>
      </c>
      <c r="I481" s="160"/>
      <c r="K481" s="160"/>
      <c r="L481">
        <v>1307.8979999999947</v>
      </c>
      <c r="M481" s="160">
        <v>174.90256481500802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1308.3479999999947</v>
      </c>
      <c r="C482" s="160">
        <v>34.858862501963344</v>
      </c>
      <c r="D482">
        <v>1308.3479999999947</v>
      </c>
      <c r="E482" s="160">
        <v>-2214.8268556603189</v>
      </c>
      <c r="F482">
        <v>1308.3479999999947</v>
      </c>
      <c r="G482" s="160">
        <v>25.020034339680933</v>
      </c>
      <c r="I482" s="160"/>
      <c r="K482" s="160"/>
      <c r="L482">
        <v>1308.2479999999946</v>
      </c>
      <c r="M482" s="160">
        <v>174.8326901471863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1308.5479999999948</v>
      </c>
      <c r="C483" s="160">
        <v>34.877016582140115</v>
      </c>
      <c r="D483">
        <v>1308.5479999999948</v>
      </c>
      <c r="E483" s="160">
        <v>-2215.0260439106901</v>
      </c>
      <c r="F483">
        <v>1308.5479999999948</v>
      </c>
      <c r="G483" s="160">
        <v>24.820846089309725</v>
      </c>
      <c r="I483" s="160"/>
      <c r="K483" s="160"/>
      <c r="L483">
        <v>1308.4479999999949</v>
      </c>
      <c r="M483" s="160">
        <v>174.79243170963758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1308.7479999999948</v>
      </c>
      <c r="C484" s="160">
        <v>34.895311719762326</v>
      </c>
      <c r="D484">
        <v>1308.7479999999948</v>
      </c>
      <c r="E484" s="160">
        <v>-2215.2252191368452</v>
      </c>
      <c r="F484">
        <v>1308.7479999999948</v>
      </c>
      <c r="G484" s="160">
        <v>24.621670863154577</v>
      </c>
      <c r="I484" s="160"/>
      <c r="K484" s="160"/>
      <c r="L484">
        <v>1308.6479999999947</v>
      </c>
      <c r="M484" s="160">
        <v>174.75185264550791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1308.9479999999949</v>
      </c>
      <c r="C485" s="160">
        <v>34.913748983998161</v>
      </c>
      <c r="D485">
        <v>1308.9479999999949</v>
      </c>
      <c r="E485" s="160">
        <v>-2215.4243811390606</v>
      </c>
      <c r="F485">
        <v>1308.9479999999949</v>
      </c>
      <c r="G485" s="160">
        <v>24.422508860939161</v>
      </c>
      <c r="I485" s="160"/>
      <c r="K485" s="160"/>
      <c r="L485">
        <v>1308.847999999995</v>
      </c>
      <c r="M485" s="160">
        <v>174.7109633110943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1309.1479999999949</v>
      </c>
      <c r="C486" s="160">
        <v>34.932329404349133</v>
      </c>
      <c r="D486">
        <v>1309.1479999999949</v>
      </c>
      <c r="E486" s="160">
        <v>-2215.6235297189878</v>
      </c>
      <c r="F486">
        <v>1309.1479999999949</v>
      </c>
      <c r="G486" s="160">
        <v>24.223360281011992</v>
      </c>
      <c r="I486" s="160"/>
      <c r="K486" s="160"/>
      <c r="L486">
        <v>1309.0479999999948</v>
      </c>
      <c r="M486" s="160">
        <v>174.6697750361013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1309.347999999995</v>
      </c>
      <c r="C487" s="160">
        <v>34.951053967106553</v>
      </c>
      <c r="D487">
        <v>1309.347999999995</v>
      </c>
      <c r="E487" s="160">
        <v>-2215.8226646800786</v>
      </c>
      <c r="F487">
        <v>1309.347999999995</v>
      </c>
      <c r="G487" s="160">
        <v>24.024225319921243</v>
      </c>
      <c r="I487" s="160"/>
      <c r="K487" s="160"/>
      <c r="L487">
        <v>1309.247999999995</v>
      </c>
      <c r="M487" s="160">
        <v>174.62830017132501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1309.547999999995</v>
      </c>
      <c r="C488" s="160">
        <v>34.969923611637803</v>
      </c>
      <c r="D488">
        <v>1309.547999999995</v>
      </c>
      <c r="E488" s="160">
        <v>-2216.0217858280503</v>
      </c>
      <c r="F488">
        <v>1309.547999999995</v>
      </c>
      <c r="G488" s="160">
        <v>23.825104171949533</v>
      </c>
      <c r="I488" s="160"/>
      <c r="K488" s="160"/>
      <c r="L488">
        <v>1309.4479999999949</v>
      </c>
      <c r="M488" s="160">
        <v>174.58655213831113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1309.747999999995</v>
      </c>
      <c r="C489" s="160">
        <v>34.988939226497074</v>
      </c>
      <c r="D489">
        <v>1309.747999999995</v>
      </c>
      <c r="E489" s="160">
        <v>-2216.2208929713793</v>
      </c>
      <c r="F489">
        <v>1309.747999999995</v>
      </c>
      <c r="G489" s="160">
        <v>23.625997028620532</v>
      </c>
      <c r="I489" s="160"/>
      <c r="K489" s="160"/>
      <c r="L489">
        <v>1309.6479999999951</v>
      </c>
      <c r="M489" s="160">
        <v>174.54454548023159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1309.9479999999951</v>
      </c>
      <c r="C490" s="160">
        <v>35.008101645355609</v>
      </c>
      <c r="D490">
        <v>1309.9479999999951</v>
      </c>
      <c r="E490" s="160">
        <v>-2216.4199859218302</v>
      </c>
      <c r="F490">
        <v>1309.9479999999951</v>
      </c>
      <c r="G490" s="160">
        <v>23.426904078169628</v>
      </c>
      <c r="I490" s="160"/>
      <c r="K490" s="160"/>
      <c r="L490">
        <v>1309.847999999995</v>
      </c>
      <c r="M490" s="160">
        <v>174.50229591439404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1310.1479999999951</v>
      </c>
      <c r="C491" s="160">
        <v>35.027411642745903</v>
      </c>
      <c r="D491">
        <v>1310.1479999999951</v>
      </c>
      <c r="E491" s="160">
        <v>-2216.6190644950193</v>
      </c>
      <c r="F491">
        <v>1310.1479999999951</v>
      </c>
      <c r="G491" s="160">
        <v>23.227825504980501</v>
      </c>
      <c r="I491" s="160"/>
      <c r="K491" s="160"/>
      <c r="L491">
        <v>1310.0479999999952</v>
      </c>
      <c r="M491" s="160">
        <v>174.45982038629882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1310.3479999999952</v>
      </c>
      <c r="C492" s="160">
        <v>35.046869929614857</v>
      </c>
      <c r="D492">
        <v>1310.3479999999952</v>
      </c>
      <c r="E492" s="160">
        <v>-2216.8181285110159</v>
      </c>
      <c r="F492">
        <v>1310.3479999999952</v>
      </c>
      <c r="G492" s="160">
        <v>23.028761488983946</v>
      </c>
      <c r="I492" s="160"/>
      <c r="K492" s="160"/>
      <c r="L492">
        <v>1310.247999999995</v>
      </c>
      <c r="M492" s="160">
        <v>174.4171371252325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1310.5479999999952</v>
      </c>
      <c r="C493" s="160">
        <v>35.066477148680541</v>
      </c>
      <c r="D493">
        <v>1310.5479999999952</v>
      </c>
      <c r="E493" s="160">
        <v>-2217.0171777949831</v>
      </c>
      <c r="F493">
        <v>1310.5479999999952</v>
      </c>
      <c r="G493" s="160">
        <v>22.829712205016676</v>
      </c>
      <c r="I493" s="160"/>
      <c r="K493" s="160"/>
      <c r="L493">
        <v>1310.4479999999953</v>
      </c>
      <c r="M493" s="160">
        <v>174.37426570146266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1310.7479999999953</v>
      </c>
      <c r="C494" s="160">
        <v>35.086233869587424</v>
      </c>
      <c r="D494">
        <v>1310.7479999999953</v>
      </c>
      <c r="E494" s="160">
        <v>-2217.2162121778529</v>
      </c>
      <c r="F494">
        <v>1310.7479999999953</v>
      </c>
      <c r="G494" s="160">
        <v>22.630677822146936</v>
      </c>
      <c r="I494" s="160"/>
      <c r="K494" s="160"/>
      <c r="L494">
        <v>1310.6479999999951</v>
      </c>
      <c r="M494" s="160">
        <v>174.33122708472368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1310.9479999999953</v>
      </c>
      <c r="C495" s="160">
        <v>35.106140583854859</v>
      </c>
      <c r="D495">
        <v>1310.9479999999953</v>
      </c>
      <c r="E495" s="160">
        <v>-2217.4152314970538</v>
      </c>
      <c r="F495">
        <v>1310.9479999999953</v>
      </c>
      <c r="G495" s="160">
        <v>22.431658502945993</v>
      </c>
      <c r="I495" s="160"/>
      <c r="K495" s="160"/>
      <c r="L495">
        <v>1310.8479999999954</v>
      </c>
      <c r="M495" s="160">
        <v>174.28804370478917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1311.1479999999954</v>
      </c>
      <c r="C496" s="160">
        <v>35.126197699613634</v>
      </c>
      <c r="D496">
        <v>1311.1479999999954</v>
      </c>
      <c r="E496" s="160">
        <v>-2217.6142355972693</v>
      </c>
      <c r="F496">
        <v>1311.1479999999954</v>
      </c>
      <c r="G496" s="160">
        <v>22.232654402730532</v>
      </c>
      <c r="I496" s="160"/>
      <c r="K496" s="160"/>
      <c r="L496">
        <v>1311.0479999999952</v>
      </c>
      <c r="M496" s="160">
        <v>174.24473951283366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1311.3479999999954</v>
      </c>
      <c r="C497" s="160">
        <v>35.146405536125705</v>
      </c>
      <c r="D497">
        <v>1311.3479999999954</v>
      </c>
      <c r="E497" s="160">
        <v>-2217.8132243312466</v>
      </c>
      <c r="F497">
        <v>1311.3479999999954</v>
      </c>
      <c r="G497" s="160">
        <v>22.033665668753201</v>
      </c>
      <c r="I497" s="160"/>
      <c r="K497" s="160"/>
      <c r="L497">
        <v>1311.2479999999955</v>
      </c>
      <c r="M497" s="160">
        <v>174.20134004484487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1311.5479999999955</v>
      </c>
      <c r="C498" s="160">
        <v>35.166764318081924</v>
      </c>
      <c r="D498">
        <v>1311.5479999999955</v>
      </c>
      <c r="E498" s="160">
        <v>-2218.0121975606503</v>
      </c>
      <c r="F498">
        <v>1311.5479999999955</v>
      </c>
      <c r="G498" s="160">
        <v>21.83469243934951</v>
      </c>
      <c r="I498" s="160"/>
      <c r="K498" s="160"/>
      <c r="L498">
        <v>1311.4479999999953</v>
      </c>
      <c r="M498" s="160">
        <v>174.15787248630161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1311.7479999999955</v>
      </c>
      <c r="C499" s="160">
        <v>35.187274169672918</v>
      </c>
      <c r="D499">
        <v>1311.7479999999955</v>
      </c>
      <c r="E499" s="160">
        <v>-2218.2111551569615</v>
      </c>
      <c r="F499">
        <v>1311.7479999999955</v>
      </c>
      <c r="G499" s="160">
        <v>21.635734843038335</v>
      </c>
      <c r="I499" s="160"/>
      <c r="K499" s="160"/>
      <c r="L499">
        <v>1311.6479999999956</v>
      </c>
      <c r="M499" s="160">
        <v>174.11436573832142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1311.9479999999955</v>
      </c>
      <c r="C500" s="160">
        <v>35.207935108428359</v>
      </c>
      <c r="D500">
        <v>1311.9479999999955</v>
      </c>
      <c r="E500" s="160">
        <v>-2218.4100970024265</v>
      </c>
      <c r="F500">
        <v>1311.9479999999955</v>
      </c>
      <c r="G500" s="160">
        <v>21.43679299757332</v>
      </c>
      <c r="I500" s="160"/>
      <c r="K500" s="160"/>
      <c r="L500">
        <v>1311.8479999999954</v>
      </c>
      <c r="M500" s="160">
        <v>174.07085048526608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1312.1479999999956</v>
      </c>
      <c r="C501" s="160">
        <v>35.228747038819911</v>
      </c>
      <c r="D501">
        <v>1312.1479999999956</v>
      </c>
      <c r="E501" s="160">
        <v>-2218.609022991051</v>
      </c>
      <c r="F501">
        <v>1312.1479999999956</v>
      </c>
      <c r="G501" s="160">
        <v>21.237867008948797</v>
      </c>
      <c r="I501" s="160"/>
      <c r="K501" s="160"/>
      <c r="L501">
        <v>1312.0479999999957</v>
      </c>
      <c r="M501" s="160">
        <v>174.02735926359583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1312.3479999999956</v>
      </c>
      <c r="C502" s="160">
        <v>35.249709745623292</v>
      </c>
      <c r="D502">
        <v>1312.3479999999956</v>
      </c>
      <c r="E502" s="160">
        <v>-2218.8079330296482</v>
      </c>
      <c r="F502">
        <v>1312.3479999999956</v>
      </c>
      <c r="G502" s="160">
        <v>21.038956970351592</v>
      </c>
      <c r="I502" s="160"/>
      <c r="K502" s="160"/>
      <c r="L502">
        <v>1312.2479999999955</v>
      </c>
      <c r="M502" s="160">
        <v>173.98392653229655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1312.5479999999957</v>
      </c>
      <c r="C503" s="160">
        <v>35.270822887035131</v>
      </c>
      <c r="D503">
        <v>1312.5479999999957</v>
      </c>
      <c r="E503" s="160">
        <v>-2219.0068270389343</v>
      </c>
      <c r="F503">
        <v>1312.5479999999957</v>
      </c>
      <c r="G503" s="160">
        <v>20.840062961065541</v>
      </c>
      <c r="I503" s="160"/>
      <c r="K503" s="160"/>
      <c r="L503">
        <v>1312.4479999999958</v>
      </c>
      <c r="M503" s="160">
        <v>173.94058874435092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1312.7479999999957</v>
      </c>
      <c r="C504" s="160">
        <v>35.292085987540332</v>
      </c>
      <c r="D504">
        <v>1312.7479999999957</v>
      </c>
      <c r="E504" s="160">
        <v>-2219.2057049546797</v>
      </c>
      <c r="F504">
        <v>1312.7479999999957</v>
      </c>
      <c r="G504" s="160">
        <v>20.641185045320071</v>
      </c>
      <c r="I504" s="160"/>
      <c r="K504" s="160"/>
      <c r="L504">
        <v>1312.6479999999956</v>
      </c>
      <c r="M504" s="160">
        <v>173.89738441970562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1312.9479999999958</v>
      </c>
      <c r="C505" s="160">
        <v>35.313498430526032</v>
      </c>
      <c r="D505">
        <v>1312.9479999999958</v>
      </c>
      <c r="E505" s="160">
        <v>-2219.4045667289065</v>
      </c>
      <c r="F505">
        <v>1312.9479999999958</v>
      </c>
      <c r="G505" s="160">
        <v>20.442323271093301</v>
      </c>
      <c r="I505" s="160"/>
      <c r="K505" s="160"/>
      <c r="L505">
        <v>1312.8479999999959</v>
      </c>
      <c r="M505" s="160">
        <v>173.8543542190564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1313.1479999999958</v>
      </c>
      <c r="C506" s="160">
        <v>35.335059450638262</v>
      </c>
      <c r="D506">
        <v>1313.1479999999958</v>
      </c>
      <c r="E506" s="160">
        <v>-2219.6034123311442</v>
      </c>
      <c r="F506">
        <v>1313.1479999999958</v>
      </c>
      <c r="G506" s="160">
        <v>20.243477668855576</v>
      </c>
      <c r="I506" s="160"/>
      <c r="K506" s="160"/>
      <c r="L506">
        <v>1313.0479999999957</v>
      </c>
      <c r="M506" s="160">
        <v>173.81154101917474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1313.3479999999959</v>
      </c>
      <c r="C507" s="160">
        <v>35.356768125877863</v>
      </c>
      <c r="D507">
        <v>1313.3479999999959</v>
      </c>
      <c r="E507" s="160">
        <v>-2219.8022417497318</v>
      </c>
      <c r="F507">
        <v>1313.3479999999959</v>
      </c>
      <c r="G507" s="160">
        <v>20.044648250267983</v>
      </c>
      <c r="I507" s="160"/>
      <c r="K507" s="160"/>
      <c r="L507">
        <v>1313.247999999996</v>
      </c>
      <c r="M507" s="160">
        <v>173.76898998879651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1313.5479999999959</v>
      </c>
      <c r="C508" s="160">
        <v>35.37862336943229</v>
      </c>
      <c r="D508">
        <v>1313.5479999999959</v>
      </c>
      <c r="E508" s="160">
        <v>-2220.0010549931799</v>
      </c>
      <c r="F508">
        <v>1313.5479999999959</v>
      </c>
      <c r="G508" s="160">
        <v>19.845835006819925</v>
      </c>
      <c r="I508" s="160"/>
      <c r="K508" s="160"/>
      <c r="L508">
        <v>1313.4479999999958</v>
      </c>
      <c r="M508" s="160">
        <v>173.72674866596242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1313.747999999996</v>
      </c>
      <c r="C509" s="160">
        <v>35.400623921240346</v>
      </c>
      <c r="D509">
        <v>1313.747999999996</v>
      </c>
      <c r="E509" s="160">
        <v>-2220.1998520915758</v>
      </c>
      <c r="F509">
        <v>1313.747999999996</v>
      </c>
      <c r="G509" s="160">
        <v>19.647037908423954</v>
      </c>
      <c r="I509" s="160"/>
      <c r="K509" s="160"/>
      <c r="L509">
        <v>1313.647999999996</v>
      </c>
      <c r="M509" s="160">
        <v>173.68486703565267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1313.947999999996</v>
      </c>
      <c r="C510" s="160">
        <v>35.42276833928711</v>
      </c>
      <c r="D510">
        <v>1313.947999999996</v>
      </c>
      <c r="E510" s="160">
        <v>-2220.3986330980492</v>
      </c>
      <c r="F510">
        <v>1313.947999999996</v>
      </c>
      <c r="G510" s="160">
        <v>19.448256901950572</v>
      </c>
      <c r="I510" s="160"/>
      <c r="K510" s="160"/>
      <c r="L510">
        <v>1313.8479999999959</v>
      </c>
      <c r="M510" s="160">
        <v>173.64339760874614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1314.147999999996</v>
      </c>
      <c r="C511" s="160">
        <v>35.445054990626808</v>
      </c>
      <c r="D511">
        <v>1314.147999999996</v>
      </c>
      <c r="E511" s="160">
        <v>-2220.5973980902809</v>
      </c>
      <c r="F511">
        <v>1314.147999999996</v>
      </c>
      <c r="G511" s="160">
        <v>19.249491909718927</v>
      </c>
      <c r="I511" s="160"/>
      <c r="K511" s="160"/>
      <c r="L511">
        <v>1314.0479999999961</v>
      </c>
      <c r="M511" s="160">
        <v>173.60239550113064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1314.3479999999961</v>
      </c>
      <c r="C512" s="160">
        <v>35.467482042131437</v>
      </c>
      <c r="D512">
        <v>1314.3479999999961</v>
      </c>
      <c r="E512" s="160">
        <v>-2220.796147172066</v>
      </c>
      <c r="F512">
        <v>1314.3479999999961</v>
      </c>
      <c r="G512" s="160">
        <v>19.050742827933846</v>
      </c>
      <c r="I512" s="160"/>
      <c r="K512" s="160"/>
      <c r="L512">
        <v>1314.247999999996</v>
      </c>
      <c r="M512" s="160">
        <v>173.56191851373859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1314.5479999999961</v>
      </c>
      <c r="C513" s="160">
        <v>35.49004745096375</v>
      </c>
      <c r="D513">
        <v>1314.5479999999961</v>
      </c>
      <c r="E513" s="160">
        <v>-2220.9948804749224</v>
      </c>
      <c r="F513">
        <v>1314.5479999999961</v>
      </c>
      <c r="G513" s="160">
        <v>18.852009525077392</v>
      </c>
      <c r="I513" s="160"/>
      <c r="K513" s="160"/>
      <c r="L513">
        <v>1314.4479999999962</v>
      </c>
      <c r="M513" s="160">
        <v>173.52202721272459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1314.7479999999962</v>
      </c>
      <c r="C514" s="160">
        <v>35.512748954773265</v>
      </c>
      <c r="D514">
        <v>1314.7479999999962</v>
      </c>
      <c r="E514" s="160">
        <v>-2221.1935981597417</v>
      </c>
      <c r="F514">
        <v>1314.7479999999962</v>
      </c>
      <c r="G514" s="160">
        <v>18.653291840258134</v>
      </c>
      <c r="I514" s="160"/>
      <c r="K514" s="160"/>
      <c r="L514">
        <v>1314.647999999996</v>
      </c>
      <c r="M514" s="160">
        <v>173.48278500991933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1314.9479999999962</v>
      </c>
      <c r="C515" s="160">
        <v>35.535584061614529</v>
      </c>
      <c r="D515">
        <v>1314.9479999999962</v>
      </c>
      <c r="E515" s="160">
        <v>-2221.3923004184894</v>
      </c>
      <c r="F515">
        <v>1314.9479999999962</v>
      </c>
      <c r="G515" s="160">
        <v>18.45458958151039</v>
      </c>
      <c r="I515" s="160"/>
      <c r="K515" s="160"/>
      <c r="L515">
        <v>1314.8479999999963</v>
      </c>
      <c r="M515" s="160">
        <v>173.44425824374247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1315.1479999999963</v>
      </c>
      <c r="C516" s="160">
        <v>35.558550039587523</v>
      </c>
      <c r="D516">
        <v>1315.1479999999963</v>
      </c>
      <c r="E516" s="160">
        <v>-2221.5909874759354</v>
      </c>
      <c r="F516">
        <v>1315.1479999999963</v>
      </c>
      <c r="G516" s="160">
        <v>18.255902524064368</v>
      </c>
      <c r="I516" s="160"/>
      <c r="K516" s="160"/>
      <c r="L516">
        <v>1315.0479999999961</v>
      </c>
      <c r="M516" s="160">
        <v>173.40651625946998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1315.3479999999963</v>
      </c>
      <c r="C517" s="160">
        <v>35.581643906200185</v>
      </c>
      <c r="D517">
        <v>1315.3479999999963</v>
      </c>
      <c r="E517" s="160">
        <v>-2221.7896595914322</v>
      </c>
      <c r="F517">
        <v>1315.3479999999963</v>
      </c>
      <c r="G517" s="160">
        <v>18.057230408567648</v>
      </c>
      <c r="I517" s="160"/>
      <c r="K517" s="160"/>
      <c r="L517">
        <v>1315.2479999999964</v>
      </c>
      <c r="M517" s="160">
        <v>173.36963149012868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1315.5479999999964</v>
      </c>
      <c r="C518" s="160">
        <v>35.604862417454008</v>
      </c>
      <c r="D518">
        <v>1315.5479999999964</v>
      </c>
      <c r="E518" s="160">
        <v>-2221.9883170607136</v>
      </c>
      <c r="F518">
        <v>1315.5479999999964</v>
      </c>
      <c r="G518" s="160">
        <v>17.858572939286205</v>
      </c>
      <c r="I518" s="160"/>
      <c r="K518" s="160"/>
      <c r="L518">
        <v>1315.4479999999962</v>
      </c>
      <c r="M518" s="160">
        <v>173.33367953618114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1315.7479999999964</v>
      </c>
      <c r="C519" s="160">
        <v>35.628202056653969</v>
      </c>
      <c r="D519">
        <v>1315.7479999999964</v>
      </c>
      <c r="E519" s="160">
        <v>-2222.1869602177258</v>
      </c>
      <c r="F519">
        <v>1315.7479999999964</v>
      </c>
      <c r="G519" s="160">
        <v>17.659929782274048</v>
      </c>
      <c r="I519" s="160"/>
      <c r="K519" s="160"/>
      <c r="L519">
        <v>1315.6479999999965</v>
      </c>
      <c r="M519" s="160">
        <v>173.29873924519157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1315.9479999999965</v>
      </c>
      <c r="C520" s="160">
        <v>35.651659022944585</v>
      </c>
      <c r="D520">
        <v>1315.9479999999965</v>
      </c>
      <c r="E520" s="160">
        <v>-2222.3855894364783</v>
      </c>
      <c r="F520">
        <v>1315.9479999999965</v>
      </c>
      <c r="G520" s="160">
        <v>17.46130056352149</v>
      </c>
      <c r="I520" s="160"/>
      <c r="K520" s="160"/>
      <c r="L520">
        <v>1315.8479999999963</v>
      </c>
      <c r="M520" s="160">
        <v>173.2648927906244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1316.1479999999965</v>
      </c>
      <c r="C521" s="160">
        <v>35.675229219574852</v>
      </c>
      <c r="D521">
        <v>1316.1479999999965</v>
      </c>
      <c r="E521" s="160">
        <v>-2222.5842051329096</v>
      </c>
      <c r="F521">
        <v>1316.1479999999965</v>
      </c>
      <c r="G521" s="160">
        <v>17.262684867090229</v>
      </c>
      <c r="I521" s="160"/>
      <c r="K521" s="160"/>
      <c r="L521">
        <v>1316.0479999999966</v>
      </c>
      <c r="M521" s="160">
        <v>173.23222574956253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1316.3479999999965</v>
      </c>
      <c r="C522" s="160">
        <v>35.698908241895154</v>
      </c>
      <c r="D522">
        <v>1316.3479999999965</v>
      </c>
      <c r="E522" s="160">
        <v>-2222.7828077667605</v>
      </c>
      <c r="F522">
        <v>1316.3479999999965</v>
      </c>
      <c r="G522" s="160">
        <v>17.064082233239333</v>
      </c>
      <c r="I522" s="160"/>
      <c r="K522" s="160"/>
      <c r="L522">
        <v>1316.2479999999964</v>
      </c>
      <c r="M522" s="160">
        <v>173.20082717937046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1316.5479999999966</v>
      </c>
      <c r="C523" s="160">
        <v>35.722691365089972</v>
      </c>
      <c r="D523">
        <v>1316.5479999999966</v>
      </c>
      <c r="E523" s="160">
        <v>-2222.9813978434449</v>
      </c>
      <c r="F523">
        <v>1316.5479999999966</v>
      </c>
      <c r="G523" s="160">
        <v>16.865492156554865</v>
      </c>
      <c r="I523" s="160"/>
      <c r="K523" s="160"/>
      <c r="L523">
        <v>1316.4479999999967</v>
      </c>
      <c r="M523" s="160">
        <v>173.17078969280817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1316.7479999999966</v>
      </c>
      <c r="C524" s="160">
        <v>35.746573531651329</v>
      </c>
      <c r="D524">
        <v>1316.7479999999966</v>
      </c>
      <c r="E524" s="160">
        <v>-2223.1799759159157</v>
      </c>
      <c r="F524">
        <v>1316.7479999999966</v>
      </c>
      <c r="G524" s="160">
        <v>16.666914084084056</v>
      </c>
      <c r="I524" s="160"/>
      <c r="K524" s="160"/>
      <c r="L524">
        <v>1316.6479999999965</v>
      </c>
      <c r="M524" s="160">
        <v>173.14220953166728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1316.9479999999967</v>
      </c>
      <c r="C525" s="160">
        <v>35.770549338598045</v>
      </c>
      <c r="D525">
        <v>1316.9479999999967</v>
      </c>
      <c r="E525" s="160">
        <v>-2223.3785425865062</v>
      </c>
      <c r="F525">
        <v>1316.9479999999967</v>
      </c>
      <c r="G525" s="160">
        <v>16.468347413493575</v>
      </c>
      <c r="I525" s="160"/>
      <c r="K525" s="160"/>
      <c r="L525">
        <v>1316.8479999999968</v>
      </c>
      <c r="M525" s="160">
        <v>173.1151866382562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1317.1479999999967</v>
      </c>
      <c r="C526" s="160">
        <v>35.794613024447379</v>
      </c>
      <c r="D526">
        <v>1317.1479999999967</v>
      </c>
      <c r="E526" s="160">
        <v>-2223.5770985087461</v>
      </c>
      <c r="F526">
        <v>1317.1479999999967</v>
      </c>
      <c r="G526" s="160">
        <v>16.269791491253727</v>
      </c>
      <c r="I526" s="160"/>
      <c r="K526" s="160"/>
      <c r="L526">
        <v>1317.0479999999966</v>
      </c>
      <c r="M526" s="160">
        <v>173.08982472490391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1317.3479999999968</v>
      </c>
      <c r="C527" s="160">
        <v>35.818758455945883</v>
      </c>
      <c r="D527">
        <v>1317.3479999999968</v>
      </c>
      <c r="E527" s="160">
        <v>-2223.7756443891326</v>
      </c>
      <c r="F527">
        <v>1317.3479999999968</v>
      </c>
      <c r="G527" s="160">
        <v>16.071245610867209</v>
      </c>
      <c r="I527" s="160"/>
      <c r="K527" s="160"/>
      <c r="L527">
        <v>1317.2479999999969</v>
      </c>
      <c r="M527" s="160">
        <v>173.06623134083932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1317.5479999999968</v>
      </c>
      <c r="C528" s="160">
        <v>35.842979114567711</v>
      </c>
      <c r="D528">
        <v>1317.5479999999968</v>
      </c>
      <c r="E528" s="160">
        <v>-2223.9741809888446</v>
      </c>
      <c r="F528">
        <v>1317.5479999999968</v>
      </c>
      <c r="G528" s="160">
        <v>15.872709011155166</v>
      </c>
      <c r="I528" s="160"/>
      <c r="K528" s="160"/>
      <c r="L528">
        <v>1317.4479999999967</v>
      </c>
      <c r="M528" s="160">
        <v>173.04451793623085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1317.7479999999969</v>
      </c>
      <c r="C529" s="160">
        <v>35.867268082789273</v>
      </c>
      <c r="D529">
        <v>1317.7479999999969</v>
      </c>
      <c r="E529" s="160">
        <v>-2224.1727091253942</v>
      </c>
      <c r="F529">
        <v>1317.7479999999969</v>
      </c>
      <c r="G529" s="160">
        <v>15.674180874605554</v>
      </c>
      <c r="I529" s="160"/>
      <c r="K529" s="160"/>
      <c r="L529">
        <v>1317.647999999997</v>
      </c>
      <c r="M529" s="160">
        <v>173.02479992348515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1317.9479999999969</v>
      </c>
      <c r="C530" s="160">
        <v>35.891618030149964</v>
      </c>
      <c r="D530">
        <v>1317.9479999999969</v>
      </c>
      <c r="E530" s="160">
        <v>-2224.3712296741869</v>
      </c>
      <c r="F530">
        <v>1317.9479999999969</v>
      </c>
      <c r="G530" s="160">
        <v>15.475660325812896</v>
      </c>
      <c r="I530" s="160"/>
      <c r="K530" s="160"/>
      <c r="L530">
        <v>1317.8479999999968</v>
      </c>
      <c r="M530" s="160">
        <v>173.00719673471582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1318.147999999997</v>
      </c>
      <c r="C531" s="160">
        <v>35.916021199110361</v>
      </c>
      <c r="D531">
        <v>1318.147999999997</v>
      </c>
      <c r="E531" s="160">
        <v>-2224.5697435699826</v>
      </c>
      <c r="F531">
        <v>1318.147999999997</v>
      </c>
      <c r="G531" s="160">
        <v>15.277146430017183</v>
      </c>
      <c r="I531" s="160"/>
      <c r="K531" s="160"/>
      <c r="L531">
        <v>1318.047999999997</v>
      </c>
      <c r="M531" s="160">
        <v>172.99183187566555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1318.347999999997</v>
      </c>
      <c r="C532" s="160">
        <v>35.940469390719599</v>
      </c>
      <c r="D532">
        <v>1318.347999999997</v>
      </c>
      <c r="E532" s="160">
        <v>-2224.7682518082383</v>
      </c>
      <c r="F532">
        <v>1318.347999999997</v>
      </c>
      <c r="G532" s="160">
        <v>15.078638191761456</v>
      </c>
      <c r="I532" s="160"/>
      <c r="K532" s="160"/>
      <c r="L532">
        <v>1318.2479999999969</v>
      </c>
      <c r="M532" s="160">
        <v>172.97883297558064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1318.547999999997</v>
      </c>
      <c r="C533" s="160">
        <v>35.964953950105354</v>
      </c>
      <c r="D533">
        <v>1318.547999999997</v>
      </c>
      <c r="E533" s="160">
        <v>-2224.9667554463085</v>
      </c>
      <c r="F533">
        <v>1318.547999999997</v>
      </c>
      <c r="G533" s="160">
        <v>14.880134553691278</v>
      </c>
      <c r="I533" s="160"/>
      <c r="K533" s="160"/>
      <c r="L533">
        <v>1318.4479999999971</v>
      </c>
      <c r="M533" s="160">
        <v>172.96833183242828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1318.7479999999971</v>
      </c>
      <c r="C534" s="160">
        <v>35.989465751800765</v>
      </c>
      <c r="D534">
        <v>1318.7479999999971</v>
      </c>
      <c r="E534" s="160">
        <v>-2225.1652556044883</v>
      </c>
      <c r="F534">
        <v>1318.7479999999971</v>
      </c>
      <c r="G534" s="160">
        <v>14.681634395511537</v>
      </c>
      <c r="I534" s="160"/>
      <c r="K534" s="160"/>
      <c r="L534">
        <v>1318.647999999997</v>
      </c>
      <c r="M534" s="160">
        <v>172.96046445348662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1318.9479999999971</v>
      </c>
      <c r="C535" s="160">
        <v>36.013995184923971</v>
      </c>
      <c r="D535">
        <v>1318.9479999999971</v>
      </c>
      <c r="E535" s="160">
        <v>-2225.363753466871</v>
      </c>
      <c r="F535">
        <v>1318.9479999999971</v>
      </c>
      <c r="G535" s="160">
        <v>14.4831365331288</v>
      </c>
      <c r="I535" s="160"/>
      <c r="K535" s="160"/>
      <c r="L535">
        <v>1318.8479999999972</v>
      </c>
      <c r="M535" s="160">
        <v>172.95537109049448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1319.1479999999972</v>
      </c>
      <c r="C536" s="160">
        <v>36.03853213822731</v>
      </c>
      <c r="D536">
        <v>1319.1479999999972</v>
      </c>
      <c r="E536" s="160">
        <v>-2225.5622502820047</v>
      </c>
      <c r="F536">
        <v>1319.1479999999972</v>
      </c>
      <c r="G536" s="160">
        <v>14.284639717995105</v>
      </c>
      <c r="I536" s="160"/>
      <c r="K536" s="160"/>
      <c r="L536">
        <v>1319.047999999997</v>
      </c>
      <c r="M536" s="160">
        <v>172.95319626941998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1319.3479999999972</v>
      </c>
      <c r="C537" s="160">
        <v>36.063065985034449</v>
      </c>
      <c r="D537">
        <v>1319.3479999999972</v>
      </c>
      <c r="E537" s="160">
        <v>-2225.7607473633079</v>
      </c>
      <c r="F537">
        <v>1319.3479999999972</v>
      </c>
      <c r="G537" s="160">
        <v>14.086142636691875</v>
      </c>
      <c r="I537" s="160"/>
      <c r="K537" s="160"/>
      <c r="L537">
        <v>1319.2479999999973</v>
      </c>
      <c r="M537" s="160">
        <v>172.95408881373334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1319.5479999999973</v>
      </c>
      <c r="C538" s="160">
        <v>36.087585568085331</v>
      </c>
      <c r="D538">
        <v>1319.5479999999973</v>
      </c>
      <c r="E538" s="160">
        <v>-2225.9592460892327</v>
      </c>
      <c r="F538">
        <v>1319.5479999999973</v>
      </c>
      <c r="G538" s="160">
        <v>13.88764391076711</v>
      </c>
      <c r="I538" s="160"/>
      <c r="K538" s="160"/>
      <c r="L538">
        <v>1319.4479999999971</v>
      </c>
      <c r="M538" s="160">
        <v>172.95820186164559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>
        <v>1319.7479999999973</v>
      </c>
      <c r="C539" s="160">
        <v>36.112079184310261</v>
      </c>
      <c r="D539">
        <v>1319.7479999999973</v>
      </c>
      <c r="E539" s="160">
        <v>-2226.1577479031398</v>
      </c>
      <c r="F539">
        <v>1319.7479999999973</v>
      </c>
      <c r="G539" s="160">
        <v>13.689142096859996</v>
      </c>
      <c r="I539" s="160"/>
      <c r="K539" s="160"/>
      <c r="L539">
        <v>1319.6479999999974</v>
      </c>
      <c r="M539" s="160">
        <v>172.96569287622236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>
        <v>1319.9479999999974</v>
      </c>
      <c r="C540" s="160">
        <v>36.136534569555998</v>
      </c>
      <c r="D540">
        <v>1319.9479999999974</v>
      </c>
      <c r="E540" s="160">
        <v>-2226.3562543128492</v>
      </c>
      <c r="F540">
        <v>1319.9479999999974</v>
      </c>
      <c r="G540" s="160">
        <v>13.490635687150643</v>
      </c>
      <c r="I540" s="160"/>
      <c r="K540" s="160"/>
      <c r="L540">
        <v>1319.8479999999972</v>
      </c>
      <c r="M540" s="160">
        <v>172.97672364784117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>
        <v>1320.1479999999974</v>
      </c>
      <c r="C541" s="160">
        <v>36.160938883288509</v>
      </c>
      <c r="D541">
        <v>1320.1479999999974</v>
      </c>
      <c r="E541" s="160">
        <v>-2226.5547668898448</v>
      </c>
      <c r="F541">
        <v>1320.1479999999974</v>
      </c>
      <c r="G541" s="160">
        <v>13.292123110154989</v>
      </c>
      <c r="I541" s="160"/>
      <c r="K541" s="160"/>
      <c r="L541">
        <v>1320.0479999999975</v>
      </c>
      <c r="M541" s="160">
        <v>172.99146028917636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>
        <v>1320.3479999999975</v>
      </c>
      <c r="C542" s="160">
        <v>36.185278693298621</v>
      </c>
      <c r="D542">
        <v>1320.3479999999975</v>
      </c>
      <c r="E542" s="160">
        <v>-2226.7532872680945</v>
      </c>
      <c r="F542">
        <v>1320.3479999999975</v>
      </c>
      <c r="G542" s="160">
        <v>13.093602731905321</v>
      </c>
      <c r="I542" s="160"/>
      <c r="K542" s="160"/>
      <c r="L542">
        <v>1320.2479999999973</v>
      </c>
      <c r="M542" s="160">
        <v>173.01007322160891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>
        <v>1320.5479999999975</v>
      </c>
      <c r="C543" s="160">
        <v>36.209539960438974</v>
      </c>
      <c r="D543">
        <v>1320.5479999999975</v>
      </c>
      <c r="E543" s="160">
        <v>-2226.9518171424479</v>
      </c>
      <c r="F543">
        <v>1320.5479999999975</v>
      </c>
      <c r="G543" s="160">
        <v>12.895072857551895</v>
      </c>
      <c r="I543" s="160"/>
      <c r="K543" s="160"/>
      <c r="L543">
        <v>1320.4479999999976</v>
      </c>
      <c r="M543" s="160">
        <v>173.03273715270461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>
        <v>1320.7479999999975</v>
      </c>
      <c r="C544" s="160">
        <v>36.233708023422039</v>
      </c>
      <c r="D544">
        <v>1320.7479999999975</v>
      </c>
      <c r="E544" s="160">
        <v>-2227.1503582665769</v>
      </c>
      <c r="F544">
        <v>1320.7479999999975</v>
      </c>
      <c r="G544" s="160">
        <v>12.696531733422944</v>
      </c>
      <c r="I544" s="160"/>
      <c r="K544" s="160"/>
      <c r="L544">
        <v>1320.6479999999974</v>
      </c>
      <c r="M544" s="160">
        <v>173.05963104440571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>
        <v>1320.9479999999976</v>
      </c>
      <c r="C545" s="160">
        <v>36.257767583711733</v>
      </c>
      <c r="D545">
        <v>1320.9479999999976</v>
      </c>
      <c r="E545" s="160">
        <v>-2227.348912450424</v>
      </c>
      <c r="F545">
        <v>1320.9479999999976</v>
      </c>
      <c r="G545" s="160">
        <v>12.497977549575808</v>
      </c>
      <c r="I545" s="160"/>
      <c r="K545" s="160"/>
      <c r="L545">
        <v>1320.8479999999977</v>
      </c>
      <c r="M545" s="160">
        <v>173.0909380714144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>
        <v>1321.1479999999976</v>
      </c>
      <c r="C546" s="160">
        <v>36.281702690542573</v>
      </c>
      <c r="D546">
        <v>1321.1479999999976</v>
      </c>
      <c r="E546" s="160">
        <v>-2227.5474815571079</v>
      </c>
      <c r="F546">
        <v>1321.1479999999976</v>
      </c>
      <c r="G546" s="160">
        <v>12.299408442891945</v>
      </c>
      <c r="I546" s="160"/>
      <c r="K546" s="160"/>
      <c r="L546">
        <v>1321.0479999999975</v>
      </c>
      <c r="M546" s="160">
        <v>173.12684556880126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>
        <v>1321.3479999999977</v>
      </c>
      <c r="C547" s="160">
        <v>36.305496726103186</v>
      </c>
      <c r="D547">
        <v>1321.3479999999977</v>
      </c>
      <c r="E547" s="160">
        <v>-2227.746067499259</v>
      </c>
      <c r="F547">
        <v>1321.3479999999977</v>
      </c>
      <c r="G547" s="160">
        <v>12.100822500740833</v>
      </c>
      <c r="I547" s="160"/>
      <c r="K547" s="160"/>
      <c r="L547">
        <v>1321.2479999999978</v>
      </c>
      <c r="M547" s="160">
        <v>173.16754496913092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>
        <v>1321.5479999999977</v>
      </c>
      <c r="C548" s="160">
        <v>36.32913239092273</v>
      </c>
      <c r="D548">
        <v>1321.5479999999977</v>
      </c>
      <c r="E548" s="160">
        <v>-2227.944672234727</v>
      </c>
      <c r="F548">
        <v>1321.5479999999977</v>
      </c>
      <c r="G548" s="160">
        <v>11.902217765272781</v>
      </c>
      <c r="I548" s="160"/>
      <c r="K548" s="160"/>
      <c r="L548">
        <v>1321.4479999999976</v>
      </c>
      <c r="M548" s="160">
        <v>173.21323172754975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>
        <v>1321.7479999999978</v>
      </c>
      <c r="C549" s="160">
        <v>36.352591689501907</v>
      </c>
      <c r="D549">
        <v>1321.7479999999978</v>
      </c>
      <c r="E549" s="160">
        <v>-2228.1432977616278</v>
      </c>
      <c r="F549">
        <v>1321.7479999999978</v>
      </c>
      <c r="G549" s="160">
        <v>11.703592238372039</v>
      </c>
      <c r="I549" s="160"/>
      <c r="K549" s="160"/>
      <c r="L549">
        <v>1321.6479999999979</v>
      </c>
      <c r="M549" s="160">
        <v>173.26410523513874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>
        <v>1321.9479999999978</v>
      </c>
      <c r="C550" s="160">
        <v>36.375855916232204</v>
      </c>
      <c r="D550">
        <v>1321.9479999999978</v>
      </c>
      <c r="E550" s="160">
        <v>-2228.341946112675</v>
      </c>
      <c r="F550">
        <v>1321.9479999999978</v>
      </c>
      <c r="G550" s="160">
        <v>11.504943887324771</v>
      </c>
      <c r="I550" s="160"/>
      <c r="K550" s="160"/>
      <c r="L550">
        <v>1321.8479999999977</v>
      </c>
      <c r="M550" s="160">
        <v>173.32036871936936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>
        <v>1322.1479999999979</v>
      </c>
      <c r="C551" s="160">
        <v>36.39890564165087</v>
      </c>
      <c r="D551">
        <v>1322.1479999999979</v>
      </c>
      <c r="E551" s="160">
        <v>-2228.5406193487574</v>
      </c>
      <c r="F551">
        <v>1322.1479999999979</v>
      </c>
      <c r="G551" s="160">
        <v>11.306270651242357</v>
      </c>
      <c r="I551" s="160"/>
      <c r="K551" s="160"/>
      <c r="L551">
        <v>1322.047999999998</v>
      </c>
      <c r="M551" s="160">
        <v>173.38222913128718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>
        <v>1322.3479999999979</v>
      </c>
      <c r="C552" s="160">
        <v>36.421702603351783</v>
      </c>
      <c r="D552">
        <v>1322.3479999999979</v>
      </c>
      <c r="E552" s="160">
        <v>-2228.7393216285982</v>
      </c>
      <c r="F552">
        <v>1322.3479999999979</v>
      </c>
      <c r="G552" s="160">
        <v>11.107568371401612</v>
      </c>
      <c r="I552" s="160"/>
      <c r="K552" s="160"/>
      <c r="L552">
        <v>1322.2479999999978</v>
      </c>
      <c r="M552" s="160">
        <v>173.45511494569553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>
        <v>1322.547999999998</v>
      </c>
      <c r="C553" s="160">
        <v>36.444179456065974</v>
      </c>
      <c r="D553">
        <v>1322.547999999998</v>
      </c>
      <c r="E553" s="160">
        <v>-2228.9380602543611</v>
      </c>
      <c r="F553">
        <v>1322.547999999998</v>
      </c>
      <c r="G553" s="160">
        <v>10.908829745638741</v>
      </c>
      <c r="I553" s="160"/>
      <c r="K553" s="160"/>
      <c r="L553">
        <v>1322.447999999998</v>
      </c>
      <c r="M553" s="160">
        <v>173.5474060236119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>
        <v>1322.747999999998</v>
      </c>
      <c r="C554" s="160">
        <v>36.466266177877664</v>
      </c>
      <c r="D554">
        <v>1322.747999999998</v>
      </c>
      <c r="E554" s="160">
        <v>-2229.1368424962466</v>
      </c>
      <c r="F554">
        <v>1322.747999999998</v>
      </c>
      <c r="G554" s="160">
        <v>10.710047503753231</v>
      </c>
      <c r="I554" s="160"/>
      <c r="K554" s="160"/>
      <c r="L554">
        <v>1322.6479999999979</v>
      </c>
      <c r="M554" s="160">
        <v>173.65986347627492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>
        <v>1322.947999999998</v>
      </c>
      <c r="C555" s="160">
        <v>36.487889877932695</v>
      </c>
      <c r="D555">
        <v>1322.947999999998</v>
      </c>
      <c r="E555" s="160">
        <v>-2229.3356755194923</v>
      </c>
      <c r="F555">
        <v>1322.947999999998</v>
      </c>
      <c r="G555" s="160">
        <v>10.511214480507533</v>
      </c>
      <c r="I555" s="160"/>
      <c r="K555" s="160"/>
      <c r="L555">
        <v>1322.8479999999981</v>
      </c>
      <c r="M555" s="160">
        <v>173.79330120069505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>
        <v>1323.1479999999981</v>
      </c>
      <c r="C556" s="160">
        <v>36.508974130631827</v>
      </c>
      <c r="D556">
        <v>1323.1479999999981</v>
      </c>
      <c r="E556" s="160">
        <v>-2229.5345663494845</v>
      </c>
      <c r="F556">
        <v>1323.1479999999981</v>
      </c>
      <c r="G556" s="160">
        <v>10.312323650515282</v>
      </c>
      <c r="I556" s="160"/>
      <c r="K556" s="160"/>
      <c r="L556">
        <v>1323.047999999998</v>
      </c>
      <c r="M556" s="160">
        <v>173.94872215457437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>
        <v>1323.3479999999981</v>
      </c>
      <c r="C557" s="160">
        <v>36.529438749739036</v>
      </c>
      <c r="D557">
        <v>1323.3479999999981</v>
      </c>
      <c r="E557" s="160">
        <v>-2229.7335217706373</v>
      </c>
      <c r="F557">
        <v>1323.3479999999981</v>
      </c>
      <c r="G557" s="160">
        <v>10.11336822936255</v>
      </c>
      <c r="I557" s="160"/>
      <c r="K557" s="160"/>
      <c r="L557">
        <v>1323.2479999999982</v>
      </c>
      <c r="M557" s="160">
        <v>174.12719135366973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>
        <v>1323.5479999999982</v>
      </c>
      <c r="C558" s="160">
        <v>36.549200088600003</v>
      </c>
      <c r="D558">
        <v>1323.5479999999982</v>
      </c>
      <c r="E558" s="160">
        <v>-2229.9325481553947</v>
      </c>
      <c r="F558">
        <v>1323.5479999999982</v>
      </c>
      <c r="G558" s="160">
        <v>9.9143418446051328</v>
      </c>
      <c r="I558" s="160"/>
      <c r="K558" s="160"/>
      <c r="L558">
        <v>1323.447999999998</v>
      </c>
      <c r="M558" s="160">
        <v>174.32968431919332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>
        <v>1323.7479999999982</v>
      </c>
      <c r="C559" s="160">
        <v>36.568170866871071</v>
      </c>
      <c r="D559">
        <v>1323.7479999999982</v>
      </c>
      <c r="E559" s="160">
        <v>-2230.1316513292168</v>
      </c>
      <c r="F559">
        <v>1323.7479999999982</v>
      </c>
      <c r="G559" s="160">
        <v>9.7152386707830374</v>
      </c>
      <c r="I559" s="160"/>
      <c r="K559" s="160"/>
      <c r="L559">
        <v>1323.6479999999983</v>
      </c>
      <c r="M559" s="160">
        <v>174.55722361028603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>
        <v>1323.9479999999983</v>
      </c>
      <c r="C560" s="160">
        <v>36.586260185469165</v>
      </c>
      <c r="D560">
        <v>1323.9479999999983</v>
      </c>
      <c r="E560" s="160">
        <v>-2230.3308364002105</v>
      </c>
      <c r="F560">
        <v>1323.9479999999983</v>
      </c>
      <c r="G560" s="160">
        <v>9.5160535997893021</v>
      </c>
      <c r="I560" s="160"/>
      <c r="K560" s="160"/>
      <c r="L560">
        <v>1323.8479999999981</v>
      </c>
      <c r="M560" s="160">
        <v>174.81082484661516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>
        <v>1324.1479999999983</v>
      </c>
      <c r="C561" s="160">
        <v>36.603373331797364</v>
      </c>
      <c r="D561">
        <v>1324.1479999999983</v>
      </c>
      <c r="E561" s="160">
        <v>-2230.5301075914185</v>
      </c>
      <c r="F561">
        <v>1324.1479999999983</v>
      </c>
      <c r="G561" s="160">
        <v>9.3167824085812754</v>
      </c>
      <c r="I561" s="160"/>
      <c r="K561" s="160"/>
      <c r="L561">
        <v>1324.0479999999984</v>
      </c>
      <c r="M561" s="160">
        <v>175.09155742780723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>
        <v>1324.3479999999984</v>
      </c>
      <c r="C562" s="160">
        <v>36.619411508943202</v>
      </c>
      <c r="D562">
        <v>1324.3479999999984</v>
      </c>
      <c r="E562" s="160">
        <v>-2230.7294680576861</v>
      </c>
      <c r="F562">
        <v>1324.3479999999984</v>
      </c>
      <c r="G562" s="160">
        <v>9.1174219423137401</v>
      </c>
      <c r="I562" s="160"/>
      <c r="K562" s="160"/>
      <c r="L562">
        <v>1324.2479999999982</v>
      </c>
      <c r="M562" s="160">
        <v>175.40056684876583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>
        <v>1324.5479999999984</v>
      </c>
      <c r="C563" s="160">
        <v>36.63427170425021</v>
      </c>
      <c r="D563">
        <v>1324.5479999999984</v>
      </c>
      <c r="E563" s="160">
        <v>-2230.928919666273</v>
      </c>
      <c r="F563">
        <v>1324.5479999999984</v>
      </c>
      <c r="G563" s="160">
        <v>8.9179703337267711</v>
      </c>
      <c r="I563" s="160"/>
      <c r="K563" s="160"/>
      <c r="L563">
        <v>1324.4479999999985</v>
      </c>
      <c r="M563" s="160">
        <v>175.73903527953419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>
        <v>1324.7479999999985</v>
      </c>
      <c r="C564" s="160">
        <v>36.647846171487267</v>
      </c>
      <c r="D564">
        <v>1324.7479999999985</v>
      </c>
      <c r="E564" s="160">
        <v>-2231.1284627795189</v>
      </c>
      <c r="F564">
        <v>1324.7479999999985</v>
      </c>
      <c r="G564" s="160">
        <v>8.7184272204808622</v>
      </c>
      <c r="I564" s="160"/>
      <c r="K564" s="160"/>
      <c r="L564">
        <v>1324.6479999999983</v>
      </c>
      <c r="M564" s="160">
        <v>176.1082934693473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>
        <v>1324.9479999999985</v>
      </c>
      <c r="C565" s="160">
        <v>36.660022575231352</v>
      </c>
      <c r="D565">
        <v>1324.9479999999985</v>
      </c>
      <c r="E565" s="160">
        <v>-2231.3280959573699</v>
      </c>
      <c r="F565">
        <v>1324.9479999999985</v>
      </c>
      <c r="G565" s="160">
        <v>8.5187940426299065</v>
      </c>
      <c r="I565" s="160"/>
      <c r="K565" s="160"/>
      <c r="L565">
        <v>1324.8479999999986</v>
      </c>
      <c r="M565" s="160">
        <v>176.50963169326761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>
        <v>1325.1479999999985</v>
      </c>
      <c r="C566" s="160">
        <v>36.670684038572816</v>
      </c>
      <c r="D566">
        <v>1325.1479999999985</v>
      </c>
      <c r="E566" s="160">
        <v>-2231.5278156450613</v>
      </c>
      <c r="F566">
        <v>1325.1479999999985</v>
      </c>
      <c r="G566" s="160">
        <v>8.3190743549384933</v>
      </c>
      <c r="I566" s="160"/>
      <c r="K566" s="160"/>
      <c r="L566">
        <v>1325.0479999999984</v>
      </c>
      <c r="M566" s="160">
        <v>176.94432929065306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>
        <v>1325.3479999999986</v>
      </c>
      <c r="C567" s="160">
        <v>36.679709089398415</v>
      </c>
      <c r="D567">
        <v>1325.3479999999986</v>
      </c>
      <c r="E567" s="160">
        <v>-2231.7276158414338</v>
      </c>
      <c r="F567">
        <v>1325.3479999999986</v>
      </c>
      <c r="G567" s="160">
        <v>8.119274158565986</v>
      </c>
      <c r="I567" s="160"/>
      <c r="K567" s="160"/>
      <c r="L567">
        <v>1325.2479999999987</v>
      </c>
      <c r="M567" s="160">
        <v>177.41368590868717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>
        <v>1325.5479999999986</v>
      </c>
      <c r="C568" s="160">
        <v>36.686972062926671</v>
      </c>
      <c r="D568">
        <v>1325.5479999999986</v>
      </c>
      <c r="E568" s="160">
        <v>-2231.9274877213393</v>
      </c>
      <c r="F568">
        <v>1325.5479999999986</v>
      </c>
      <c r="G568" s="160">
        <v>7.9194022786605274</v>
      </c>
      <c r="I568" s="160"/>
      <c r="K568" s="160"/>
      <c r="L568">
        <v>1325.4479999999985</v>
      </c>
      <c r="M568" s="160">
        <v>177.91889329036655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>
        <v>1325.7479999999987</v>
      </c>
      <c r="C569" s="160">
        <v>36.692342662204275</v>
      </c>
      <c r="D569">
        <v>1325.7479999999987</v>
      </c>
      <c r="E569" s="160">
        <v>-2232.1274192709593</v>
      </c>
      <c r="F569">
        <v>1325.7479999999987</v>
      </c>
      <c r="G569" s="160">
        <v>7.7194707290404949</v>
      </c>
      <c r="I569" s="160"/>
      <c r="K569" s="160"/>
      <c r="L569">
        <v>1325.6479999999988</v>
      </c>
      <c r="M569" s="160">
        <v>178.46127991378569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>
        <v>1325.9479999999987</v>
      </c>
      <c r="C570" s="160">
        <v>36.695685981883116</v>
      </c>
      <c r="D570">
        <v>1325.9479999999987</v>
      </c>
      <c r="E570" s="160">
        <v>-2232.3273948652795</v>
      </c>
      <c r="F570">
        <v>1325.9479999999987</v>
      </c>
      <c r="G570" s="160">
        <v>7.5194951347202732</v>
      </c>
      <c r="I570" s="160"/>
      <c r="K570" s="160"/>
      <c r="L570">
        <v>1325.8479999999986</v>
      </c>
      <c r="M570" s="160">
        <v>179.04218180647541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>
        <v>1326.1479999999988</v>
      </c>
      <c r="C571" s="160">
        <v>36.696862690785593</v>
      </c>
      <c r="D571">
        <v>1326.1479999999988</v>
      </c>
      <c r="E571" s="160">
        <v>-2232.5273948133067</v>
      </c>
      <c r="F571">
        <v>1326.1479999999988</v>
      </c>
      <c r="G571" s="160">
        <v>7.3194951866930751</v>
      </c>
      <c r="I571" s="160"/>
      <c r="K571" s="160"/>
      <c r="L571">
        <v>1326.0479999999989</v>
      </c>
      <c r="M571" s="160">
        <v>179.66290153290589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>
        <v>1326.3479999999988</v>
      </c>
      <c r="C572" s="160">
        <v>36.695729208837207</v>
      </c>
      <c r="D572">
        <v>1326.3479999999988</v>
      </c>
      <c r="E572" s="160">
        <v>-2232.7273948790457</v>
      </c>
      <c r="F572">
        <v>1326.3479999999988</v>
      </c>
      <c r="G572" s="160">
        <v>7.1194951209540704</v>
      </c>
      <c r="I572" s="160"/>
      <c r="K572" s="160"/>
      <c r="L572">
        <v>1326.2479999999987</v>
      </c>
      <c r="M572" s="160">
        <v>179.67528492428283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>
        <v>1326.5479999999989</v>
      </c>
      <c r="C573" s="160">
        <v>36.692137664673119</v>
      </c>
      <c r="D573">
        <v>1326.5479999999989</v>
      </c>
      <c r="E573" s="160">
        <v>-2232.9273657733338</v>
      </c>
      <c r="F573">
        <v>1326.5479999999989</v>
      </c>
      <c r="G573" s="160">
        <v>6.9195242266659989</v>
      </c>
      <c r="I573" s="160"/>
      <c r="K573" s="160"/>
      <c r="L573">
        <v>1326.447999999999</v>
      </c>
      <c r="M573" s="160">
        <v>178.97105925781486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>
        <v>1326.7479999999989</v>
      </c>
      <c r="C574" s="160">
        <v>36.685936092098061</v>
      </c>
      <c r="D574">
        <v>1326.7479999999989</v>
      </c>
      <c r="E574" s="160">
        <v>-2233.1272726125194</v>
      </c>
      <c r="F574">
        <v>1326.7479999999989</v>
      </c>
      <c r="G574" s="160">
        <v>6.7196173874804117</v>
      </c>
      <c r="I574" s="160"/>
      <c r="K574" s="160"/>
      <c r="L574">
        <v>1326.6479999999988</v>
      </c>
      <c r="M574" s="160">
        <v>178.22312224983142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>
        <v>1326.947999999999</v>
      </c>
      <c r="C575" s="160">
        <v>36.676969014893054</v>
      </c>
      <c r="D575">
        <v>1326.947999999999</v>
      </c>
      <c r="E575" s="160">
        <v>-2233.327074366503</v>
      </c>
      <c r="F575">
        <v>1326.947999999999</v>
      </c>
      <c r="G575" s="160">
        <v>6.5198156334968189</v>
      </c>
      <c r="I575" s="160"/>
      <c r="K575" s="160"/>
      <c r="L575">
        <v>1326.847999999999</v>
      </c>
      <c r="M575" s="160">
        <v>177.430297107184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>
        <v>1327.147999999999</v>
      </c>
      <c r="C576" s="160">
        <v>36.665077501962259</v>
      </c>
      <c r="D576">
        <v>1327.147999999999</v>
      </c>
      <c r="E576" s="160">
        <v>-2233.5267232738215</v>
      </c>
      <c r="F576">
        <v>1327.147999999999</v>
      </c>
      <c r="G576" s="160">
        <v>6.3201667261782859</v>
      </c>
      <c r="I576" s="160"/>
      <c r="K576" s="160"/>
      <c r="L576">
        <v>1327.0479999999989</v>
      </c>
      <c r="M576" s="160">
        <v>176.59136875512351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>
        <v>1327.347999999999</v>
      </c>
      <c r="C577" s="160">
        <v>36.650099483717931</v>
      </c>
      <c r="D577">
        <v>1327.347999999999</v>
      </c>
      <c r="E577" s="160">
        <v>-2233.7261642363292</v>
      </c>
      <c r="F577">
        <v>1327.347999999999</v>
      </c>
      <c r="G577" s="160">
        <v>6.1207257636706345</v>
      </c>
      <c r="I577" s="160"/>
      <c r="K577" s="160"/>
      <c r="L577">
        <v>1327.2479999999991</v>
      </c>
      <c r="M577" s="160">
        <v>175.70514862442761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>
        <v>1327.5479999999991</v>
      </c>
      <c r="C578" s="160">
        <v>36.631870004095667</v>
      </c>
      <c r="D578">
        <v>1327.5479999999991</v>
      </c>
      <c r="E578" s="160">
        <v>-2233.9253341845674</v>
      </c>
      <c r="F578">
        <v>1327.5479999999991</v>
      </c>
      <c r="G578" s="160">
        <v>5.9215558154323844</v>
      </c>
      <c r="I578" s="160"/>
      <c r="K578" s="160"/>
      <c r="L578">
        <v>1327.447999999999</v>
      </c>
      <c r="M578" s="160">
        <v>174.77044489404133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>
        <v>1327.7479999999991</v>
      </c>
      <c r="C579" s="160">
        <v>36.610221518220605</v>
      </c>
      <c r="D579">
        <v>1327.7479999999991</v>
      </c>
      <c r="E579" s="160">
        <v>-2234.1241614168189</v>
      </c>
      <c r="F579">
        <v>1327.7479999999991</v>
      </c>
      <c r="G579" s="160">
        <v>5.722728583180924</v>
      </c>
      <c r="I579" s="160"/>
      <c r="K579" s="160"/>
      <c r="L579">
        <v>1327.6479999999992</v>
      </c>
      <c r="M579" s="160">
        <v>173.78606292794206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>
        <v>1327.9479999999992</v>
      </c>
      <c r="C580" s="160">
        <v>36.584984929344543</v>
      </c>
      <c r="D580">
        <v>1327.9479999999992</v>
      </c>
      <c r="E580" s="160">
        <v>-2234.3225650009417</v>
      </c>
      <c r="F580">
        <v>1327.9479999999992</v>
      </c>
      <c r="G580" s="160">
        <v>5.5243249990580807</v>
      </c>
      <c r="I580" s="160"/>
      <c r="K580" s="160"/>
      <c r="L580">
        <v>1327.847999999999</v>
      </c>
      <c r="M580" s="160">
        <v>172.75100458782691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>
        <v>1328.1479999999992</v>
      </c>
      <c r="C581" s="160">
        <v>36.555990292589279</v>
      </c>
      <c r="D581">
        <v>1328.1479999999992</v>
      </c>
      <c r="E581" s="160">
        <v>-2234.5204541628882</v>
      </c>
      <c r="F581">
        <v>1328.1479999999992</v>
      </c>
      <c r="G581" s="160">
        <v>5.3264358371116032</v>
      </c>
      <c r="I581" s="160"/>
      <c r="K581" s="160"/>
      <c r="L581">
        <v>1328.0479999999993</v>
      </c>
      <c r="M581" s="160">
        <v>171.66435860874148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>
        <v>1328.3479999999993</v>
      </c>
      <c r="C582" s="160">
        <v>36.523067004006698</v>
      </c>
      <c r="D582">
        <v>1328.3479999999993</v>
      </c>
      <c r="E582" s="160">
        <v>-2234.7177275964987</v>
      </c>
      <c r="F582">
        <v>1328.3479999999993</v>
      </c>
      <c r="G582" s="160">
        <v>5.1291624035011409</v>
      </c>
      <c r="I582" s="160"/>
      <c r="K582" s="160"/>
      <c r="L582">
        <v>1328.2479999999991</v>
      </c>
      <c r="M582" s="160">
        <v>170.52513612048182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>
        <v>1328.5479999999993</v>
      </c>
      <c r="C583" s="160">
        <v>36.486045132797337</v>
      </c>
      <c r="D583">
        <v>1328.5479999999993</v>
      </c>
      <c r="E583" s="160">
        <v>-2234.914272940332</v>
      </c>
      <c r="F583">
        <v>1328.5479999999993</v>
      </c>
      <c r="G583" s="160">
        <v>4.9326170596677912</v>
      </c>
      <c r="I583" s="160"/>
      <c r="K583" s="160"/>
      <c r="L583">
        <v>1328.4479999999994</v>
      </c>
      <c r="M583" s="160">
        <v>169.33258507825559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>
        <v>1328.7479999999994</v>
      </c>
      <c r="C584" s="160">
        <v>36.444756580816275</v>
      </c>
      <c r="D584">
        <v>1328.7479999999994</v>
      </c>
      <c r="E584" s="160">
        <v>-2235.109966288876</v>
      </c>
      <c r="F584">
        <v>1328.7479999999994</v>
      </c>
      <c r="G584" s="160">
        <v>4.7369237111238363</v>
      </c>
      <c r="I584" s="160"/>
      <c r="K584" s="160"/>
      <c r="L584">
        <v>1328.6479999999992</v>
      </c>
      <c r="M584" s="160">
        <v>168.08612548618845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>
        <v>1328.9479999999994</v>
      </c>
      <c r="C585" s="160">
        <v>36.399036251679128</v>
      </c>
      <c r="D585">
        <v>1328.9479999999994</v>
      </c>
      <c r="E585" s="160">
        <v>-2235.3046717645875</v>
      </c>
      <c r="F585">
        <v>1328.9479999999994</v>
      </c>
      <c r="G585" s="160">
        <v>4.5422182354122924</v>
      </c>
      <c r="I585" s="160"/>
      <c r="K585" s="160"/>
      <c r="L585">
        <v>1328.8479999999995</v>
      </c>
      <c r="M585" s="160">
        <v>166.7853372303145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>
        <v>1329.1479999999995</v>
      </c>
      <c r="C586" s="160">
        <v>36.348723527858823</v>
      </c>
      <c r="D586">
        <v>1329.1479999999995</v>
      </c>
      <c r="E586" s="160">
        <v>-2235.4982412346944</v>
      </c>
      <c r="F586">
        <v>1329.1479999999995</v>
      </c>
      <c r="G586" s="160">
        <v>4.34864876530537</v>
      </c>
      <c r="I586" s="160"/>
      <c r="K586" s="160"/>
      <c r="L586">
        <v>1329.0479999999993</v>
      </c>
      <c r="M586" s="160">
        <v>165.43003651283669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>
        <v>1329.3479999999995</v>
      </c>
      <c r="C587" s="160">
        <v>36.293663188334683</v>
      </c>
      <c r="D587">
        <v>1329.3479999999995</v>
      </c>
      <c r="E587" s="160">
        <v>-2235.6905139779055</v>
      </c>
      <c r="F587">
        <v>1329.3479999999995</v>
      </c>
      <c r="G587" s="160">
        <v>4.156376022094264</v>
      </c>
      <c r="I587" s="160"/>
      <c r="K587" s="160"/>
      <c r="L587">
        <v>1329.2479999999996</v>
      </c>
      <c r="M587" s="160">
        <v>164.02009786757807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>
        <v>1329.5479999999995</v>
      </c>
      <c r="C588" s="160">
        <v>36.233706779009026</v>
      </c>
      <c r="D588">
        <v>1329.5479999999995</v>
      </c>
      <c r="E588" s="160">
        <v>-2235.8813165364522</v>
      </c>
      <c r="F588">
        <v>1329.5479999999995</v>
      </c>
      <c r="G588" s="160">
        <v>3.965573463547571</v>
      </c>
      <c r="I588" s="160"/>
      <c r="K588" s="160"/>
      <c r="L588">
        <v>1329.4479999999994</v>
      </c>
      <c r="M588" s="160">
        <v>162.55557436404681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>
        <v>1329.7479999999996</v>
      </c>
      <c r="C589" s="160">
        <v>36.168714231013325</v>
      </c>
      <c r="D589">
        <v>1329.7479999999996</v>
      </c>
      <c r="E589" s="160">
        <v>-2236.0704627617411</v>
      </c>
      <c r="F589">
        <v>1329.7479999999996</v>
      </c>
      <c r="G589" s="160">
        <v>3.7764272382587478</v>
      </c>
      <c r="I589" s="160"/>
      <c r="K589" s="160"/>
      <c r="L589">
        <v>1329.6479999999997</v>
      </c>
      <c r="M589" s="160">
        <v>161.0367625679655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>
        <v>1329.9479999999996</v>
      </c>
      <c r="C590" s="160">
        <v>36.098555485888959</v>
      </c>
      <c r="D590">
        <v>1329.9479999999996</v>
      </c>
      <c r="E590" s="160">
        <v>-2236.2577540183102</v>
      </c>
      <c r="F590">
        <v>1329.9479999999996</v>
      </c>
      <c r="G590" s="160">
        <v>3.5891359816896511</v>
      </c>
      <c r="I590" s="160"/>
      <c r="K590" s="160"/>
      <c r="L590">
        <v>1329.8479999999995</v>
      </c>
      <c r="M590" s="160">
        <v>159.46420031067692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>
        <v>1330.1479999999997</v>
      </c>
      <c r="C591" s="160">
        <v>36.023111762105543</v>
      </c>
      <c r="D591">
        <v>1330.1479999999997</v>
      </c>
      <c r="E591" s="160">
        <v>-2236.4429794146699</v>
      </c>
      <c r="F591">
        <v>1330.1479999999997</v>
      </c>
      <c r="G591" s="160">
        <v>3.4039105853298679</v>
      </c>
      <c r="I591" s="160"/>
      <c r="K591" s="160"/>
      <c r="L591">
        <v>1330.0479999999998</v>
      </c>
      <c r="M591" s="160">
        <v>157.8385556216362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>
        <v>1330.3479999999997</v>
      </c>
      <c r="C592" s="160">
        <v>35.942277148454885</v>
      </c>
      <c r="D592">
        <v>1330.3479999999997</v>
      </c>
      <c r="E592" s="160">
        <v>-2236.6259163083287</v>
      </c>
      <c r="F592">
        <v>1330.3479999999997</v>
      </c>
      <c r="G592" s="160">
        <v>3.2209736916711336</v>
      </c>
      <c r="I592" s="160"/>
      <c r="K592" s="160"/>
      <c r="L592">
        <v>1330.2479999999996</v>
      </c>
      <c r="M592" s="160">
        <v>156.16072716399449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>
        <v>1330.5479999999998</v>
      </c>
      <c r="C593" s="160">
        <v>35.855960243409228</v>
      </c>
      <c r="D593">
        <v>1330.5479999999998</v>
      </c>
      <c r="E593" s="160">
        <v>-2236.8063310336565</v>
      </c>
      <c r="F593">
        <v>1330.5479999999998</v>
      </c>
      <c r="G593" s="160">
        <v>3.0405589663432693</v>
      </c>
      <c r="I593" s="160"/>
      <c r="K593" s="160"/>
      <c r="L593">
        <v>1330.4479999999999</v>
      </c>
      <c r="M593" s="160">
        <v>154.43186763531409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>
        <v>1330.7479999999998</v>
      </c>
      <c r="C594" s="160">
        <v>35.76408586960877</v>
      </c>
      <c r="D594">
        <v>1330.7479999999998</v>
      </c>
      <c r="E594" s="160">
        <v>-2236.9839799027864</v>
      </c>
      <c r="F594">
        <v>1330.7479999999998</v>
      </c>
      <c r="G594" s="160">
        <v>2.8629100972134438</v>
      </c>
      <c r="I594" s="160"/>
      <c r="K594" s="160"/>
      <c r="L594">
        <v>1330.6479999999997</v>
      </c>
      <c r="M594" s="160">
        <v>152.65342509387909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>
        <v>1330.9479999999999</v>
      </c>
      <c r="C595" s="160">
        <v>35.66659642969357</v>
      </c>
      <c r="D595">
        <v>1330.9479999999999</v>
      </c>
      <c r="E595" s="160">
        <v>-2237.1586102875785</v>
      </c>
      <c r="F595">
        <v>1330.9479999999999</v>
      </c>
      <c r="G595" s="160">
        <v>2.688279712421263</v>
      </c>
      <c r="I595" s="160"/>
      <c r="K595" s="160"/>
      <c r="L595">
        <v>1330.848</v>
      </c>
      <c r="M595" s="160">
        <v>150.82705381960696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>
        <v>1331.1479999999999</v>
      </c>
      <c r="C596" s="160">
        <v>35.563453364646961</v>
      </c>
      <c r="D596">
        <v>1331.1479999999999</v>
      </c>
      <c r="E596" s="160">
        <v>-2237.3299620087073</v>
      </c>
      <c r="F596">
        <v>1331.1479999999999</v>
      </c>
      <c r="G596" s="160">
        <v>2.5169279912925049</v>
      </c>
      <c r="I596" s="160"/>
      <c r="K596" s="160"/>
      <c r="L596">
        <v>1331.0479999999998</v>
      </c>
      <c r="M596" s="160">
        <v>148.95467838654892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>
        <v>1331.348</v>
      </c>
      <c r="C597" s="160">
        <v>35.454638499405029</v>
      </c>
      <c r="D597">
        <v>1331.348</v>
      </c>
      <c r="E597" s="160">
        <v>-2237.497768959206</v>
      </c>
      <c r="F597">
        <v>1331.348</v>
      </c>
      <c r="G597" s="160">
        <v>2.3491210407937615</v>
      </c>
      <c r="I597" s="160"/>
      <c r="K597" s="160"/>
      <c r="L597">
        <v>1331.248</v>
      </c>
      <c r="M597" s="160">
        <v>147.03850019163465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>
        <v>1331.548</v>
      </c>
      <c r="C598" s="160">
        <v>35.340155217905696</v>
      </c>
      <c r="D598">
        <v>1331.548</v>
      </c>
      <c r="E598" s="160">
        <v>-2237.6617609427949</v>
      </c>
      <c r="F598">
        <v>1331.548</v>
      </c>
      <c r="G598" s="160">
        <v>2.1851290572049038</v>
      </c>
      <c r="I598" s="160"/>
      <c r="K598" s="160"/>
      <c r="L598">
        <v>1331.4479999999999</v>
      </c>
      <c r="M598" s="160">
        <v>145.08099454225331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>
        <v>1331.748</v>
      </c>
      <c r="C599" s="160">
        <v>35.220029198818054</v>
      </c>
      <c r="D599">
        <v>1331.748</v>
      </c>
      <c r="E599" s="160">
        <v>-2237.8216655351494</v>
      </c>
      <c r="F599">
        <v>1331.748</v>
      </c>
      <c r="G599" s="160">
        <v>2.0252244648504529</v>
      </c>
      <c r="I599" s="160"/>
      <c r="K599" s="160"/>
      <c r="L599">
        <v>1331.6480000000001</v>
      </c>
      <c r="M599" s="160">
        <v>143.08482138807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>
        <v>1331.9480000000001</v>
      </c>
      <c r="C600" s="160">
        <v>35.094309555070602</v>
      </c>
      <c r="D600">
        <v>1331.9480000000001</v>
      </c>
      <c r="E600" s="160">
        <v>-2237.9772105737752</v>
      </c>
      <c r="F600">
        <v>1331.9480000000001</v>
      </c>
      <c r="G600" s="160">
        <v>1.869679426224593</v>
      </c>
      <c r="I600" s="160"/>
      <c r="K600" s="160"/>
      <c r="L600">
        <v>1331.848</v>
      </c>
      <c r="M600" s="160">
        <v>141.05304210319852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>
        <v>1332.1480000000001</v>
      </c>
      <c r="C601" s="160">
        <v>34.963069371163158</v>
      </c>
      <c r="D601">
        <v>1332.1480000000001</v>
      </c>
      <c r="E601" s="160">
        <v>-2238.1281266201195</v>
      </c>
      <c r="F601">
        <v>1332.1480000000001</v>
      </c>
      <c r="G601" s="160">
        <v>1.718763379880329</v>
      </c>
      <c r="I601" s="160"/>
      <c r="K601" s="160"/>
      <c r="L601">
        <v>1332.0480000000002</v>
      </c>
      <c r="M601" s="160">
        <v>138.98900223126751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>
        <v>1332.3480000000002</v>
      </c>
      <c r="C602" s="160">
        <v>34.826405952302387</v>
      </c>
      <c r="D602">
        <v>1332.3480000000002</v>
      </c>
      <c r="E602" s="160">
        <v>-2238.2741495719551</v>
      </c>
      <c r="F602">
        <v>1332.3480000000002</v>
      </c>
      <c r="G602" s="160">
        <v>1.5727404280446535</v>
      </c>
      <c r="I602" s="160"/>
      <c r="K602" s="160"/>
      <c r="L602">
        <v>1332.248</v>
      </c>
      <c r="M602" s="160">
        <v>136.89632740737136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>
        <v>1332.5480000000002</v>
      </c>
      <c r="C603" s="160">
        <v>34.684440758055338</v>
      </c>
      <c r="D603">
        <v>1332.5480000000002</v>
      </c>
      <c r="E603" s="160">
        <v>-2238.4150233897217</v>
      </c>
      <c r="F603">
        <v>1332.5480000000002</v>
      </c>
      <c r="G603" s="160">
        <v>1.4318666102781208</v>
      </c>
      <c r="I603" s="160"/>
      <c r="K603" s="160"/>
      <c r="L603">
        <v>1332.4480000000003</v>
      </c>
      <c r="M603" s="160">
        <v>134.77891679296718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>
        <v>1332.7480000000003</v>
      </c>
      <c r="C604" s="160">
        <v>34.537318998901888</v>
      </c>
      <c r="D604">
        <v>1332.7480000000003</v>
      </c>
      <c r="E604" s="160">
        <v>-2238.550502894831</v>
      </c>
      <c r="F604">
        <v>1332.7480000000003</v>
      </c>
      <c r="G604" s="160">
        <v>1.2963871051688329</v>
      </c>
      <c r="I604" s="160"/>
      <c r="K604" s="160"/>
      <c r="L604">
        <v>1332.6480000000001</v>
      </c>
      <c r="M604" s="160">
        <v>132.64093398914085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>
        <v>1332.9480000000003</v>
      </c>
      <c r="C605" s="160">
        <v>34.385208881003784</v>
      </c>
      <c r="D605">
        <v>1332.9480000000003</v>
      </c>
      <c r="E605" s="160">
        <v>-2238.6803565932701</v>
      </c>
      <c r="F605">
        <v>1332.9480000000003</v>
      </c>
      <c r="G605" s="160">
        <v>1.1665334067297408</v>
      </c>
      <c r="I605" s="160"/>
      <c r="K605" s="160"/>
      <c r="L605">
        <v>1332.8480000000004</v>
      </c>
      <c r="M605" s="160">
        <v>130.48679545505576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>
        <v>1333.1480000000004</v>
      </c>
      <c r="C606" s="160">
        <v>34.228300492527246</v>
      </c>
      <c r="D606">
        <v>1333.1480000000004</v>
      </c>
      <c r="E606" s="160">
        <v>-2238.8043694742983</v>
      </c>
      <c r="F606">
        <v>1333.1480000000004</v>
      </c>
      <c r="G606" s="160">
        <v>1.0425205257015477</v>
      </c>
      <c r="I606" s="160"/>
      <c r="K606" s="160"/>
      <c r="L606">
        <v>1333.0480000000002</v>
      </c>
      <c r="M606" s="160">
        <v>128.32115649623572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>
        <v>1333.3480000000004</v>
      </c>
      <c r="C607" s="160">
        <v>34.066804333721144</v>
      </c>
      <c r="D607">
        <v>1333.3480000000004</v>
      </c>
      <c r="E607" s="160">
        <v>-2238.9223457320459</v>
      </c>
      <c r="F607">
        <v>1333.3480000000004</v>
      </c>
      <c r="G607" s="160">
        <v>0.92454426795393374</v>
      </c>
      <c r="I607" s="160"/>
      <c r="K607" s="160"/>
      <c r="L607">
        <v>1333.2480000000005</v>
      </c>
      <c r="M607" s="160">
        <v>126.14889495532205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>
        <v>1333.5480000000005</v>
      </c>
      <c r="C608" s="160">
        <v>33.900949502359303</v>
      </c>
      <c r="D608">
        <v>1333.5480000000005</v>
      </c>
      <c r="E608" s="160">
        <v>-2239.0341113574409</v>
      </c>
      <c r="F608">
        <v>1333.5480000000005</v>
      </c>
      <c r="G608" s="160">
        <v>0.81277864255889654</v>
      </c>
      <c r="I608" s="160"/>
      <c r="K608" s="160"/>
      <c r="L608">
        <v>1333.4480000000003</v>
      </c>
      <c r="M608" s="160">
        <v>123.97509277759117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>
        <v>1333.7480000000005</v>
      </c>
      <c r="C609" s="160">
        <v>33.730981555749452</v>
      </c>
      <c r="D609">
        <v>1333.7480000000005</v>
      </c>
      <c r="E609" s="160">
        <v>-2239.13951654937</v>
      </c>
      <c r="F609">
        <v>1333.7480000000005</v>
      </c>
      <c r="G609" s="160">
        <v>0.70737345062980239</v>
      </c>
      <c r="I609" s="160"/>
      <c r="K609" s="160"/>
      <c r="L609">
        <v>1333.6480000000006</v>
      </c>
      <c r="M609" s="160">
        <v>121.80501568667599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>
        <v>1333.9480000000005</v>
      </c>
      <c r="C610" s="160">
        <v>33.557160079903596</v>
      </c>
      <c r="D610">
        <v>1333.9480000000005</v>
      </c>
      <c r="E610" s="160">
        <v>-2239.2384378973056</v>
      </c>
      <c r="F610">
        <v>1333.9480000000005</v>
      </c>
      <c r="G610" s="160">
        <v>0.60845210269417294</v>
      </c>
      <c r="I610" s="160"/>
      <c r="K610" s="160"/>
      <c r="L610">
        <v>1333.8480000000004</v>
      </c>
      <c r="M610" s="160">
        <v>119.64409125260579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>
        <v>1334.1480000000006</v>
      </c>
      <c r="C611" s="160">
        <v>33.379756005256461</v>
      </c>
      <c r="D611">
        <v>1334.1480000000006</v>
      </c>
      <c r="E611" s="160">
        <v>-2239.3307802927266</v>
      </c>
      <c r="F611">
        <v>1334.1480000000006</v>
      </c>
      <c r="G611" s="160">
        <v>0.51610970727324457</v>
      </c>
      <c r="I611" s="160"/>
      <c r="K611" s="160"/>
      <c r="L611">
        <v>1334.0480000000007</v>
      </c>
      <c r="M611" s="160">
        <v>117.49788566743062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>
        <v>1334.3480000000006</v>
      </c>
      <c r="C612" s="160">
        <v>33.199048716122618</v>
      </c>
      <c r="D612">
        <v>1334.3480000000006</v>
      </c>
      <c r="E612" s="160">
        <v>-2239.416478533491</v>
      </c>
      <c r="F612">
        <v>1334.3480000000006</v>
      </c>
      <c r="G612" s="160">
        <v>0.43041146650875817</v>
      </c>
      <c r="I612" s="160"/>
      <c r="K612" s="160"/>
      <c r="L612">
        <v>1334.2480000000005</v>
      </c>
      <c r="M612" s="160">
        <v>115.37207959655618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>
        <v>1334.5480000000007</v>
      </c>
      <c r="C613" s="160">
        <v>33.015323007552624</v>
      </c>
      <c r="D613">
        <v>1334.5480000000007</v>
      </c>
      <c r="E613" s="160">
        <v>-2239.4954985935033</v>
      </c>
      <c r="F613">
        <v>1334.5480000000007</v>
      </c>
      <c r="G613" s="160">
        <v>0.351391406496532</v>
      </c>
      <c r="I613" s="160"/>
      <c r="K613" s="160"/>
      <c r="L613">
        <v>1334.4480000000008</v>
      </c>
      <c r="M613" s="160">
        <v>113.27244348121765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>
        <v>1334.7480000000007</v>
      </c>
      <c r="C614" s="160">
        <v>32.828865948097182</v>
      </c>
      <c r="D614">
        <v>1334.7480000000007</v>
      </c>
      <c r="E614" s="160">
        <v>-2239.5678385393771</v>
      </c>
      <c r="F614">
        <v>1334.7480000000007</v>
      </c>
      <c r="G614" s="160">
        <v>0.27905146062266795</v>
      </c>
      <c r="I614" s="160"/>
      <c r="K614" s="160"/>
      <c r="L614">
        <v>1334.6480000000006</v>
      </c>
      <c r="M614" s="160">
        <v>111.20481270193315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>
        <v>1334.9480000000008</v>
      </c>
      <c r="C615" s="160">
        <v>32.63996371001258</v>
      </c>
      <c r="D615">
        <v>1334.9480000000008</v>
      </c>
      <c r="E615" s="160">
        <v>-2239.6335290858383</v>
      </c>
      <c r="F615">
        <v>1334.9480000000008</v>
      </c>
      <c r="G615" s="160">
        <v>0.21336091416151248</v>
      </c>
      <c r="I615" s="160"/>
      <c r="K615" s="160"/>
      <c r="L615">
        <v>1334.8480000000009</v>
      </c>
      <c r="M615" s="160">
        <v>109.17506300460171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>
        <v>1335.1480000000008</v>
      </c>
      <c r="C616" s="160">
        <v>32.448898429534466</v>
      </c>
      <c r="D616">
        <v>1335.1480000000008</v>
      </c>
      <c r="E616" s="160">
        <v>-2239.6926337919713</v>
      </c>
      <c r="F616">
        <v>1335.1480000000008</v>
      </c>
      <c r="G616" s="160">
        <v>0.15425620802852791</v>
      </c>
      <c r="I616" s="160"/>
      <c r="K616" s="160"/>
      <c r="L616">
        <v>1335.0480000000007</v>
      </c>
      <c r="M616" s="160">
        <v>107.18908659133548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>
        <v>1335.3480000000009</v>
      </c>
      <c r="C617" s="160">
        <v>32.255945108154904</v>
      </c>
      <c r="D617">
        <v>1335.3480000000009</v>
      </c>
      <c r="E617" s="160">
        <v>-2239.7452487242281</v>
      </c>
      <c r="F617">
        <v>1335.3480000000009</v>
      </c>
      <c r="G617" s="160">
        <v>0.10164127577172621</v>
      </c>
      <c r="I617" s="160"/>
      <c r="K617" s="160"/>
      <c r="L617">
        <v>1335.248000000001</v>
      </c>
      <c r="M617" s="160">
        <v>105.25271390351628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>
        <v>1335.5480000000009</v>
      </c>
      <c r="C618" s="160">
        <v>32.061368696410327</v>
      </c>
      <c r="D618">
        <v>1335.5480000000009</v>
      </c>
      <c r="E618" s="160">
        <v>-2239.7915017903101</v>
      </c>
      <c r="F618">
        <v>1335.5480000000009</v>
      </c>
      <c r="G618" s="160">
        <v>5.5388209689681389E-2</v>
      </c>
      <c r="I618" s="160"/>
      <c r="K618" s="160"/>
      <c r="L618">
        <v>1335.4480000000008</v>
      </c>
      <c r="M618" s="160">
        <v>103.37169320642437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>
        <v>1335.748000000001</v>
      </c>
      <c r="C619" s="160">
        <v>31.865421513955322</v>
      </c>
      <c r="D619">
        <v>1335.748000000001</v>
      </c>
      <c r="E619" s="160">
        <v>-2239.831552277471</v>
      </c>
      <c r="F619">
        <v>1335.748000000001</v>
      </c>
      <c r="G619" s="160">
        <v>1.533772252878407E-2</v>
      </c>
      <c r="I619" s="160"/>
      <c r="K619" s="160"/>
      <c r="L619">
        <v>1335.648000000001</v>
      </c>
      <c r="M619" s="160">
        <v>101.55181781523946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>
        <v>1335.948000000001</v>
      </c>
      <c r="C620" s="160">
        <v>31.668340817054055</v>
      </c>
      <c r="D620">
        <v>1335.948000000001</v>
      </c>
      <c r="E620" s="160">
        <v>-2239.8655898311054</v>
      </c>
      <c r="F620">
        <v>1335.948000000001</v>
      </c>
      <c r="G620" s="160">
        <v>-1.8699831105550402E-2</v>
      </c>
      <c r="I620" s="160"/>
      <c r="K620" s="160"/>
      <c r="L620">
        <v>1335.8480000000009</v>
      </c>
      <c r="M620" s="160">
        <v>99.798816111119493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>
        <v>1336.148000000001</v>
      </c>
      <c r="C621" s="160">
        <v>31.470346677079391</v>
      </c>
      <c r="D621">
        <v>1336.148000000001</v>
      </c>
      <c r="E621" s="160">
        <v>-2239.8938334047407</v>
      </c>
      <c r="F621">
        <v>1336.148000000001</v>
      </c>
      <c r="G621" s="160">
        <v>-4.6943404740886763E-2</v>
      </c>
      <c r="I621" s="160"/>
      <c r="K621" s="160"/>
      <c r="L621">
        <v>1336.0480000000011</v>
      </c>
      <c r="M621" s="160">
        <v>98.118388604313523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>
        <v>1336.3480000000011</v>
      </c>
      <c r="C622" s="160">
        <v>31.271639178040015</v>
      </c>
      <c r="D622">
        <v>1336.3480000000011</v>
      </c>
      <c r="E622" s="160">
        <v>-2239.9165212188564</v>
      </c>
      <c r="F622">
        <v>1336.3480000000011</v>
      </c>
      <c r="G622" s="160">
        <v>-6.9631218856557098E-2</v>
      </c>
      <c r="I622" s="160"/>
      <c r="K622" s="160"/>
      <c r="L622">
        <v>1336.248000000001</v>
      </c>
      <c r="M622" s="160">
        <v>96.513649698083697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>
        <v>1336.5480000000011</v>
      </c>
      <c r="C623" s="160">
        <v>31.072396714034582</v>
      </c>
      <c r="D623">
        <v>1336.5480000000011</v>
      </c>
      <c r="E623" s="160">
        <v>-2239.9338958193807</v>
      </c>
      <c r="F623">
        <v>1336.5480000000011</v>
      </c>
      <c r="G623" s="160">
        <v>-8.7005819380920002E-2</v>
      </c>
      <c r="I623" s="160"/>
      <c r="K623" s="160"/>
      <c r="L623">
        <v>1336.4480000000012</v>
      </c>
      <c r="M623" s="160">
        <v>94.983773716822398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>
        <v>1336.7480000000012</v>
      </c>
      <c r="C624" s="160">
        <v>30.872776410293564</v>
      </c>
      <c r="D624">
        <v>1336.7480000000012</v>
      </c>
      <c r="E624" s="160">
        <v>-2239.9461920570402</v>
      </c>
      <c r="F624">
        <v>1336.7480000000012</v>
      </c>
      <c r="G624" s="160">
        <v>-9.9302057040404179E-2</v>
      </c>
      <c r="I624" s="160"/>
      <c r="K624" s="160"/>
      <c r="L624">
        <v>1336.648000000001</v>
      </c>
      <c r="M624" s="160">
        <v>93.524859285911361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>
        <v>1336.9480000000012</v>
      </c>
      <c r="C625" s="160">
        <v>30.672915945735291</v>
      </c>
      <c r="D625">
        <v>1336.9480000000012</v>
      </c>
      <c r="E625" s="160">
        <v>-2239.9536271426318</v>
      </c>
      <c r="F625">
        <v>1336.9480000000012</v>
      </c>
      <c r="G625" s="160">
        <v>-0.10673714263202783</v>
      </c>
      <c r="I625" s="160"/>
      <c r="K625" s="160"/>
      <c r="L625">
        <v>1336.8480000000013</v>
      </c>
      <c r="M625" s="160">
        <v>92.130499742633816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>
        <v>1337.1480000000013</v>
      </c>
      <c r="C626" s="160">
        <v>30.472936316199945</v>
      </c>
      <c r="D626">
        <v>1337.1480000000013</v>
      </c>
      <c r="E626" s="160">
        <v>-2239.9563931580165</v>
      </c>
      <c r="F626">
        <v>1337.1480000000013</v>
      </c>
      <c r="G626" s="160">
        <v>-0.10950315801665056</v>
      </c>
      <c r="I626" s="160"/>
      <c r="K626" s="160"/>
      <c r="L626">
        <v>1337.0480000000011</v>
      </c>
      <c r="M626" s="160">
        <v>90.792435223535449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>
        <v>1337.3480000000013</v>
      </c>
      <c r="C627" s="160">
        <v>30.272945105172436</v>
      </c>
      <c r="D627">
        <v>1337.3480000000013</v>
      </c>
      <c r="E627" s="160">
        <v>-2239.9546524392413</v>
      </c>
      <c r="F627">
        <v>1337.3480000000013</v>
      </c>
      <c r="G627" s="160">
        <v>-0.10776243924146911</v>
      </c>
      <c r="I627" s="160"/>
      <c r="K627" s="160"/>
      <c r="L627">
        <v>1337.2480000000014</v>
      </c>
      <c r="M627" s="160">
        <v>89.501311482123626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>
        <v>1337.5480000000014</v>
      </c>
      <c r="C628" s="160">
        <v>30.07303986002594</v>
      </c>
      <c r="D628">
        <v>1337.5480000000014</v>
      </c>
      <c r="E628" s="160">
        <v>-2239.9485357759968</v>
      </c>
      <c r="F628">
        <v>1337.5480000000014</v>
      </c>
      <c r="G628" s="160">
        <v>-0.10164577599698532</v>
      </c>
      <c r="I628" s="160"/>
      <c r="K628" s="160"/>
      <c r="L628">
        <v>1337.4480000000012</v>
      </c>
      <c r="M628" s="160">
        <v>88.247421271369802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>
        <v>1337.7480000000014</v>
      </c>
      <c r="C629" s="160">
        <v>29.873311298159361</v>
      </c>
      <c r="D629">
        <v>1337.7480000000014</v>
      </c>
      <c r="E629" s="160">
        <v>-2239.9381423410305</v>
      </c>
      <c r="F629">
        <v>1337.7480000000014</v>
      </c>
      <c r="G629" s="160">
        <v>-9.1252341030667594E-2</v>
      </c>
      <c r="I629" s="160"/>
      <c r="K629" s="160"/>
      <c r="L629">
        <v>1337.6480000000015</v>
      </c>
      <c r="M629" s="160">
        <v>87.021140593384146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>
        <v>1337.9480000000015</v>
      </c>
      <c r="C630" s="160">
        <v>29.673846115405347</v>
      </c>
      <c r="D630">
        <v>1337.9480000000015</v>
      </c>
      <c r="E630" s="160">
        <v>-2239.9235423179757</v>
      </c>
      <c r="F630">
        <v>1337.9480000000015</v>
      </c>
      <c r="G630" s="160">
        <v>-7.665231797591332E-2</v>
      </c>
      <c r="I630" s="160"/>
      <c r="K630" s="160"/>
      <c r="L630">
        <v>1337.8480000000013</v>
      </c>
      <c r="M630" s="160">
        <v>85.813652524522837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>
        <v>1338.1480000000015</v>
      </c>
      <c r="C631" s="160">
        <v>29.474729174085237</v>
      </c>
      <c r="D631">
        <v>1338.1480000000015</v>
      </c>
      <c r="E631" s="160">
        <v>-2239.904781728726</v>
      </c>
      <c r="F631">
        <v>1338.1480000000015</v>
      </c>
      <c r="G631" s="160">
        <v>-5.7891728726190195E-2</v>
      </c>
      <c r="I631" s="160"/>
      <c r="K631" s="160"/>
      <c r="L631">
        <v>1338.0480000000016</v>
      </c>
      <c r="M631" s="160">
        <v>84.617541326807697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>
        <v>1338.3480000000015</v>
      </c>
      <c r="C632" s="160">
        <v>29.276044872903206</v>
      </c>
      <c r="D632">
        <v>1338.3480000000015</v>
      </c>
      <c r="E632" s="160">
        <v>-2239.8818893437474</v>
      </c>
      <c r="F632">
        <v>1338.3480000000015</v>
      </c>
      <c r="G632" s="160">
        <v>-3.4999343747585954E-2</v>
      </c>
      <c r="I632" s="160"/>
      <c r="K632" s="160"/>
      <c r="L632">
        <v>1338.2480000000014</v>
      </c>
      <c r="M632" s="160">
        <v>83.427369114868782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>
        <v>1338.5480000000016</v>
      </c>
      <c r="C633" s="160">
        <v>29.077877498872205</v>
      </c>
      <c r="D633">
        <v>1338.5480000000016</v>
      </c>
      <c r="E633" s="160">
        <v>-2239.8548855516142</v>
      </c>
      <c r="F633">
        <v>1338.5480000000016</v>
      </c>
      <c r="G633" s="160">
        <v>-7.9955516143854766E-3</v>
      </c>
      <c r="I633" s="160"/>
      <c r="K633" s="160"/>
      <c r="L633">
        <v>1338.4480000000017</v>
      </c>
      <c r="M633" s="160">
        <v>82.240236170462609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>
        <v>1338.7480000000016</v>
      </c>
      <c r="C634" s="160">
        <v>28.880310356136373</v>
      </c>
      <c r="D634">
        <v>1338.7480000000016</v>
      </c>
      <c r="E634" s="160">
        <v>-2239.8237930501541</v>
      </c>
      <c r="F634">
        <v>1338.7480000000016</v>
      </c>
      <c r="G634" s="160">
        <v>2.3096949845694326E-2</v>
      </c>
      <c r="I634" s="160"/>
      <c r="K634" s="160"/>
      <c r="L634">
        <v>1338.6480000000015</v>
      </c>
      <c r="M634" s="160">
        <v>81.056324708818423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>
        <v>1338.9480000000017</v>
      </c>
      <c r="C635" s="160">
        <v>28.683423484793774</v>
      </c>
      <c r="D635">
        <v>1338.9480000000017</v>
      </c>
      <c r="E635" s="160">
        <v>-2239.7886492047287</v>
      </c>
      <c r="F635">
        <v>1338.9480000000017</v>
      </c>
      <c r="G635" s="160">
        <v>5.8240795271103707E-2</v>
      </c>
      <c r="I635" s="160"/>
      <c r="K635" s="160"/>
      <c r="L635">
        <v>1338.8480000000018</v>
      </c>
      <c r="M635" s="160">
        <v>79.879424523070355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>
        <v>1339.1480000000017</v>
      </c>
      <c r="C636" s="160">
        <v>28.487291857003857</v>
      </c>
      <c r="D636">
        <v>1339.1480000000017</v>
      </c>
      <c r="E636" s="160">
        <v>-2239.7495093648195</v>
      </c>
      <c r="F636">
        <v>1339.1480000000017</v>
      </c>
      <c r="G636" s="160">
        <v>9.7380635180343234E-2</v>
      </c>
      <c r="I636" s="160"/>
      <c r="K636" s="160"/>
      <c r="L636">
        <v>1339.0480000000016</v>
      </c>
      <c r="M636" s="160">
        <v>78.714362839694914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>
        <v>1339.3480000000018</v>
      </c>
      <c r="C637" s="160">
        <v>28.291984059366985</v>
      </c>
      <c r="D637">
        <v>1339.3480000000018</v>
      </c>
      <c r="E637" s="160">
        <v>-2239.7064463741031</v>
      </c>
      <c r="F637">
        <v>1339.3480000000018</v>
      </c>
      <c r="G637" s="160">
        <v>0.14044362589675075</v>
      </c>
      <c r="I637" s="160"/>
      <c r="K637" s="160"/>
      <c r="L637">
        <v>1339.2480000000019</v>
      </c>
      <c r="M637" s="160">
        <v>77.565924453335811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>
        <v>1339.5480000000018</v>
      </c>
      <c r="C638" s="160">
        <v>28.097561057607798</v>
      </c>
      <c r="D638">
        <v>1339.5480000000018</v>
      </c>
      <c r="E638" s="160">
        <v>-2239.659550001445</v>
      </c>
      <c r="F638">
        <v>1339.5480000000018</v>
      </c>
      <c r="G638" s="160">
        <v>0.18733999855476213</v>
      </c>
      <c r="I638" s="160"/>
      <c r="K638" s="160"/>
      <c r="L638">
        <v>1339.4480000000017</v>
      </c>
      <c r="M638" s="160">
        <v>76.438843934610688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>
        <v>1339.7480000000019</v>
      </c>
      <c r="C639" s="160">
        <v>27.904075055620272</v>
      </c>
      <c r="D639">
        <v>1339.7480000000019</v>
      </c>
      <c r="E639" s="160">
        <v>-2239.6089263054973</v>
      </c>
      <c r="F639">
        <v>1339.7480000000019</v>
      </c>
      <c r="G639" s="160">
        <v>0.23796369450246857</v>
      </c>
      <c r="I639" s="160"/>
      <c r="K639" s="160"/>
      <c r="L639">
        <v>1339.648000000002</v>
      </c>
      <c r="M639" s="160">
        <v>75.33779866658324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>
        <v>1339.9480000000019</v>
      </c>
      <c r="C640" s="160">
        <v>27.711568573772723</v>
      </c>
      <c r="D640">
        <v>1339.9480000000019</v>
      </c>
      <c r="E640" s="160">
        <v>-2239.5546965550839</v>
      </c>
      <c r="F640">
        <v>1339.9480000000019</v>
      </c>
      <c r="G640" s="160">
        <v>0.29219344491593802</v>
      </c>
      <c r="I640" s="160"/>
      <c r="K640" s="160"/>
      <c r="L640">
        <v>1339.8480000000018</v>
      </c>
      <c r="M640" s="160">
        <v>74.267285870726127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>
        <v>1340.148000000002</v>
      </c>
      <c r="C641" s="160">
        <v>27.520073481683287</v>
      </c>
      <c r="D641">
        <v>1340.148000000002</v>
      </c>
      <c r="E641" s="160">
        <v>-2239.4969967940574</v>
      </c>
      <c r="F641">
        <v>1340.148000000002</v>
      </c>
      <c r="G641" s="160">
        <v>0.3498932059424078</v>
      </c>
      <c r="I641" s="160"/>
      <c r="K641" s="160"/>
      <c r="L641">
        <v>1340.048000000002</v>
      </c>
      <c r="M641" s="160">
        <v>73.231817737129603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>
        <v>1340.348000000002</v>
      </c>
      <c r="C642" s="160">
        <v>27.329610208289594</v>
      </c>
      <c r="D642">
        <v>1340.348000000002</v>
      </c>
      <c r="E642" s="160">
        <v>-2239.4359771506092</v>
      </c>
      <c r="F642">
        <v>1340.348000000002</v>
      </c>
      <c r="G642" s="160">
        <v>0.41091284939057005</v>
      </c>
      <c r="I642" s="160"/>
      <c r="K642" s="160"/>
      <c r="L642">
        <v>1340.2480000000019</v>
      </c>
      <c r="M642" s="160">
        <v>72.235847943805027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>
        <v>1340.548000000002</v>
      </c>
      <c r="C643" s="160">
        <v>27.140187100572255</v>
      </c>
      <c r="D643">
        <v>1340.548000000002</v>
      </c>
      <c r="E643" s="160">
        <v>-2239.3718010996267</v>
      </c>
      <c r="F643">
        <v>1340.548000000002</v>
      </c>
      <c r="G643" s="160">
        <v>0.47508890037306628</v>
      </c>
      <c r="I643" s="160"/>
      <c r="K643" s="160"/>
      <c r="L643">
        <v>1340.4480000000021</v>
      </c>
      <c r="M643" s="160">
        <v>71.283754855270999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>
        <v>1340.7480000000021</v>
      </c>
      <c r="C644" s="160">
        <v>26.95179999015172</v>
      </c>
      <c r="D644">
        <v>1340.7480000000021</v>
      </c>
      <c r="E644" s="160">
        <v>-2239.3046445605619</v>
      </c>
      <c r="F644">
        <v>1340.7480000000021</v>
      </c>
      <c r="G644" s="160">
        <v>0.54224543943792014</v>
      </c>
      <c r="I644" s="160"/>
      <c r="K644" s="160"/>
      <c r="L644">
        <v>1340.648000000002</v>
      </c>
      <c r="M644" s="160">
        <v>70.379784192425305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>
        <v>1340.9480000000021</v>
      </c>
      <c r="C645" s="160">
        <v>26.76443195138182</v>
      </c>
      <c r="D645">
        <v>1340.9480000000021</v>
      </c>
      <c r="E645" s="160">
        <v>-2239.2346949513999</v>
      </c>
      <c r="F645">
        <v>1340.9480000000021</v>
      </c>
      <c r="G645" s="160">
        <v>0.61219504859991503</v>
      </c>
      <c r="I645" s="160"/>
      <c r="K645" s="160"/>
      <c r="L645">
        <v>1340.8480000000022</v>
      </c>
      <c r="M645" s="160">
        <v>69.528022498531513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>
        <v>1341.1480000000022</v>
      </c>
      <c r="C646" s="160">
        <v>26.57805296643204</v>
      </c>
      <c r="D646">
        <v>1341.1480000000022</v>
      </c>
      <c r="E646" s="160">
        <v>-2239.1621509646329</v>
      </c>
      <c r="F646">
        <v>1341.1480000000022</v>
      </c>
      <c r="G646" s="160">
        <v>0.6847390353668743</v>
      </c>
      <c r="I646" s="160"/>
      <c r="K646" s="160"/>
      <c r="L646">
        <v>1341.048000000002</v>
      </c>
      <c r="M646" s="160">
        <v>68.73260126577496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>
        <v>1341.3480000000022</v>
      </c>
      <c r="C647" s="160">
        <v>26.392619800728209</v>
      </c>
      <c r="D647">
        <v>1341.3480000000022</v>
      </c>
      <c r="E647" s="160">
        <v>-2239.087222173232</v>
      </c>
      <c r="F647">
        <v>1341.3480000000022</v>
      </c>
      <c r="G647" s="160">
        <v>0.75966782676778166</v>
      </c>
      <c r="I647" s="160"/>
      <c r="K647" s="160"/>
      <c r="L647">
        <v>1341.2480000000023</v>
      </c>
      <c r="M647" s="160">
        <v>67.997628200821609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>
        <v>1341.5480000000023</v>
      </c>
      <c r="C648" s="160">
        <v>26.208076002233859</v>
      </c>
      <c r="D648">
        <v>1341.5480000000023</v>
      </c>
      <c r="E648" s="160">
        <v>-2239.0101287491962</v>
      </c>
      <c r="F648">
        <v>1341.5480000000023</v>
      </c>
      <c r="G648" s="160">
        <v>0.83676125080364727</v>
      </c>
      <c r="I648" s="160"/>
      <c r="K648" s="160"/>
      <c r="L648">
        <v>1341.4480000000021</v>
      </c>
      <c r="M648" s="160">
        <v>67.327200318279338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>
        <v>1341.7480000000023</v>
      </c>
      <c r="C649" s="160">
        <v>26.024352253938702</v>
      </c>
      <c r="D649">
        <v>1341.7480000000023</v>
      </c>
      <c r="E649" s="160">
        <v>-2238.9311007747365</v>
      </c>
      <c r="F649">
        <v>1341.7480000000023</v>
      </c>
      <c r="G649" s="160">
        <v>0.91578922526332462</v>
      </c>
      <c r="I649" s="160"/>
      <c r="K649" s="160"/>
      <c r="L649">
        <v>1341.6480000000024</v>
      </c>
      <c r="M649" s="160">
        <v>66.725251787812326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>
        <v>1341.9480000000024</v>
      </c>
      <c r="C650" s="160">
        <v>25.841366546780577</v>
      </c>
      <c r="D650">
        <v>1341.9480000000024</v>
      </c>
      <c r="E650" s="160">
        <v>-2238.8503784481995</v>
      </c>
      <c r="F650">
        <v>1341.9480000000024</v>
      </c>
      <c r="G650" s="160">
        <v>0.99651155180026763</v>
      </c>
      <c r="I650" s="160"/>
      <c r="K650" s="160"/>
      <c r="L650">
        <v>1341.8480000000022</v>
      </c>
      <c r="M650" s="160">
        <v>66.195802603430806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>
        <v>1342.1480000000024</v>
      </c>
      <c r="C651" s="160">
        <v>25.659024820251723</v>
      </c>
      <c r="D651">
        <v>1342.1480000000024</v>
      </c>
      <c r="E651" s="160">
        <v>-2238.7682116428537</v>
      </c>
      <c r="F651">
        <v>1342.1480000000024</v>
      </c>
      <c r="G651" s="160">
        <v>1.0786783571461456</v>
      </c>
      <c r="I651" s="160"/>
      <c r="K651" s="160"/>
      <c r="L651">
        <v>1342.0480000000025</v>
      </c>
      <c r="M651" s="160">
        <v>65.742726390137577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>
        <v>1342.3480000000025</v>
      </c>
      <c r="C652" s="160">
        <v>25.477221372003189</v>
      </c>
      <c r="D652">
        <v>1342.3480000000025</v>
      </c>
      <c r="E652" s="160">
        <v>-2238.6848604537463</v>
      </c>
      <c r="F652">
        <v>1342.3480000000025</v>
      </c>
      <c r="G652" s="160">
        <v>1.1620295462535069</v>
      </c>
      <c r="I652" s="160"/>
      <c r="K652" s="160"/>
      <c r="L652">
        <v>1342.2480000000023</v>
      </c>
      <c r="M652" s="160">
        <v>65.370026425587753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>
        <v>1342.5480000000025</v>
      </c>
      <c r="C653" s="160">
        <v>25.295840411017981</v>
      </c>
      <c r="D653">
        <v>1342.5480000000025</v>
      </c>
      <c r="E653" s="160">
        <v>-2238.6005936990887</v>
      </c>
      <c r="F653">
        <v>1342.5480000000025</v>
      </c>
      <c r="G653" s="160">
        <v>1.2462963009111263</v>
      </c>
      <c r="I653" s="160"/>
      <c r="K653" s="160"/>
      <c r="L653">
        <v>1342.4480000000026</v>
      </c>
      <c r="M653" s="160">
        <v>65.08115684204482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>
        <v>1342.7480000000025</v>
      </c>
      <c r="C654" s="160">
        <v>25.11475666180155</v>
      </c>
      <c r="D654">
        <v>1342.7480000000025</v>
      </c>
      <c r="E654" s="160">
        <v>-2238.5156900010802</v>
      </c>
      <c r="F654">
        <v>1342.7480000000025</v>
      </c>
      <c r="G654" s="160">
        <v>1.3311999989196011</v>
      </c>
      <c r="I654" s="160"/>
      <c r="K654" s="160"/>
      <c r="L654">
        <v>1342.6480000000024</v>
      </c>
      <c r="M654" s="160">
        <v>64.879798085178294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>
        <v>1342.9480000000026</v>
      </c>
      <c r="C655" s="160">
        <v>24.933836841291168</v>
      </c>
      <c r="D655">
        <v>1342.9480000000026</v>
      </c>
      <c r="E655" s="160">
        <v>-2238.4304374206531</v>
      </c>
      <c r="F655">
        <v>1342.9480000000026</v>
      </c>
      <c r="G655" s="160">
        <v>1.4164525793466964</v>
      </c>
      <c r="I655" s="160"/>
      <c r="K655" s="160"/>
      <c r="L655">
        <v>1342.8480000000027</v>
      </c>
      <c r="M655" s="160">
        <v>64.769367360788635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>
        <v>1343.1480000000026</v>
      </c>
      <c r="C656" s="160">
        <v>24.752991711672539</v>
      </c>
      <c r="D656">
        <v>1343.1480000000026</v>
      </c>
      <c r="E656" s="160">
        <v>-2238.3450263916129</v>
      </c>
      <c r="F656">
        <v>1343.1480000000026</v>
      </c>
      <c r="G656" s="160">
        <v>1.5018636083868842</v>
      </c>
      <c r="I656" s="160"/>
      <c r="K656" s="160"/>
      <c r="L656">
        <v>1343.0480000000025</v>
      </c>
      <c r="M656" s="160">
        <v>64.719184715766275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>
        <v>1343.3480000000027</v>
      </c>
      <c r="C657" s="160">
        <v>24.572176246041042</v>
      </c>
      <c r="D657">
        <v>1343.3480000000027</v>
      </c>
      <c r="E657" s="160">
        <v>-2238.2595524624357</v>
      </c>
      <c r="F657">
        <v>1343.3480000000027</v>
      </c>
      <c r="G657" s="160">
        <v>1.5873375375640535</v>
      </c>
      <c r="I657" s="160"/>
      <c r="K657" s="160"/>
      <c r="L657">
        <v>1343.2480000000028</v>
      </c>
      <c r="M657" s="160">
        <v>64.699261812758451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>
        <v>1343.5480000000027</v>
      </c>
      <c r="C658" s="160">
        <v>24.391343646124714</v>
      </c>
      <c r="D658">
        <v>1343.5480000000027</v>
      </c>
      <c r="E658" s="160">
        <v>-2238.1741146736658</v>
      </c>
      <c r="F658">
        <v>1343.5480000000027</v>
      </c>
      <c r="G658" s="160">
        <v>1.6727753263339764</v>
      </c>
      <c r="I658" s="160"/>
      <c r="K658" s="160"/>
      <c r="L658">
        <v>1343.4480000000026</v>
      </c>
      <c r="M658" s="160">
        <v>64.710719926242078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>
        <v>1343.7480000000028</v>
      </c>
      <c r="C659" s="160">
        <v>24.210445505298775</v>
      </c>
      <c r="D659">
        <v>1343.7480000000028</v>
      </c>
      <c r="E659" s="160">
        <v>-2238.0888156314072</v>
      </c>
      <c r="F659">
        <v>1343.7480000000028</v>
      </c>
      <c r="G659" s="160">
        <v>1.7580743685925881</v>
      </c>
      <c r="I659" s="160"/>
      <c r="K659" s="160"/>
      <c r="L659">
        <v>1343.6480000000029</v>
      </c>
      <c r="M659" s="160">
        <v>64.754679431243559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>
        <v>1343.9480000000028</v>
      </c>
      <c r="C660" s="160">
        <v>24.02939160174558</v>
      </c>
      <c r="D660">
        <v>1343.9480000000028</v>
      </c>
      <c r="E660" s="160">
        <v>-2238.0038476056525</v>
      </c>
      <c r="F660">
        <v>1343.9480000000028</v>
      </c>
      <c r="G660" s="160">
        <v>1.8430423943473215</v>
      </c>
      <c r="I660" s="160"/>
      <c r="K660" s="160"/>
      <c r="L660">
        <v>1343.8480000000027</v>
      </c>
      <c r="M660" s="160">
        <v>64.859482850662914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>
        <v>1344.1480000000029</v>
      </c>
      <c r="C661" s="160">
        <v>23.848016284965091</v>
      </c>
      <c r="D661">
        <v>1344.1480000000029</v>
      </c>
      <c r="E661" s="160">
        <v>-2237.9195677720695</v>
      </c>
      <c r="F661">
        <v>1344.1480000000029</v>
      </c>
      <c r="G661" s="160">
        <v>1.92732222793029</v>
      </c>
      <c r="I661" s="160"/>
      <c r="K661" s="160"/>
      <c r="L661">
        <v>1344.048000000003</v>
      </c>
      <c r="M661" s="160">
        <v>65.077077546373388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>
        <v>1344.3480000000029</v>
      </c>
      <c r="C662" s="160">
        <v>23.6661523652722</v>
      </c>
      <c r="D662">
        <v>1344.3480000000029</v>
      </c>
      <c r="E662" s="160">
        <v>-2237.8363474505604</v>
      </c>
      <c r="F662">
        <v>1344.3480000000029</v>
      </c>
      <c r="G662" s="160">
        <v>2.0105425494393785</v>
      </c>
      <c r="I662" s="160"/>
      <c r="K662" s="160"/>
      <c r="L662">
        <v>1344.2480000000028</v>
      </c>
      <c r="M662" s="160">
        <v>65.411325999952396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>
        <v>1344.548000000003</v>
      </c>
      <c r="C663" s="160">
        <v>23.483633189367197</v>
      </c>
      <c r="D663">
        <v>1344.548000000003</v>
      </c>
      <c r="E663" s="160">
        <v>-2237.7545741945505</v>
      </c>
      <c r="F663">
        <v>1344.548000000003</v>
      </c>
      <c r="G663" s="160">
        <v>2.0923158054492887</v>
      </c>
      <c r="I663" s="160"/>
      <c r="K663" s="160"/>
      <c r="L663">
        <v>1344.448000000003</v>
      </c>
      <c r="M663" s="160">
        <v>65.866400728748715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>
        <v>1344.748000000003</v>
      </c>
      <c r="C664" s="160">
        <v>23.300296542845732</v>
      </c>
      <c r="D664">
        <v>1344.748000000003</v>
      </c>
      <c r="E664" s="160">
        <v>-2237.6746505253859</v>
      </c>
      <c r="F664">
        <v>1344.748000000003</v>
      </c>
      <c r="G664" s="160">
        <v>2.1722394746138889</v>
      </c>
      <c r="I664" s="160"/>
      <c r="K664" s="160"/>
      <c r="L664">
        <v>1344.6480000000029</v>
      </c>
      <c r="M664" s="160">
        <v>66.445715504529616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>
        <v>1344.948000000003</v>
      </c>
      <c r="C665" s="160">
        <v>23.115987579093847</v>
      </c>
      <c r="D665">
        <v>1344.948000000003</v>
      </c>
      <c r="E665" s="160">
        <v>-2237.5969953624281</v>
      </c>
      <c r="F665">
        <v>1344.948000000003</v>
      </c>
      <c r="G665" s="160">
        <v>2.2498946375717424</v>
      </c>
      <c r="I665" s="160"/>
      <c r="K665" s="160"/>
      <c r="L665">
        <v>1344.8480000000031</v>
      </c>
      <c r="M665" s="160">
        <v>67.152777718255905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>
        <v>1345.1480000000031</v>
      </c>
      <c r="C666" s="160">
        <v>22.930562134957771</v>
      </c>
      <c r="D666">
        <v>1345.1480000000031</v>
      </c>
      <c r="E666" s="160">
        <v>-2237.5220452587128</v>
      </c>
      <c r="F666">
        <v>1345.1480000000031</v>
      </c>
      <c r="G666" s="160">
        <v>2.3248447412870519</v>
      </c>
      <c r="I666" s="160"/>
      <c r="K666" s="160"/>
      <c r="L666">
        <v>1345.048000000003</v>
      </c>
      <c r="M666" s="160">
        <v>67.991138617901797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>
        <v>1345.3480000000031</v>
      </c>
      <c r="C667" s="160">
        <v>22.743889967561124</v>
      </c>
      <c r="D667">
        <v>1345.3480000000031</v>
      </c>
      <c r="E667" s="160">
        <v>-2237.4502566445553</v>
      </c>
      <c r="F667">
        <v>1345.3480000000031</v>
      </c>
      <c r="G667" s="160">
        <v>2.3966333554444645</v>
      </c>
      <c r="I667" s="160"/>
      <c r="K667" s="160"/>
      <c r="L667">
        <v>1345.2480000000032</v>
      </c>
      <c r="M667" s="160">
        <v>68.964727857391509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>
        <v>1345.5480000000032</v>
      </c>
      <c r="C668" s="160">
        <v>22.555858516512718</v>
      </c>
      <c r="D668">
        <v>1345.5480000000032</v>
      </c>
      <c r="E668" s="160">
        <v>-2237.3821078302772</v>
      </c>
      <c r="F668">
        <v>1345.5480000000032</v>
      </c>
      <c r="G668" s="160">
        <v>2.4647821697226391</v>
      </c>
      <c r="I668" s="160"/>
      <c r="K668" s="160"/>
      <c r="L668">
        <v>1345.448000000003</v>
      </c>
      <c r="M668" s="160">
        <v>70.077809310479324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>
        <v>1345.7480000000032</v>
      </c>
      <c r="C669" s="160">
        <v>22.366377327604514</v>
      </c>
      <c r="D669">
        <v>1345.7480000000032</v>
      </c>
      <c r="E669" s="160">
        <v>-2237.3181004497742</v>
      </c>
      <c r="F669">
        <v>1345.7480000000032</v>
      </c>
      <c r="G669" s="160">
        <v>2.5287895502256106</v>
      </c>
      <c r="I669" s="160"/>
      <c r="K669" s="160"/>
      <c r="L669">
        <v>1345.6480000000033</v>
      </c>
      <c r="M669" s="160">
        <v>71.334859290588412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>
        <v>1345.9480000000033</v>
      </c>
      <c r="C670" s="160">
        <v>22.175384050697431</v>
      </c>
      <c r="D670">
        <v>1345.9480000000033</v>
      </c>
      <c r="E670" s="160">
        <v>-2237.2587573319715</v>
      </c>
      <c r="F670">
        <v>1345.9480000000033</v>
      </c>
      <c r="G670" s="160">
        <v>2.5881326680282655</v>
      </c>
      <c r="I670" s="160"/>
      <c r="K670" s="160"/>
      <c r="L670">
        <v>1345.8480000000031</v>
      </c>
      <c r="M670" s="160">
        <v>72.739568184012427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>
        <v>1346.1480000000033</v>
      </c>
      <c r="C671" s="160">
        <v>21.982849804039407</v>
      </c>
      <c r="D671">
        <v>1346.1480000000033</v>
      </c>
      <c r="E671" s="160">
        <v>-2237.2046226286884</v>
      </c>
      <c r="F671">
        <v>1346.1480000000033</v>
      </c>
      <c r="G671" s="160">
        <v>2.6422673713113909</v>
      </c>
      <c r="I671" s="160"/>
      <c r="K671" s="160"/>
      <c r="L671">
        <v>1346.0480000000034</v>
      </c>
      <c r="M671" s="160">
        <v>74.295651527012438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>
        <v>1346.3480000000034</v>
      </c>
      <c r="C672" s="160">
        <v>21.78878504066973</v>
      </c>
      <c r="D672">
        <v>1346.3480000000034</v>
      </c>
      <c r="E672" s="160">
        <v>-2237.1562612060516</v>
      </c>
      <c r="F672">
        <v>1346.3480000000034</v>
      </c>
      <c r="G672" s="160">
        <v>2.6906287939482354</v>
      </c>
      <c r="I672" s="160"/>
      <c r="K672" s="160"/>
      <c r="L672">
        <v>1346.2480000000032</v>
      </c>
      <c r="M672" s="160">
        <v>76.006770566156646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>
        <v>1346.5480000000034</v>
      </c>
      <c r="C673" s="160">
        <v>21.593245779496982</v>
      </c>
      <c r="D673">
        <v>1346.5480000000034</v>
      </c>
      <c r="E673" s="160">
        <v>-2237.1142575590243</v>
      </c>
      <c r="F673">
        <v>1346.5480000000034</v>
      </c>
      <c r="G673" s="160">
        <v>2.7326324409755216</v>
      </c>
      <c r="I673" s="160"/>
      <c r="K673" s="160"/>
      <c r="L673">
        <v>1346.4480000000035</v>
      </c>
      <c r="M673" s="160">
        <v>77.876565131503455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>
        <v>1346.7480000000035</v>
      </c>
      <c r="C674" s="160">
        <v>21.396340015912777</v>
      </c>
      <c r="D674">
        <v>1346.7480000000035</v>
      </c>
      <c r="E674" s="160">
        <v>-2237.0792151509318</v>
      </c>
      <c r="F674">
        <v>1346.7480000000035</v>
      </c>
      <c r="G674" s="160">
        <v>2.7676748490680438</v>
      </c>
      <c r="I674" s="160"/>
      <c r="K674" s="160"/>
      <c r="L674">
        <v>1346.6480000000033</v>
      </c>
      <c r="M674" s="160">
        <v>79.908983109119234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>
        <v>1346.9480000000035</v>
      </c>
      <c r="C675" s="160">
        <v>21.198234890683544</v>
      </c>
      <c r="D675">
        <v>1346.9480000000035</v>
      </c>
      <c r="E675" s="160">
        <v>-2237.0517535100389</v>
      </c>
      <c r="F675">
        <v>1346.9480000000035</v>
      </c>
      <c r="G675" s="160">
        <v>2.7951364899608961</v>
      </c>
      <c r="I675" s="160"/>
      <c r="K675" s="160"/>
      <c r="L675">
        <v>1346.8480000000036</v>
      </c>
      <c r="M675" s="160">
        <v>82.107864962752473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>
        <v>1347.1480000000035</v>
      </c>
      <c r="C676" s="160">
        <v>20.999165237400671</v>
      </c>
      <c r="D676">
        <v>1347.1480000000035</v>
      </c>
      <c r="E676" s="160">
        <v>-2237.0325046955768</v>
      </c>
      <c r="F676">
        <v>1347.1480000000035</v>
      </c>
      <c r="G676" s="160">
        <v>2.8143853044230127</v>
      </c>
      <c r="I676" s="160"/>
      <c r="K676" s="160"/>
      <c r="L676">
        <v>1347.0480000000034</v>
      </c>
      <c r="M676" s="160">
        <v>84.477019586354686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>
        <v>1347.3480000000036</v>
      </c>
      <c r="C677" s="160">
        <v>20.799516728426809</v>
      </c>
      <c r="D677">
        <v>1347.3480000000036</v>
      </c>
      <c r="E677" s="160">
        <v>-2237.0206800254946</v>
      </c>
      <c r="F677">
        <v>1347.3480000000036</v>
      </c>
      <c r="G677" s="160">
        <v>2.8262099745052183</v>
      </c>
      <c r="I677" s="160"/>
      <c r="K677" s="160"/>
      <c r="L677">
        <v>1347.2480000000037</v>
      </c>
      <c r="M677" s="160">
        <v>86.610477314325436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>
        <v>1347.5480000000036</v>
      </c>
      <c r="C678" s="160">
        <v>20.599585690440009</v>
      </c>
      <c r="D678">
        <v>1347.5480000000036</v>
      </c>
      <c r="E678" s="160">
        <v>-2237.0154816951112</v>
      </c>
      <c r="F678">
        <v>1347.5480000000036</v>
      </c>
      <c r="G678" s="160">
        <v>2.831408304888555</v>
      </c>
      <c r="I678" s="160"/>
      <c r="K678" s="160"/>
      <c r="L678">
        <v>1347.4480000000035</v>
      </c>
      <c r="M678" s="160">
        <v>88.510609934886361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>
        <v>1347.7480000000037</v>
      </c>
      <c r="C679" s="160">
        <v>20.399587874563867</v>
      </c>
      <c r="D679">
        <v>1347.7480000000037</v>
      </c>
      <c r="E679" s="160">
        <v>-2237.0161106456671</v>
      </c>
      <c r="F679">
        <v>1347.7480000000037</v>
      </c>
      <c r="G679" s="160">
        <v>2.8307793543326625</v>
      </c>
      <c r="I679" s="160"/>
      <c r="K679" s="160"/>
      <c r="L679">
        <v>1347.6480000000038</v>
      </c>
      <c r="M679" s="160">
        <v>90.180182435604493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>
        <v>1347.9480000000037</v>
      </c>
      <c r="C680" s="160">
        <v>20.199669002727418</v>
      </c>
      <c r="D680">
        <v>1347.9480000000037</v>
      </c>
      <c r="E680" s="160">
        <v>-2237.0217700908997</v>
      </c>
      <c r="F680">
        <v>1347.9480000000037</v>
      </c>
      <c r="G680" s="160">
        <v>2.8251199091000672</v>
      </c>
      <c r="I680" s="160"/>
      <c r="K680" s="160"/>
      <c r="L680">
        <v>1347.8480000000036</v>
      </c>
      <c r="M680" s="160">
        <v>91.621536503379986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>
        <v>1348.1480000000038</v>
      </c>
      <c r="C681" s="160">
        <v>19.999917028090774</v>
      </c>
      <c r="D681">
        <v>1348.1480000000038</v>
      </c>
      <c r="E681" s="160">
        <v>-2237.0317090436297</v>
      </c>
      <c r="F681">
        <v>1348.1480000000038</v>
      </c>
      <c r="G681" s="160">
        <v>2.8151809563701136</v>
      </c>
      <c r="I681" s="160"/>
      <c r="K681" s="160"/>
      <c r="L681">
        <v>1348.0480000000039</v>
      </c>
      <c r="M681" s="160">
        <v>92.848486496805435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>
        <v>1348.3491818181856</v>
      </c>
      <c r="C682" s="160">
        <v>19.799194999225872</v>
      </c>
      <c r="D682">
        <v>1348.3491818181856</v>
      </c>
      <c r="E682" s="160">
        <v>-2237.0452905623033</v>
      </c>
      <c r="F682">
        <v>1348.3491818181856</v>
      </c>
      <c r="G682" s="160">
        <v>2.8015994376964954</v>
      </c>
      <c r="I682" s="160"/>
      <c r="K682" s="160"/>
      <c r="L682">
        <v>1348.2485909090947</v>
      </c>
      <c r="M682" s="160">
        <v>93.87092235629342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>
        <v>1348.5503636363674</v>
      </c>
      <c r="C683" s="160">
        <v>19.598689320585535</v>
      </c>
      <c r="D683">
        <v>1348.5503636363674</v>
      </c>
      <c r="E683" s="160">
        <v>-2237.0617612500487</v>
      </c>
      <c r="F683">
        <v>1348.5503636363674</v>
      </c>
      <c r="G683" s="160">
        <v>2.7851287499511272</v>
      </c>
      <c r="I683" s="160"/>
      <c r="K683" s="160"/>
      <c r="L683">
        <v>1348.4497727272765</v>
      </c>
      <c r="M683" s="160">
        <v>94.696060377023642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>
        <v>1348.7515454545492</v>
      </c>
      <c r="C684" s="160">
        <v>19.398379772234097</v>
      </c>
      <c r="D684">
        <v>1348.7515454545492</v>
      </c>
      <c r="E684" s="160">
        <v>-2237.080466979543</v>
      </c>
      <c r="F684">
        <v>1348.7515454545492</v>
      </c>
      <c r="G684" s="160">
        <v>2.7664230204568412</v>
      </c>
      <c r="I684" s="160"/>
      <c r="K684" s="160"/>
      <c r="L684">
        <v>1348.6509545454583</v>
      </c>
      <c r="M684" s="160">
        <v>95.335043201810819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>
        <v>1348.952727272731</v>
      </c>
      <c r="C685" s="160">
        <v>19.198229105842149</v>
      </c>
      <c r="D685">
        <v>1348.952727272731</v>
      </c>
      <c r="E685" s="160">
        <v>-2237.1008024062135</v>
      </c>
      <c r="F685">
        <v>1348.952727272731</v>
      </c>
      <c r="G685" s="160">
        <v>2.746087593786342</v>
      </c>
      <c r="I685" s="160"/>
      <c r="K685" s="160"/>
      <c r="L685">
        <v>1348.8521363636401</v>
      </c>
      <c r="M685" s="160">
        <v>95.801377983867127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>
        <v>1349.1539090909127</v>
      </c>
      <c r="C686" s="160">
        <v>18.998190431616916</v>
      </c>
      <c r="D686">
        <v>1349.1539090909127</v>
      </c>
      <c r="E686" s="160">
        <v>-2237.1222112717942</v>
      </c>
      <c r="F686">
        <v>1349.1539090909127</v>
      </c>
      <c r="G686" s="160">
        <v>2.7246787282056175</v>
      </c>
      <c r="I686" s="160"/>
      <c r="K686" s="160"/>
      <c r="L686">
        <v>1349.0533181818219</v>
      </c>
      <c r="M686" s="160">
        <v>96.108749947050555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>
        <v>1349.3550909090945</v>
      </c>
      <c r="C687" s="160">
        <v>18.798213464152127</v>
      </c>
      <c r="D687">
        <v>1349.3550909090945</v>
      </c>
      <c r="E687" s="160">
        <v>-2237.1441887461092</v>
      </c>
      <c r="F687">
        <v>1349.3550909090945</v>
      </c>
      <c r="G687" s="160">
        <v>2.7027012538906092</v>
      </c>
      <c r="I687" s="160"/>
      <c r="K687" s="160"/>
      <c r="L687">
        <v>1349.2545000000036</v>
      </c>
      <c r="M687" s="160">
        <v>96.271638931857225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>
        <v>1349.5562727272763</v>
      </c>
      <c r="C688" s="160">
        <v>18.598258040134834</v>
      </c>
      <c r="D688">
        <v>1349.5562727272763</v>
      </c>
      <c r="E688" s="160">
        <v>-2237.1663609816219</v>
      </c>
      <c r="F688">
        <v>1349.5562727272763</v>
      </c>
      <c r="G688" s="160">
        <v>2.6805290183779107</v>
      </c>
      <c r="I688" s="160"/>
      <c r="K688" s="160"/>
      <c r="L688">
        <v>1349.4556818181854</v>
      </c>
      <c r="M688" s="160">
        <v>96.327444682382946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>
        <v>1349.7574545454581</v>
      </c>
      <c r="C689" s="160">
        <v>18.398310480382886</v>
      </c>
      <c r="D689">
        <v>1349.7574545454581</v>
      </c>
      <c r="E689" s="160">
        <v>-2237.1886036140131</v>
      </c>
      <c r="F689">
        <v>1349.7574545454581</v>
      </c>
      <c r="G689" s="160">
        <v>2.6582863859866848</v>
      </c>
      <c r="I689" s="160"/>
      <c r="K689" s="160"/>
      <c r="L689">
        <v>1349.6568636363672</v>
      </c>
      <c r="M689" s="160">
        <v>96.347618231539201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>
        <v>1349.9586363636399</v>
      </c>
      <c r="C690" s="160">
        <v>18.198358676653996</v>
      </c>
      <c r="D690">
        <v>1349.9586363636399</v>
      </c>
      <c r="E690" s="160">
        <v>-2237.210807636151</v>
      </c>
      <c r="F690">
        <v>1349.9586363636399</v>
      </c>
      <c r="G690" s="160">
        <v>2.6360823638488</v>
      </c>
      <c r="I690" s="160"/>
      <c r="K690" s="160"/>
      <c r="L690">
        <v>1349.858045454549</v>
      </c>
      <c r="M690" s="160">
        <v>96.336555914651058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>
        <v>1350.1598181818217</v>
      </c>
      <c r="C691" s="160">
        <v>17.998392277049032</v>
      </c>
      <c r="D691">
        <v>1350.1598181818217</v>
      </c>
      <c r="E691" s="160">
        <v>-2237.2328793869965</v>
      </c>
      <c r="F691">
        <v>1350.1598181818217</v>
      </c>
      <c r="G691" s="160">
        <v>2.6140106130033018</v>
      </c>
      <c r="I691" s="160"/>
      <c r="K691" s="160"/>
      <c r="L691">
        <v>1350.0592272727308</v>
      </c>
      <c r="M691" s="160">
        <v>96.298656740698291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>
        <v>1350.3610000000035</v>
      </c>
      <c r="C692" s="160">
        <v>17.798402795202556</v>
      </c>
      <c r="D692">
        <v>1350.3610000000035</v>
      </c>
      <c r="E692" s="160">
        <v>-2237.2547405628179</v>
      </c>
      <c r="F692">
        <v>1350.3610000000035</v>
      </c>
      <c r="G692" s="160">
        <v>2.5921494371818881</v>
      </c>
      <c r="I692" s="160"/>
      <c r="K692" s="160"/>
      <c r="L692">
        <v>1350.2604090909126</v>
      </c>
      <c r="M692" s="160">
        <v>96.238326291598014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>
        <v>1350.5621818181853</v>
      </c>
      <c r="C693" s="160">
        <v>17.598373103624454</v>
      </c>
      <c r="D693">
        <v>1350.5621818181853</v>
      </c>
      <c r="E693" s="160">
        <v>-2237.2762302551005</v>
      </c>
      <c r="F693">
        <v>1350.5621818181853</v>
      </c>
      <c r="G693" s="160">
        <v>2.5706597448993307</v>
      </c>
      <c r="I693" s="160"/>
      <c r="K693" s="160"/>
      <c r="L693">
        <v>1350.4615909090944</v>
      </c>
      <c r="M693" s="160">
        <v>96.131910721978443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>
        <v>1350.7633636363671</v>
      </c>
      <c r="C694" s="160">
        <v>17.398287791691715</v>
      </c>
      <c r="D694">
        <v>1350.7633636363671</v>
      </c>
      <c r="E694" s="160">
        <v>-2237.2971953017604</v>
      </c>
      <c r="F694">
        <v>1350.7633636363671</v>
      </c>
      <c r="G694" s="160">
        <v>2.5496946982393638</v>
      </c>
      <c r="I694" s="160"/>
      <c r="K694" s="160"/>
      <c r="L694">
        <v>1350.6627727272762</v>
      </c>
      <c r="M694" s="160">
        <v>95.981655547218139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>
        <v>1350.9645454545489</v>
      </c>
      <c r="C695" s="160">
        <v>17.198137598854519</v>
      </c>
      <c r="D695">
        <v>1350.9645454545489</v>
      </c>
      <c r="E695" s="160">
        <v>-2237.3175311608329</v>
      </c>
      <c r="F695">
        <v>1350.9645454545489</v>
      </c>
      <c r="G695" s="160">
        <v>2.5293588391668891</v>
      </c>
      <c r="I695" s="160"/>
      <c r="K695" s="160"/>
      <c r="L695">
        <v>1350.863954545458</v>
      </c>
      <c r="M695" s="160">
        <v>95.801514132643021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>
        <v>1351.1657272727307</v>
      </c>
      <c r="C696" s="160">
        <v>16.997919207675505</v>
      </c>
      <c r="D696">
        <v>1351.1657272727307</v>
      </c>
      <c r="E696" s="160">
        <v>-2237.337183778357</v>
      </c>
      <c r="F696">
        <v>1351.1657272727307</v>
      </c>
      <c r="G696" s="160">
        <v>2.509706221642773</v>
      </c>
      <c r="I696" s="160"/>
      <c r="K696" s="160"/>
      <c r="L696">
        <v>1351.0651363636398</v>
      </c>
      <c r="M696" s="160">
        <v>95.605961456322973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>
        <v>1351.3669090909125</v>
      </c>
      <c r="C697" s="160">
        <v>16.797634644650479</v>
      </c>
      <c r="D697">
        <v>1351.3669090909125</v>
      </c>
      <c r="E697" s="160">
        <v>-2237.3561497269061</v>
      </c>
      <c r="F697">
        <v>1351.3669090909125</v>
      </c>
      <c r="G697" s="160">
        <v>2.4907402730937065</v>
      </c>
      <c r="I697" s="160"/>
      <c r="K697" s="160"/>
      <c r="L697">
        <v>1351.2663181818216</v>
      </c>
      <c r="M697" s="160">
        <v>95.409493617663358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>
        <v>1351.5680909090943</v>
      </c>
      <c r="C698" s="160">
        <v>16.597290603794757</v>
      </c>
      <c r="D698">
        <v>1351.5680909090943</v>
      </c>
      <c r="E698" s="160">
        <v>-2237.3744763093646</v>
      </c>
      <c r="F698">
        <v>1351.5680909090943</v>
      </c>
      <c r="G698" s="160">
        <v>2.4724136906352214</v>
      </c>
      <c r="I698" s="160"/>
      <c r="K698" s="160"/>
      <c r="L698">
        <v>1351.4675000000034</v>
      </c>
      <c r="M698" s="160">
        <v>95.22661726614102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>
        <v>1351.7692727272761</v>
      </c>
      <c r="C699" s="160">
        <v>16.396897820742069</v>
      </c>
      <c r="D699">
        <v>1351.7692727272761</v>
      </c>
      <c r="E699" s="160">
        <v>-2237.3922616019718</v>
      </c>
      <c r="F699">
        <v>1351.7692727272761</v>
      </c>
      <c r="G699" s="160">
        <v>2.454628398028035</v>
      </c>
      <c r="I699" s="160"/>
      <c r="K699" s="160"/>
      <c r="L699">
        <v>1351.6686818181852</v>
      </c>
      <c r="M699" s="160">
        <v>95.071835265572034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>
        <v>1351.9704545454579</v>
      </c>
      <c r="C700" s="160">
        <v>16.196470503771732</v>
      </c>
      <c r="D700">
        <v>1351.9704545454579</v>
      </c>
      <c r="E700" s="160">
        <v>-2237.4096530078336</v>
      </c>
      <c r="F700">
        <v>1351.9704545454579</v>
      </c>
      <c r="G700" s="160">
        <v>2.437236992166163</v>
      </c>
      <c r="I700" s="160"/>
      <c r="K700" s="160"/>
      <c r="L700">
        <v>1351.869863636367</v>
      </c>
      <c r="M700" s="160">
        <v>94.959226792561935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>
        <v>1352.1716363636397</v>
      </c>
      <c r="C701" s="160">
        <v>15.996024286869567</v>
      </c>
      <c r="D701">
        <v>1352.1716363636397</v>
      </c>
      <c r="E701" s="160">
        <v>-2237.4268248105013</v>
      </c>
      <c r="F701">
        <v>1352.1716363636397</v>
      </c>
      <c r="G701" s="160">
        <v>2.420065189498473</v>
      </c>
      <c r="I701" s="160"/>
      <c r="K701" s="160"/>
      <c r="L701">
        <v>1352.0710454545488</v>
      </c>
      <c r="M701" s="160">
        <v>94.896453043802495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>
        <v>1352.3728181818215</v>
      </c>
      <c r="C702" s="160">
        <v>15.795565912865978</v>
      </c>
      <c r="D702">
        <v>1352.3728181818215</v>
      </c>
      <c r="E702" s="160">
        <v>-2237.4438537049955</v>
      </c>
      <c r="F702">
        <v>1352.3728181818215</v>
      </c>
      <c r="G702" s="160">
        <v>2.4030362950043127</v>
      </c>
      <c r="I702" s="160"/>
      <c r="K702" s="160"/>
      <c r="L702">
        <v>1352.2722272727306</v>
      </c>
      <c r="M702" s="160">
        <v>94.855606074436892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>
        <v>1352.5740000000033</v>
      </c>
      <c r="C703" s="160">
        <v>15.595102496802349</v>
      </c>
      <c r="D703">
        <v>1352.5740000000033</v>
      </c>
      <c r="E703" s="160">
        <v>-2237.4608319307677</v>
      </c>
      <c r="F703">
        <v>1352.5740000000033</v>
      </c>
      <c r="G703" s="160">
        <v>2.3860580692321491</v>
      </c>
      <c r="I703" s="160"/>
      <c r="K703" s="160"/>
      <c r="L703">
        <v>1352.4734090909124</v>
      </c>
      <c r="M703" s="160">
        <v>94.841106014681273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>
        <v>1352.775181818185</v>
      </c>
      <c r="C704" s="160">
        <v>15.394605796631666</v>
      </c>
      <c r="D704">
        <v>1352.775181818185</v>
      </c>
      <c r="E704" s="160">
        <v>-2237.4774119042522</v>
      </c>
      <c r="F704">
        <v>1352.775181818185</v>
      </c>
      <c r="G704" s="160">
        <v>2.3694780957475814</v>
      </c>
      <c r="I704" s="160"/>
      <c r="K704" s="160"/>
      <c r="L704">
        <v>1352.6745909090941</v>
      </c>
      <c r="M704" s="160">
        <v>94.727289498664391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>
        <v>1352.9763636363668</v>
      </c>
      <c r="C705" s="160">
        <v>15.194021209597691</v>
      </c>
      <c r="D705">
        <v>1352.9763636363668</v>
      </c>
      <c r="E705" s="160">
        <v>-2237.4928915595719</v>
      </c>
      <c r="F705">
        <v>1352.9763636363668</v>
      </c>
      <c r="G705" s="160">
        <v>2.3539984404278584</v>
      </c>
      <c r="I705" s="160"/>
      <c r="K705" s="160"/>
      <c r="L705">
        <v>1352.8757727272759</v>
      </c>
      <c r="M705" s="160">
        <v>94.412923629977556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>
        <v>1353.1775454545486</v>
      </c>
      <c r="C706" s="160">
        <v>14.993308999372315</v>
      </c>
      <c r="D706">
        <v>1353.1775454545486</v>
      </c>
      <c r="E706" s="160">
        <v>-2237.5066165097674</v>
      </c>
      <c r="F706">
        <v>1353.1775454545486</v>
      </c>
      <c r="G706" s="160">
        <v>2.3402734902324482</v>
      </c>
      <c r="I706" s="160"/>
      <c r="K706" s="160"/>
      <c r="L706">
        <v>1353.0769545454577</v>
      </c>
      <c r="M706" s="160">
        <v>93.911866852886476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>
        <v>1353.3787272727304</v>
      </c>
      <c r="C707" s="160">
        <v>14.792449589378403</v>
      </c>
      <c r="D707">
        <v>1353.3787272727304</v>
      </c>
      <c r="E707" s="160">
        <v>-2237.5179844383001</v>
      </c>
      <c r="F707">
        <v>1353.3787272727304</v>
      </c>
      <c r="G707" s="160">
        <v>2.3289055616996848</v>
      </c>
      <c r="I707" s="160"/>
      <c r="K707" s="160"/>
      <c r="L707">
        <v>1353.2781363636395</v>
      </c>
      <c r="M707" s="160">
        <v>93.239281734962177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>
        <v>1353.5799090909122</v>
      </c>
      <c r="C708" s="160">
        <v>14.591446815077882</v>
      </c>
      <c r="D708">
        <v>1353.5799090909122</v>
      </c>
      <c r="E708" s="160">
        <v>-2237.5264451341868</v>
      </c>
      <c r="F708">
        <v>1353.5799090909122</v>
      </c>
      <c r="G708" s="160">
        <v>2.3204448658129877</v>
      </c>
      <c r="I708" s="160"/>
      <c r="K708" s="160"/>
      <c r="L708">
        <v>1353.4793181818213</v>
      </c>
      <c r="M708" s="160">
        <v>92.410295955067411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>
        <v>1353.781090909094</v>
      </c>
      <c r="C709" s="160">
        <v>14.390329649556479</v>
      </c>
      <c r="D709">
        <v>1353.781090909094</v>
      </c>
      <c r="E709" s="160">
        <v>-2237.5315000280748</v>
      </c>
      <c r="F709">
        <v>1353.781090909094</v>
      </c>
      <c r="G709" s="160">
        <v>2.3153899719250148</v>
      </c>
      <c r="I709" s="160"/>
      <c r="K709" s="160"/>
      <c r="L709">
        <v>1353.6805000000031</v>
      </c>
      <c r="M709" s="160">
        <v>91.439773282143435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>
        <v>1353.9822727272758</v>
      </c>
      <c r="C710" s="160">
        <v>14.189152634069419</v>
      </c>
      <c r="D710">
        <v>1353.9822727272758</v>
      </c>
      <c r="E710" s="160">
        <v>-2237.5327021828839</v>
      </c>
      <c r="F710">
        <v>1353.9822727272758</v>
      </c>
      <c r="G710" s="160">
        <v>2.3141878171159078</v>
      </c>
      <c r="I710" s="160"/>
      <c r="K710" s="160"/>
      <c r="L710">
        <v>1353.8816818181849</v>
      </c>
      <c r="M710" s="160">
        <v>90.342372993754466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>
        <v>1354.1834545454576</v>
      </c>
      <c r="C711" s="160">
        <v>13.987995132239259</v>
      </c>
      <c r="D711">
        <v>1354.1834545454576</v>
      </c>
      <c r="E711" s="160">
        <v>-2237.5296573282426</v>
      </c>
      <c r="F711">
        <v>1354.1834545454576</v>
      </c>
      <c r="G711" s="160">
        <v>2.3172326717572105</v>
      </c>
      <c r="I711" s="160"/>
      <c r="K711" s="160"/>
      <c r="L711">
        <v>1354.0828636363667</v>
      </c>
      <c r="M711" s="160">
        <v>89.132798943085092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>
        <v>1354.3846363636394</v>
      </c>
      <c r="C712" s="160">
        <v>13.786959386810864</v>
      </c>
      <c r="D712">
        <v>1354.3846363636394</v>
      </c>
      <c r="E712" s="160">
        <v>-2237.5220270312361</v>
      </c>
      <c r="F712">
        <v>1354.3846363636394</v>
      </c>
      <c r="G712" s="160">
        <v>2.3248629687636821</v>
      </c>
      <c r="I712" s="160"/>
      <c r="K712" s="160"/>
      <c r="L712">
        <v>1354.2840454545485</v>
      </c>
      <c r="M712" s="160">
        <v>87.826386232957859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>
        <v>1354.5858181818212</v>
      </c>
      <c r="C713" s="160">
        <v>13.586167403042944</v>
      </c>
      <c r="D713">
        <v>1354.5858181818212</v>
      </c>
      <c r="E713" s="160">
        <v>-2237.5095306642047</v>
      </c>
      <c r="F713">
        <v>1354.5858181818212</v>
      </c>
      <c r="G713" s="160">
        <v>2.3373593357950995</v>
      </c>
      <c r="I713" s="160"/>
      <c r="K713" s="160"/>
      <c r="L713">
        <v>1354.4852272727303</v>
      </c>
      <c r="M713" s="160">
        <v>86.438768027378629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>
        <v>1354.787000000003</v>
      </c>
      <c r="C714" s="160">
        <v>13.385756960321423</v>
      </c>
      <c r="D714">
        <v>1354.787000000003</v>
      </c>
      <c r="E714" s="160">
        <v>-2237.4919457347969</v>
      </c>
      <c r="F714">
        <v>1354.787000000003</v>
      </c>
      <c r="G714" s="160">
        <v>2.3549442652029029</v>
      </c>
      <c r="I714" s="160"/>
      <c r="K714" s="160"/>
      <c r="L714">
        <v>1354.6864090909121</v>
      </c>
      <c r="M714" s="160">
        <v>84.985448974472376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>
        <v>1354.9881818181848</v>
      </c>
      <c r="C715" s="160">
        <v>13.185876884689195</v>
      </c>
      <c r="D715">
        <v>1354.9881818181848</v>
      </c>
      <c r="E715" s="160">
        <v>-2237.4691086041203</v>
      </c>
      <c r="F715">
        <v>1354.9881818181848</v>
      </c>
      <c r="G715" s="160">
        <v>2.3777813958795377</v>
      </c>
      <c r="I715" s="160"/>
      <c r="K715" s="160"/>
      <c r="L715">
        <v>1354.8875909090939</v>
      </c>
      <c r="M715" s="160">
        <v>83.48198272154319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>
        <v>1355.1893636363666</v>
      </c>
      <c r="C716" s="160">
        <v>12.986681719198268</v>
      </c>
      <c r="D716">
        <v>1355.1893636363666</v>
      </c>
      <c r="E716" s="160">
        <v>-2237.4409150210618</v>
      </c>
      <c r="F716">
        <v>1355.1893636363666</v>
      </c>
      <c r="G716" s="160">
        <v>2.4059749789380476</v>
      </c>
      <c r="I716" s="160"/>
      <c r="K716" s="160"/>
      <c r="L716">
        <v>1355.0887727272757</v>
      </c>
      <c r="M716" s="160">
        <v>81.944009818385084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>
        <v>1355.3905454545484</v>
      </c>
      <c r="C717" s="160">
        <v>12.788326092804514</v>
      </c>
      <c r="D717">
        <v>1355.3905454545484</v>
      </c>
      <c r="E717" s="160">
        <v>-2237.4073194886864</v>
      </c>
      <c r="F717">
        <v>1355.3905454545484</v>
      </c>
      <c r="G717" s="160">
        <v>2.4395705113133772</v>
      </c>
      <c r="I717" s="160"/>
      <c r="K717" s="160"/>
      <c r="L717">
        <v>1355.2899545454575</v>
      </c>
      <c r="M717" s="160">
        <v>80.387029576603879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>
        <v>1355.5917272727302</v>
      </c>
      <c r="C718" s="160">
        <v>12.590960613221347</v>
      </c>
      <c r="D718">
        <v>1355.5917272727302</v>
      </c>
      <c r="E718" s="160">
        <v>-2237.3683347482056</v>
      </c>
      <c r="F718">
        <v>1355.5917272727302</v>
      </c>
      <c r="G718" s="160">
        <v>2.4785552517942051</v>
      </c>
      <c r="I718" s="160"/>
      <c r="K718" s="160"/>
      <c r="L718">
        <v>1355.4911363636393</v>
      </c>
      <c r="M718" s="160">
        <v>78.826450453616232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>
        <v>1355.792909090912</v>
      </c>
      <c r="C719" s="160">
        <v>12.394958757053665</v>
      </c>
      <c r="D719">
        <v>1355.792909090912</v>
      </c>
      <c r="E719" s="160">
        <v>-2237.322990037816</v>
      </c>
      <c r="F719">
        <v>1355.792909090912</v>
      </c>
      <c r="G719" s="160">
        <v>2.5238999621838047</v>
      </c>
      <c r="I719" s="160"/>
      <c r="K719" s="160"/>
      <c r="L719">
        <v>1355.6923181818211</v>
      </c>
      <c r="M719" s="160">
        <v>76.973882603698115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>
        <v>1355.9940909090938</v>
      </c>
      <c r="C720" s="160">
        <v>12.200775461295189</v>
      </c>
      <c r="D720">
        <v>1355.9940909090938</v>
      </c>
      <c r="E720" s="160">
        <v>-2237.2704006532695</v>
      </c>
      <c r="F720">
        <v>1355.9940909090938</v>
      </c>
      <c r="G720" s="160">
        <v>2.5764893467303409</v>
      </c>
      <c r="I720" s="160"/>
      <c r="K720" s="160"/>
      <c r="L720">
        <v>1355.8935000000029</v>
      </c>
      <c r="M720" s="160">
        <v>74.846461050076186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>
        <v>1356.1952727272756</v>
      </c>
      <c r="C721" s="160">
        <v>12.0089490051687</v>
      </c>
      <c r="D721">
        <v>1356.1952727272756</v>
      </c>
      <c r="E721" s="160">
        <v>-2237.2097761274263</v>
      </c>
      <c r="F721">
        <v>1356.1952727272756</v>
      </c>
      <c r="G721" s="160">
        <v>2.6371138725735364</v>
      </c>
      <c r="I721" s="160"/>
      <c r="K721" s="160"/>
      <c r="L721">
        <v>1356.0946818181847</v>
      </c>
      <c r="M721" s="160">
        <v>72.461463560921928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>
        <v>1356.3964545454573</v>
      </c>
      <c r="C722" s="160">
        <v>11.820098375595657</v>
      </c>
      <c r="D722">
        <v>1356.3964545454573</v>
      </c>
      <c r="E722" s="160">
        <v>-2237.1404357068855</v>
      </c>
      <c r="F722">
        <v>1356.3964545454573</v>
      </c>
      <c r="G722" s="160">
        <v>2.7064542931143478</v>
      </c>
      <c r="I722" s="160"/>
      <c r="K722" s="160"/>
      <c r="L722">
        <v>1356.2958636363664</v>
      </c>
      <c r="M722" s="160">
        <v>69.838243504020284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>
        <v>1356.5976363636391</v>
      </c>
      <c r="C723" s="160">
        <v>11.634839085657674</v>
      </c>
      <c r="D723">
        <v>1356.5976363636391</v>
      </c>
      <c r="E723" s="160">
        <v>-2237.06200361847</v>
      </c>
      <c r="F723">
        <v>1356.5976363636391</v>
      </c>
      <c r="G723" s="160">
        <v>2.7848863815297591</v>
      </c>
      <c r="I723" s="160"/>
      <c r="K723" s="160"/>
      <c r="L723">
        <v>1356.4970454545482</v>
      </c>
      <c r="M723" s="160">
        <v>67.053956589408315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>
        <v>1356.7988181818209</v>
      </c>
      <c r="C724" s="160">
        <v>11.453608587201389</v>
      </c>
      <c r="D724">
        <v>1356.7988181818209</v>
      </c>
      <c r="E724" s="160">
        <v>-2236.9746648247256</v>
      </c>
      <c r="F724">
        <v>1356.7988181818209</v>
      </c>
      <c r="G724" s="160">
        <v>2.8722251752742523</v>
      </c>
      <c r="I724" s="160"/>
      <c r="K724" s="160"/>
      <c r="L724">
        <v>1356.69822727273</v>
      </c>
      <c r="M724" s="160">
        <v>64.269603686777316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>
        <v>1357.0000000000027</v>
      </c>
      <c r="C725" s="160">
        <v>11.276834842427965</v>
      </c>
      <c r="D725">
        <v>1357.0000000000027</v>
      </c>
      <c r="E725" s="160">
        <v>-2236.878625345762</v>
      </c>
      <c r="F725">
        <v>1357.0000000000027</v>
      </c>
      <c r="G725" s="160">
        <v>2.8538746542380977</v>
      </c>
      <c r="I725" s="160"/>
      <c r="K725" s="160"/>
      <c r="L725">
        <v>1356.8994090909118</v>
      </c>
      <c r="M725" s="160">
        <v>61.485191256450051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>
        <v>1358.3740000000028</v>
      </c>
      <c r="C726" s="160">
        <v>10.086211980409582</v>
      </c>
      <c r="D726">
        <v>1358.3740000000028</v>
      </c>
      <c r="E726" s="160">
        <v>-2236.192847806461</v>
      </c>
      <c r="F726">
        <v>1358.3740000000028</v>
      </c>
      <c r="G726" s="160">
        <v>3.539652193539041</v>
      </c>
      <c r="I726" s="160"/>
      <c r="K726" s="160"/>
      <c r="L726">
        <v>1357.6870000000026</v>
      </c>
      <c r="M726" s="160">
        <v>60.058824574440408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L727">
        <v>1358.3740000000028</v>
      </c>
      <c r="M727" s="160">
        <v>60.019555642677652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409" bestFit="1" customWidth="1"/>
  </cols>
  <sheetData>
    <row r="1" spans="1:3" x14ac:dyDescent="0.2">
      <c r="A1" s="410" t="s">
        <v>518</v>
      </c>
      <c r="C1" s="409" t="s">
        <v>519</v>
      </c>
    </row>
    <row r="2" spans="1:3" ht="13.5" thickBot="1" x14ac:dyDescent="0.25">
      <c r="A2" s="156" t="s">
        <v>520</v>
      </c>
      <c r="C2" s="409" t="s">
        <v>521</v>
      </c>
    </row>
    <row r="3" spans="1:3" ht="13.5" thickBot="1" x14ac:dyDescent="0.25"/>
    <row r="4" spans="1:3" x14ac:dyDescent="0.2">
      <c r="A4" s="410" t="s">
        <v>522</v>
      </c>
      <c r="C4" s="409" t="s">
        <v>523</v>
      </c>
    </row>
    <row r="5" spans="1:3" ht="13.5" thickBot="1" x14ac:dyDescent="0.25">
      <c r="A5" s="163" t="s">
        <v>524</v>
      </c>
      <c r="C5" s="409" t="s">
        <v>525</v>
      </c>
    </row>
    <row r="6" spans="1:3" ht="13.5" thickBot="1" x14ac:dyDescent="0.25">
      <c r="C6" s="409" t="s">
        <v>526</v>
      </c>
    </row>
    <row r="7" spans="1:3" x14ac:dyDescent="0.2">
      <c r="A7" s="410" t="s">
        <v>527</v>
      </c>
      <c r="C7" s="409" t="s">
        <v>528</v>
      </c>
    </row>
    <row r="8" spans="1:3" ht="13.5" thickBot="1" x14ac:dyDescent="0.25">
      <c r="A8" s="163" t="s">
        <v>529</v>
      </c>
      <c r="C8" s="409" t="s">
        <v>530</v>
      </c>
    </row>
    <row r="9" spans="1:3" ht="13.5" thickBot="1" x14ac:dyDescent="0.25"/>
    <row r="10" spans="1:3" x14ac:dyDescent="0.2">
      <c r="A10" s="323" t="s">
        <v>531</v>
      </c>
      <c r="C10" s="409" t="s">
        <v>532</v>
      </c>
    </row>
    <row r="11" spans="1:3" ht="13.5" thickBot="1" x14ac:dyDescent="0.25">
      <c r="A11" s="163">
        <v>24</v>
      </c>
      <c r="C11" s="409" t="s">
        <v>533</v>
      </c>
    </row>
    <row r="12" spans="1:3" x14ac:dyDescent="0.2">
      <c r="C12" s="409" t="s">
        <v>534</v>
      </c>
    </row>
    <row r="14" spans="1:3" x14ac:dyDescent="0.2">
      <c r="C14" s="409" t="s">
        <v>535</v>
      </c>
    </row>
    <row r="15" spans="1:3" x14ac:dyDescent="0.2">
      <c r="C15" s="409" t="str">
        <f>_xlfn.CONCAT("filename_static = '",$A$2,"'")</f>
        <v>filename_static = 'Estatico.sim'</v>
      </c>
    </row>
    <row r="17" spans="3:3" x14ac:dyDescent="0.2">
      <c r="C17" s="409" t="s">
        <v>536</v>
      </c>
    </row>
    <row r="18" spans="3:3" x14ac:dyDescent="0.2">
      <c r="C18" s="409" t="str">
        <f>_xlfn.CONCAT("pngname = '",$A$5,"'")</f>
        <v>pngname = 'estatico.png'</v>
      </c>
    </row>
    <row r="20" spans="3:3" x14ac:dyDescent="0.2">
      <c r="C20" s="409" t="s">
        <v>537</v>
      </c>
    </row>
    <row r="22" spans="3:3" x14ac:dyDescent="0.2">
      <c r="C22" s="409" t="s">
        <v>538</v>
      </c>
    </row>
    <row r="23" spans="3:3" x14ac:dyDescent="0.2">
      <c r="C23" s="409" t="s">
        <v>539</v>
      </c>
    </row>
    <row r="24" spans="3:3" x14ac:dyDescent="0.2">
      <c r="C24" s="409" t="s">
        <v>540</v>
      </c>
    </row>
    <row r="26" spans="3:3" x14ac:dyDescent="0.2">
      <c r="C26" s="409" t="s">
        <v>541</v>
      </c>
    </row>
    <row r="27" spans="3:3" x14ac:dyDescent="0.2">
      <c r="C27" s="409" t="s">
        <v>542</v>
      </c>
    </row>
    <row r="28" spans="3:3" x14ac:dyDescent="0.2">
      <c r="C28" s="409" t="s">
        <v>543</v>
      </c>
    </row>
    <row r="29" spans="3:3" x14ac:dyDescent="0.2">
      <c r="C29" s="409" t="s">
        <v>544</v>
      </c>
    </row>
    <row r="30" spans="3:3" x14ac:dyDescent="0.2">
      <c r="C30" s="409" t="s">
        <v>545</v>
      </c>
    </row>
    <row r="32" spans="3:3" x14ac:dyDescent="0.2">
      <c r="C32" s="409" t="s">
        <v>546</v>
      </c>
    </row>
    <row r="33" spans="3:3" x14ac:dyDescent="0.2">
      <c r="C33" s="409" t="s">
        <v>547</v>
      </c>
    </row>
    <row r="35" spans="3:3" x14ac:dyDescent="0.2">
      <c r="C35" s="409" t="s">
        <v>548</v>
      </c>
    </row>
    <row r="36" spans="3:3" x14ac:dyDescent="0.2">
      <c r="C36" s="409" t="s">
        <v>549</v>
      </c>
    </row>
    <row r="38" spans="3:3" x14ac:dyDescent="0.2">
      <c r="C38" s="409" t="s">
        <v>550</v>
      </c>
    </row>
    <row r="39" spans="3:3" x14ac:dyDescent="0.2">
      <c r="C39" s="409" t="s">
        <v>551</v>
      </c>
    </row>
    <row r="41" spans="3:3" x14ac:dyDescent="0.2">
      <c r="C41" s="409" t="s">
        <v>552</v>
      </c>
    </row>
    <row r="42" spans="3:3" x14ac:dyDescent="0.2">
      <c r="C42" s="409" t="s">
        <v>553</v>
      </c>
    </row>
    <row r="44" spans="3:3" x14ac:dyDescent="0.2">
      <c r="C44" s="409" t="s">
        <v>554</v>
      </c>
    </row>
    <row r="45" spans="3:3" x14ac:dyDescent="0.2">
      <c r="C45" s="409" t="s">
        <v>555</v>
      </c>
    </row>
    <row r="47" spans="3:3" x14ac:dyDescent="0.2">
      <c r="C47" s="409" t="s">
        <v>556</v>
      </c>
    </row>
    <row r="48" spans="3:3" x14ac:dyDescent="0.2">
      <c r="C48" s="409" t="s">
        <v>557</v>
      </c>
    </row>
    <row r="50" spans="3:3" x14ac:dyDescent="0.2">
      <c r="C50" s="409" t="s">
        <v>558</v>
      </c>
    </row>
    <row r="51" spans="3:3" x14ac:dyDescent="0.2">
      <c r="C51" s="409" t="s">
        <v>559</v>
      </c>
    </row>
    <row r="53" spans="3:3" x14ac:dyDescent="0.2">
      <c r="C53" s="409" t="s">
        <v>560</v>
      </c>
    </row>
    <row r="54" spans="3:3" x14ac:dyDescent="0.2">
      <c r="C54" s="409" t="s">
        <v>561</v>
      </c>
    </row>
    <row r="56" spans="3:3" x14ac:dyDescent="0.2">
      <c r="C56" s="409" t="s">
        <v>562</v>
      </c>
    </row>
    <row r="57" spans="3:3" x14ac:dyDescent="0.2">
      <c r="C57" s="409" t="s">
        <v>563</v>
      </c>
    </row>
    <row r="59" spans="3:3" x14ac:dyDescent="0.2">
      <c r="C59" s="409" t="s">
        <v>564</v>
      </c>
    </row>
    <row r="60" spans="3:3" x14ac:dyDescent="0.2">
      <c r="C60" s="409" t="s">
        <v>565</v>
      </c>
    </row>
    <row r="62" spans="3:3" x14ac:dyDescent="0.2">
      <c r="C62" s="409" t="s">
        <v>566</v>
      </c>
    </row>
    <row r="63" spans="3:3" x14ac:dyDescent="0.2">
      <c r="C63" s="409" t="s">
        <v>567</v>
      </c>
    </row>
    <row r="65" spans="3:3" x14ac:dyDescent="0.2">
      <c r="C65" s="409" t="s">
        <v>568</v>
      </c>
    </row>
    <row r="66" spans="3:3" x14ac:dyDescent="0.2">
      <c r="C66" s="409" t="s">
        <v>569</v>
      </c>
    </row>
    <row r="68" spans="3:3" x14ac:dyDescent="0.2">
      <c r="C68" s="409" t="s">
        <v>570</v>
      </c>
    </row>
    <row r="69" spans="3:3" x14ac:dyDescent="0.2">
      <c r="C69" s="409" t="s">
        <v>571</v>
      </c>
    </row>
    <row r="71" spans="3:3" x14ac:dyDescent="0.2">
      <c r="C71" s="409" t="s">
        <v>572</v>
      </c>
    </row>
    <row r="72" spans="3:3" x14ac:dyDescent="0.2">
      <c r="C72" s="409" t="s">
        <v>573</v>
      </c>
    </row>
    <row r="74" spans="3:3" x14ac:dyDescent="0.2">
      <c r="C74" s="409" t="s">
        <v>574</v>
      </c>
    </row>
    <row r="75" spans="3:3" x14ac:dyDescent="0.2">
      <c r="C75" s="409" t="s">
        <v>575</v>
      </c>
    </row>
    <row r="77" spans="3:3" x14ac:dyDescent="0.2">
      <c r="C77" s="409" t="s">
        <v>576</v>
      </c>
    </row>
    <row r="78" spans="3:3" x14ac:dyDescent="0.2">
      <c r="C78" s="409" t="s">
        <v>577</v>
      </c>
    </row>
    <row r="80" spans="3:3" x14ac:dyDescent="0.2">
      <c r="C80" s="409" t="s">
        <v>578</v>
      </c>
    </row>
    <row r="81" spans="3:3" x14ac:dyDescent="0.2">
      <c r="C81" s="409" t="s">
        <v>579</v>
      </c>
    </row>
    <row r="83" spans="3:3" x14ac:dyDescent="0.2">
      <c r="C83" s="409" t="s">
        <v>580</v>
      </c>
    </row>
    <row r="84" spans="3:3" x14ac:dyDescent="0.2">
      <c r="C84" s="409" t="s">
        <v>581</v>
      </c>
    </row>
    <row r="86" spans="3:3" x14ac:dyDescent="0.2">
      <c r="C86" s="409" t="s">
        <v>582</v>
      </c>
    </row>
    <row r="87" spans="3:3" x14ac:dyDescent="0.2">
      <c r="C87" s="409" t="s">
        <v>583</v>
      </c>
    </row>
    <row r="89" spans="3:3" x14ac:dyDescent="0.2">
      <c r="C89" s="409" t="s">
        <v>584</v>
      </c>
    </row>
    <row r="90" spans="3:3" x14ac:dyDescent="0.2">
      <c r="C90" s="409" t="s">
        <v>585</v>
      </c>
    </row>
    <row r="92" spans="3:3" x14ac:dyDescent="0.2">
      <c r="C92" s="409" t="s">
        <v>586</v>
      </c>
    </row>
    <row r="93" spans="3:3" x14ac:dyDescent="0.2">
      <c r="C93" s="409" t="s">
        <v>587</v>
      </c>
    </row>
    <row r="95" spans="3:3" x14ac:dyDescent="0.2">
      <c r="C95" s="409" t="s">
        <v>588</v>
      </c>
    </row>
    <row r="96" spans="3:3" x14ac:dyDescent="0.2">
      <c r="C96" s="409" t="s">
        <v>589</v>
      </c>
    </row>
    <row r="98" spans="3:3" x14ac:dyDescent="0.2">
      <c r="C98" s="409" t="s">
        <v>590</v>
      </c>
    </row>
    <row r="99" spans="3:3" x14ac:dyDescent="0.2">
      <c r="C99" s="409" t="s">
        <v>591</v>
      </c>
    </row>
    <row r="101" spans="3:3" x14ac:dyDescent="0.2">
      <c r="C101" s="409" t="s">
        <v>592</v>
      </c>
    </row>
    <row r="102" spans="3:3" x14ac:dyDescent="0.2">
      <c r="C102" s="409" t="s">
        <v>593</v>
      </c>
    </row>
    <row r="104" spans="3:3" x14ac:dyDescent="0.2">
      <c r="C104" s="409" t="s">
        <v>594</v>
      </c>
    </row>
    <row r="105" spans="3:3" x14ac:dyDescent="0.2">
      <c r="C105" s="409" t="s">
        <v>595</v>
      </c>
    </row>
    <row r="107" spans="3:3" x14ac:dyDescent="0.2">
      <c r="C107" s="409" t="s">
        <v>596</v>
      </c>
    </row>
    <row r="108" spans="3:3" x14ac:dyDescent="0.2">
      <c r="C108" s="409" t="s">
        <v>597</v>
      </c>
    </row>
    <row r="110" spans="3:3" x14ac:dyDescent="0.2">
      <c r="C110" s="412" t="s">
        <v>598</v>
      </c>
    </row>
    <row r="111" spans="3:3" x14ac:dyDescent="0.2">
      <c r="C111" s="409" t="str">
        <f>_xlfn.CONCAT("font_size = '",$A$11,"'")</f>
        <v>font_size = '24'</v>
      </c>
    </row>
    <row r="113" spans="3:3" x14ac:dyDescent="0.2">
      <c r="C113" s="409" t="s">
        <v>532</v>
      </c>
    </row>
    <row r="114" spans="3:3" x14ac:dyDescent="0.2">
      <c r="C114" s="409" t="s">
        <v>599</v>
      </c>
    </row>
    <row r="115" spans="3:3" x14ac:dyDescent="0.2">
      <c r="C115" s="409" t="s">
        <v>534</v>
      </c>
    </row>
    <row r="117" spans="3:3" x14ac:dyDescent="0.2">
      <c r="C117" s="409" t="str">
        <f>_xlfn.CONCAT("profile_dist0 = ",'MCV e Guindaste'!N21)</f>
        <v>profile_dist0 = 0</v>
      </c>
    </row>
    <row r="118" spans="3:3" x14ac:dyDescent="0.2">
      <c r="C118" s="409" t="str">
        <f>_xlfn.CONCAT("profile_dist1 = ",'MCV e Guindaste'!N22)</f>
        <v>profile_dist1 = 5</v>
      </c>
    </row>
    <row r="119" spans="3:3" x14ac:dyDescent="0.2">
      <c r="C119" s="409" t="str">
        <f>_xlfn.CONCAT("profile_dist2 = ",'MCV e Guindaste'!N23)</f>
        <v>profile_dist2 = 10</v>
      </c>
    </row>
    <row r="120" spans="3:3" x14ac:dyDescent="0.2">
      <c r="C120" s="409" t="str">
        <f>_xlfn.CONCAT("profile_dist3 = ",'MCV e Guindaste'!N24)</f>
        <v>profile_dist3 = 15</v>
      </c>
    </row>
    <row r="122" spans="3:3" x14ac:dyDescent="0.2">
      <c r="C122" s="409" t="str">
        <f>_xlfn.CONCAT("profile_depth0 = ",'MCV e Guindaste'!P21)</f>
        <v>profile_depth0 = 2240</v>
      </c>
    </row>
    <row r="123" spans="3:3" x14ac:dyDescent="0.2">
      <c r="C123" s="409" t="str">
        <f>_xlfn.CONCAT("profile_depth1 = ",'MCV e Guindaste'!P22)</f>
        <v>profile_depth1 = 2240</v>
      </c>
    </row>
    <row r="124" spans="3:3" x14ac:dyDescent="0.2">
      <c r="C124" s="409" t="str">
        <f>_xlfn.CONCAT("profile_depth2 = ",'MCV e Guindaste'!P23)</f>
        <v>profile_depth2 = 2240</v>
      </c>
    </row>
    <row r="125" spans="3:3" x14ac:dyDescent="0.2">
      <c r="C125" s="409" t="str">
        <f>_xlfn.CONCAT("profile_depth3 = ",'MCV e Guindaste'!P24)</f>
        <v>profile_depth3 = 2240</v>
      </c>
    </row>
    <row r="127" spans="3:3" x14ac:dyDescent="0.2">
      <c r="C127" s="409" t="s">
        <v>600</v>
      </c>
    </row>
    <row r="128" spans="3:3" x14ac:dyDescent="0.2">
      <c r="C128" s="409" t="s">
        <v>601</v>
      </c>
    </row>
    <row r="130" spans="3:3" x14ac:dyDescent="0.2">
      <c r="C130" s="409" t="s">
        <v>602</v>
      </c>
    </row>
    <row r="131" spans="3:3" x14ac:dyDescent="0.2">
      <c r="C131" s="409" t="s">
        <v>603</v>
      </c>
    </row>
    <row r="132" spans="3:3" x14ac:dyDescent="0.2">
      <c r="C132" s="409" t="s">
        <v>604</v>
      </c>
    </row>
    <row r="133" spans="3:3" x14ac:dyDescent="0.2">
      <c r="C133" s="409" t="s">
        <v>603</v>
      </c>
    </row>
    <row r="134" spans="3:3" x14ac:dyDescent="0.2">
      <c r="C134" s="409" t="s">
        <v>605</v>
      </c>
    </row>
    <row r="135" spans="3:3" x14ac:dyDescent="0.2">
      <c r="C135" s="409" t="s">
        <v>606</v>
      </c>
    </row>
    <row r="136" spans="3:3" x14ac:dyDescent="0.2">
      <c r="C136" s="409" t="s">
        <v>607</v>
      </c>
    </row>
    <row r="137" spans="3:3" x14ac:dyDescent="0.2">
      <c r="C137" s="409" t="s">
        <v>608</v>
      </c>
    </row>
    <row r="138" spans="3:3" x14ac:dyDescent="0.2">
      <c r="C138" s="409" t="s">
        <v>609</v>
      </c>
    </row>
    <row r="139" spans="3:3" x14ac:dyDescent="0.2">
      <c r="C139" s="409" t="s">
        <v>610</v>
      </c>
    </row>
    <row r="140" spans="3:3" x14ac:dyDescent="0.2">
      <c r="C140" s="409" t="s">
        <v>611</v>
      </c>
    </row>
    <row r="141" spans="3:3" x14ac:dyDescent="0.2">
      <c r="C141" s="409" t="s">
        <v>612</v>
      </c>
    </row>
    <row r="142" spans="3:3" x14ac:dyDescent="0.2">
      <c r="C142" s="409" t="s">
        <v>610</v>
      </c>
    </row>
    <row r="143" spans="3:3" x14ac:dyDescent="0.2">
      <c r="C143" s="409" t="s">
        <v>613</v>
      </c>
    </row>
    <row r="144" spans="3:3" x14ac:dyDescent="0.2">
      <c r="C144" s="409" t="s">
        <v>614</v>
      </c>
    </row>
    <row r="145" spans="3:3" x14ac:dyDescent="0.2">
      <c r="C145" s="409" t="s">
        <v>615</v>
      </c>
    </row>
    <row r="146" spans="3:3" x14ac:dyDescent="0.2">
      <c r="C146" s="409" t="s">
        <v>616</v>
      </c>
    </row>
    <row r="147" spans="3:3" x14ac:dyDescent="0.2">
      <c r="C147" s="409" t="s">
        <v>617</v>
      </c>
    </row>
    <row r="148" spans="3:3" x14ac:dyDescent="0.2">
      <c r="C148" s="409" t="s">
        <v>618</v>
      </c>
    </row>
    <row r="149" spans="3:3" x14ac:dyDescent="0.2">
      <c r="C149" s="409" t="s">
        <v>619</v>
      </c>
    </row>
    <row r="150" spans="3:3" x14ac:dyDescent="0.2">
      <c r="C150" s="409" t="s">
        <v>620</v>
      </c>
    </row>
    <row r="151" spans="3:3" x14ac:dyDescent="0.2">
      <c r="C151" s="409" t="s">
        <v>621</v>
      </c>
    </row>
    <row r="152" spans="3:3" x14ac:dyDescent="0.2">
      <c r="C152" s="409" t="s">
        <v>622</v>
      </c>
    </row>
    <row r="156" spans="3:3" x14ac:dyDescent="0.2">
      <c r="C156" s="409" t="s">
        <v>623</v>
      </c>
    </row>
    <row r="157" spans="3:3" x14ac:dyDescent="0.2">
      <c r="C157" s="409" t="s">
        <v>624</v>
      </c>
    </row>
    <row r="159" spans="3:3" x14ac:dyDescent="0.2">
      <c r="C159" s="409" t="s">
        <v>625</v>
      </c>
    </row>
    <row r="160" spans="3:3" x14ac:dyDescent="0.2">
      <c r="C160" s="409" t="s">
        <v>626</v>
      </c>
    </row>
    <row r="161" spans="3:3" x14ac:dyDescent="0.2">
      <c r="C161" s="409" t="s">
        <v>627</v>
      </c>
    </row>
    <row r="162" spans="3:3" x14ac:dyDescent="0.2">
      <c r="C162" s="409" t="s">
        <v>628</v>
      </c>
    </row>
    <row r="163" spans="3:3" x14ac:dyDescent="0.2">
      <c r="C163" s="409" t="s">
        <v>629</v>
      </c>
    </row>
    <row r="164" spans="3:3" x14ac:dyDescent="0.2">
      <c r="C164" s="409" t="s">
        <v>630</v>
      </c>
    </row>
    <row r="165" spans="3:3" x14ac:dyDescent="0.2">
      <c r="C165" s="409" t="s">
        <v>631</v>
      </c>
    </row>
    <row r="166" spans="3:3" x14ac:dyDescent="0.2">
      <c r="C166" s="409" t="s">
        <v>632</v>
      </c>
    </row>
    <row r="167" spans="3:3" x14ac:dyDescent="0.2">
      <c r="C167" s="409" t="s">
        <v>633</v>
      </c>
    </row>
    <row r="168" spans="3:3" x14ac:dyDescent="0.2">
      <c r="C168" s="409" t="s">
        <v>634</v>
      </c>
    </row>
    <row r="169" spans="3:3" x14ac:dyDescent="0.2">
      <c r="C169" s="409" t="s">
        <v>635</v>
      </c>
    </row>
    <row r="170" spans="3:3" x14ac:dyDescent="0.2">
      <c r="C170" s="409" t="s">
        <v>636</v>
      </c>
    </row>
    <row r="171" spans="3:3" x14ac:dyDescent="0.2">
      <c r="C171" s="409" t="s">
        <v>637</v>
      </c>
    </row>
    <row r="172" spans="3:3" x14ac:dyDescent="0.2">
      <c r="C172" s="409" t="s">
        <v>638</v>
      </c>
    </row>
    <row r="173" spans="3:3" x14ac:dyDescent="0.2">
      <c r="C173" s="409" t="s">
        <v>639</v>
      </c>
    </row>
    <row r="174" spans="3:3" x14ac:dyDescent="0.2">
      <c r="C174" s="409" t="s">
        <v>630</v>
      </c>
    </row>
    <row r="175" spans="3:3" x14ac:dyDescent="0.2">
      <c r="C175" s="409" t="s">
        <v>640</v>
      </c>
    </row>
    <row r="176" spans="3:3" x14ac:dyDescent="0.2">
      <c r="C176" s="409" t="s">
        <v>641</v>
      </c>
    </row>
    <row r="177" spans="3:3" x14ac:dyDescent="0.2">
      <c r="C177" s="409" t="s">
        <v>642</v>
      </c>
    </row>
    <row r="178" spans="3:3" x14ac:dyDescent="0.2">
      <c r="C178" s="409" t="s">
        <v>643</v>
      </c>
    </row>
    <row r="179" spans="3:3" x14ac:dyDescent="0.2">
      <c r="C179" s="409" t="s">
        <v>644</v>
      </c>
    </row>
    <row r="180" spans="3:3" x14ac:dyDescent="0.2">
      <c r="C180" s="409" t="s">
        <v>645</v>
      </c>
    </row>
    <row r="181" spans="3:3" x14ac:dyDescent="0.2">
      <c r="C181" s="409" t="s">
        <v>646</v>
      </c>
    </row>
    <row r="182" spans="3:3" x14ac:dyDescent="0.2">
      <c r="C182" s="409" t="s">
        <v>647</v>
      </c>
    </row>
    <row r="183" spans="3:3" x14ac:dyDescent="0.2">
      <c r="C183" s="409" t="s">
        <v>648</v>
      </c>
    </row>
    <row r="184" spans="3:3" x14ac:dyDescent="0.2">
      <c r="C184" s="409" t="s">
        <v>649</v>
      </c>
    </row>
    <row r="185" spans="3:3" x14ac:dyDescent="0.2">
      <c r="C185" s="409" t="s">
        <v>650</v>
      </c>
    </row>
    <row r="186" spans="3:3" x14ac:dyDescent="0.2">
      <c r="C186" s="409" t="s">
        <v>651</v>
      </c>
    </row>
    <row r="187" spans="3:3" x14ac:dyDescent="0.2">
      <c r="C187" s="409" t="s">
        <v>652</v>
      </c>
    </row>
    <row r="188" spans="3:3" x14ac:dyDescent="0.2">
      <c r="C188" s="409" t="s">
        <v>653</v>
      </c>
    </row>
    <row r="189" spans="3:3" x14ac:dyDescent="0.2">
      <c r="C189" s="409" t="s">
        <v>654</v>
      </c>
    </row>
    <row r="190" spans="3:3" x14ac:dyDescent="0.2">
      <c r="C190" s="409" t="s">
        <v>655</v>
      </c>
    </row>
    <row r="191" spans="3:3" x14ac:dyDescent="0.2">
      <c r="C191" s="409" t="s">
        <v>656</v>
      </c>
    </row>
    <row r="192" spans="3:3" x14ac:dyDescent="0.2">
      <c r="C192" s="409" t="s">
        <v>657</v>
      </c>
    </row>
    <row r="193" spans="3:3" x14ac:dyDescent="0.2">
      <c r="C193" s="409" t="s">
        <v>658</v>
      </c>
    </row>
    <row r="194" spans="3:3" x14ac:dyDescent="0.2">
      <c r="C194" s="409" t="s">
        <v>659</v>
      </c>
    </row>
    <row r="195" spans="3:3" x14ac:dyDescent="0.2">
      <c r="C195" s="409" t="s">
        <v>660</v>
      </c>
    </row>
    <row r="196" spans="3:3" x14ac:dyDescent="0.2">
      <c r="C196" s="409" t="s">
        <v>630</v>
      </c>
    </row>
    <row r="197" spans="3:3" x14ac:dyDescent="0.2">
      <c r="C197" s="409" t="s">
        <v>661</v>
      </c>
    </row>
    <row r="198" spans="3:3" x14ac:dyDescent="0.2">
      <c r="C198" s="409" t="s">
        <v>662</v>
      </c>
    </row>
    <row r="199" spans="3:3" x14ac:dyDescent="0.2">
      <c r="C199" s="409" t="s">
        <v>663</v>
      </c>
    </row>
    <row r="200" spans="3:3" x14ac:dyDescent="0.2">
      <c r="C200" s="409" t="s">
        <v>664</v>
      </c>
    </row>
    <row r="201" spans="3:3" x14ac:dyDescent="0.2">
      <c r="C201" s="409" t="s">
        <v>665</v>
      </c>
    </row>
    <row r="202" spans="3:3" x14ac:dyDescent="0.2">
      <c r="C202" s="409" t="s">
        <v>666</v>
      </c>
    </row>
    <row r="203" spans="3:3" x14ac:dyDescent="0.2">
      <c r="C203" s="409" t="s">
        <v>667</v>
      </c>
    </row>
    <row r="204" spans="3:3" x14ac:dyDescent="0.2">
      <c r="C204" s="409" t="s">
        <v>668</v>
      </c>
    </row>
    <row r="205" spans="3:3" x14ac:dyDescent="0.2">
      <c r="C205" s="409" t="s">
        <v>630</v>
      </c>
    </row>
    <row r="206" spans="3:3" x14ac:dyDescent="0.2">
      <c r="C206" s="409" t="s">
        <v>669</v>
      </c>
    </row>
    <row r="207" spans="3:3" x14ac:dyDescent="0.2">
      <c r="C207" s="409" t="s">
        <v>670</v>
      </c>
    </row>
    <row r="208" spans="3:3" x14ac:dyDescent="0.2">
      <c r="C208" s="409" t="s">
        <v>671</v>
      </c>
    </row>
    <row r="209" spans="3:3" x14ac:dyDescent="0.2">
      <c r="C209" s="409" t="s">
        <v>672</v>
      </c>
    </row>
    <row r="210" spans="3:3" x14ac:dyDescent="0.2">
      <c r="C210" s="409" t="s">
        <v>673</v>
      </c>
    </row>
    <row r="211" spans="3:3" x14ac:dyDescent="0.2">
      <c r="C211" s="409" t="s">
        <v>674</v>
      </c>
    </row>
    <row r="212" spans="3:3" x14ac:dyDescent="0.2">
      <c r="C212" s="409" t="s">
        <v>675</v>
      </c>
    </row>
    <row r="213" spans="3:3" x14ac:dyDescent="0.2">
      <c r="C213" s="409" t="s">
        <v>676</v>
      </c>
    </row>
    <row r="214" spans="3:3" x14ac:dyDescent="0.2">
      <c r="C214" s="409" t="s">
        <v>677</v>
      </c>
    </row>
    <row r="215" spans="3:3" x14ac:dyDescent="0.2">
      <c r="C215" s="409" t="s">
        <v>678</v>
      </c>
    </row>
    <row r="216" spans="3:3" x14ac:dyDescent="0.2">
      <c r="C216" s="409" t="s">
        <v>679</v>
      </c>
    </row>
    <row r="217" spans="3:3" x14ac:dyDescent="0.2">
      <c r="C217" s="409" t="s">
        <v>680</v>
      </c>
    </row>
    <row r="218" spans="3:3" x14ac:dyDescent="0.2">
      <c r="C218" s="409" t="s">
        <v>681</v>
      </c>
    </row>
    <row r="219" spans="3:3" x14ac:dyDescent="0.2">
      <c r="C219" s="409" t="s">
        <v>682</v>
      </c>
    </row>
    <row r="220" spans="3:3" x14ac:dyDescent="0.2">
      <c r="C220" s="409" t="s">
        <v>683</v>
      </c>
    </row>
    <row r="221" spans="3:3" x14ac:dyDescent="0.2">
      <c r="C221" s="409" t="s">
        <v>684</v>
      </c>
    </row>
    <row r="222" spans="3:3" x14ac:dyDescent="0.2">
      <c r="C222" s="409" t="s">
        <v>685</v>
      </c>
    </row>
    <row r="223" spans="3:3" x14ac:dyDescent="0.2">
      <c r="C223" s="409" t="s">
        <v>686</v>
      </c>
    </row>
    <row r="224" spans="3:3" x14ac:dyDescent="0.2">
      <c r="C224" s="409" t="s">
        <v>687</v>
      </c>
    </row>
    <row r="225" spans="3:3" x14ac:dyDescent="0.2">
      <c r="C225" s="409" t="s">
        <v>688</v>
      </c>
    </row>
    <row r="226" spans="3:3" x14ac:dyDescent="0.2">
      <c r="C226" s="409" t="s">
        <v>689</v>
      </c>
    </row>
    <row r="227" spans="3:3" x14ac:dyDescent="0.2">
      <c r="C227" s="409" t="s">
        <v>690</v>
      </c>
    </row>
    <row r="228" spans="3:3" x14ac:dyDescent="0.2">
      <c r="C228" s="409" t="s">
        <v>691</v>
      </c>
    </row>
    <row r="229" spans="3:3" x14ac:dyDescent="0.2">
      <c r="C229" s="409" t="s">
        <v>692</v>
      </c>
    </row>
    <row r="231" spans="3:3" x14ac:dyDescent="0.2">
      <c r="C231" s="409" t="s">
        <v>693</v>
      </c>
    </row>
    <row r="232" spans="3:3" x14ac:dyDescent="0.2">
      <c r="C232" s="409" t="s">
        <v>694</v>
      </c>
    </row>
    <row r="233" spans="3:3" x14ac:dyDescent="0.2">
      <c r="C233" s="409" t="s">
        <v>695</v>
      </c>
    </row>
    <row r="234" spans="3:3" x14ac:dyDescent="0.2">
      <c r="C234" s="409" t="s">
        <v>696</v>
      </c>
    </row>
    <row r="235" spans="3:3" x14ac:dyDescent="0.2">
      <c r="C235" s="409" t="s">
        <v>697</v>
      </c>
    </row>
    <row r="236" spans="3:3" x14ac:dyDescent="0.2">
      <c r="C236" s="409" t="s">
        <v>698</v>
      </c>
    </row>
    <row r="237" spans="3:3" x14ac:dyDescent="0.2">
      <c r="C237" s="409" t="s">
        <v>699</v>
      </c>
    </row>
    <row r="238" spans="3:3" x14ac:dyDescent="0.2">
      <c r="C238" s="409" t="s">
        <v>700</v>
      </c>
    </row>
    <row r="239" spans="3:3" x14ac:dyDescent="0.2">
      <c r="C239" s="409" t="s">
        <v>701</v>
      </c>
    </row>
    <row r="240" spans="3:3" x14ac:dyDescent="0.2">
      <c r="C240" s="409" t="s">
        <v>702</v>
      </c>
    </row>
    <row r="241" spans="3:3" x14ac:dyDescent="0.2">
      <c r="C241" s="409" t="s">
        <v>703</v>
      </c>
    </row>
    <row r="242" spans="3:3" x14ac:dyDescent="0.2">
      <c r="C242" s="409" t="s">
        <v>664</v>
      </c>
    </row>
    <row r="243" spans="3:3" x14ac:dyDescent="0.2">
      <c r="C243" s="409" t="s">
        <v>665</v>
      </c>
    </row>
    <row r="244" spans="3:3" x14ac:dyDescent="0.2">
      <c r="C244" s="409" t="s">
        <v>704</v>
      </c>
    </row>
    <row r="245" spans="3:3" x14ac:dyDescent="0.2">
      <c r="C245" s="409" t="s">
        <v>705</v>
      </c>
    </row>
    <row r="246" spans="3:3" x14ac:dyDescent="0.2">
      <c r="C246" s="409" t="s">
        <v>706</v>
      </c>
    </row>
    <row r="247" spans="3:3" x14ac:dyDescent="0.2">
      <c r="C247" s="409" t="s">
        <v>707</v>
      </c>
    </row>
    <row r="248" spans="3:3" x14ac:dyDescent="0.2">
      <c r="C248" s="409" t="s">
        <v>708</v>
      </c>
    </row>
    <row r="249" spans="3:3" x14ac:dyDescent="0.2">
      <c r="C249" s="409" t="s">
        <v>709</v>
      </c>
    </row>
    <row r="250" spans="3:3" x14ac:dyDescent="0.2">
      <c r="C250" s="409" t="s">
        <v>710</v>
      </c>
    </row>
    <row r="251" spans="3:3" x14ac:dyDescent="0.2">
      <c r="C251" s="409" t="s">
        <v>711</v>
      </c>
    </row>
    <row r="252" spans="3:3" x14ac:dyDescent="0.2">
      <c r="C252" s="409" t="s">
        <v>712</v>
      </c>
    </row>
    <row r="253" spans="3:3" x14ac:dyDescent="0.2">
      <c r="C253" s="409" t="s">
        <v>713</v>
      </c>
    </row>
    <row r="254" spans="3:3" x14ac:dyDescent="0.2">
      <c r="C254" s="409" t="s">
        <v>714</v>
      </c>
    </row>
    <row r="255" spans="3:3" x14ac:dyDescent="0.2">
      <c r="C255" s="409" t="s">
        <v>715</v>
      </c>
    </row>
    <row r="256" spans="3:3" x14ac:dyDescent="0.2">
      <c r="C256" s="409" t="s">
        <v>716</v>
      </c>
    </row>
    <row r="257" spans="3:3" x14ac:dyDescent="0.2">
      <c r="C257" s="409" t="s">
        <v>717</v>
      </c>
    </row>
    <row r="258" spans="3:3" x14ac:dyDescent="0.2">
      <c r="C258" s="409" t="s">
        <v>718</v>
      </c>
    </row>
    <row r="259" spans="3:3" x14ac:dyDescent="0.2">
      <c r="C259" s="409" t="s">
        <v>719</v>
      </c>
    </row>
    <row r="260" spans="3:3" x14ac:dyDescent="0.2">
      <c r="C260" s="409" t="s">
        <v>720</v>
      </c>
    </row>
    <row r="261" spans="3:3" x14ac:dyDescent="0.2">
      <c r="C261" s="409" t="s">
        <v>721</v>
      </c>
    </row>
    <row r="262" spans="3:3" x14ac:dyDescent="0.2">
      <c r="C262" s="409" t="s">
        <v>722</v>
      </c>
    </row>
    <row r="263" spans="3:3" x14ac:dyDescent="0.2">
      <c r="C263" s="409" t="s">
        <v>723</v>
      </c>
    </row>
    <row r="264" spans="3:3" x14ac:dyDescent="0.2">
      <c r="C264" s="409" t="s">
        <v>724</v>
      </c>
    </row>
    <row r="265" spans="3:3" x14ac:dyDescent="0.2">
      <c r="C265" s="409" t="s">
        <v>725</v>
      </c>
    </row>
    <row r="266" spans="3:3" x14ac:dyDescent="0.2">
      <c r="C266" s="409" t="s">
        <v>726</v>
      </c>
    </row>
    <row r="267" spans="3:3" x14ac:dyDescent="0.2">
      <c r="C267" s="409" t="s">
        <v>727</v>
      </c>
    </row>
    <row r="268" spans="3:3" x14ac:dyDescent="0.2">
      <c r="C268" s="409" t="s">
        <v>728</v>
      </c>
    </row>
    <row r="269" spans="3:3" x14ac:dyDescent="0.2">
      <c r="C269" s="409" t="s">
        <v>729</v>
      </c>
    </row>
    <row r="270" spans="3:3" x14ac:dyDescent="0.2">
      <c r="C270" s="409" t="s">
        <v>730</v>
      </c>
    </row>
    <row r="271" spans="3:3" x14ac:dyDescent="0.2">
      <c r="C271" s="409" t="s">
        <v>731</v>
      </c>
    </row>
    <row r="272" spans="3:3" x14ac:dyDescent="0.2">
      <c r="C272" s="409" t="s">
        <v>732</v>
      </c>
    </row>
    <row r="273" spans="3:3" x14ac:dyDescent="0.2">
      <c r="C273" s="409" t="s">
        <v>619</v>
      </c>
    </row>
    <row r="274" spans="3:3" x14ac:dyDescent="0.2">
      <c r="C274" s="409" t="s">
        <v>733</v>
      </c>
    </row>
    <row r="275" spans="3:3" x14ac:dyDescent="0.2">
      <c r="C275" s="409" t="s">
        <v>734</v>
      </c>
    </row>
    <row r="276" spans="3:3" x14ac:dyDescent="0.2">
      <c r="C276" s="409" t="s">
        <v>735</v>
      </c>
    </row>
    <row r="277" spans="3:3" x14ac:dyDescent="0.2">
      <c r="C277" s="409" t="s">
        <v>736</v>
      </c>
    </row>
    <row r="278" spans="3:3" x14ac:dyDescent="0.2">
      <c r="C278" s="409" t="s">
        <v>728</v>
      </c>
    </row>
    <row r="279" spans="3:3" x14ac:dyDescent="0.2">
      <c r="C279" s="409" t="s">
        <v>729</v>
      </c>
    </row>
    <row r="280" spans="3:3" x14ac:dyDescent="0.2">
      <c r="C280" s="409" t="s">
        <v>737</v>
      </c>
    </row>
    <row r="281" spans="3:3" x14ac:dyDescent="0.2">
      <c r="C281" s="409" t="s">
        <v>738</v>
      </c>
    </row>
    <row r="282" spans="3:3" x14ac:dyDescent="0.2">
      <c r="C282" s="409" t="s">
        <v>739</v>
      </c>
    </row>
    <row r="283" spans="3:3" x14ac:dyDescent="0.2">
      <c r="C283" s="409" t="s">
        <v>740</v>
      </c>
    </row>
    <row r="284" spans="3:3" x14ac:dyDescent="0.2">
      <c r="C284" s="409" t="s">
        <v>741</v>
      </c>
    </row>
    <row r="285" spans="3:3" x14ac:dyDescent="0.2">
      <c r="C285" s="409" t="s">
        <v>742</v>
      </c>
    </row>
    <row r="286" spans="3:3" x14ac:dyDescent="0.2">
      <c r="C286" s="409" t="s">
        <v>743</v>
      </c>
    </row>
    <row r="287" spans="3:3" x14ac:dyDescent="0.2">
      <c r="C287" s="409" t="s">
        <v>744</v>
      </c>
    </row>
    <row r="288" spans="3:3" x14ac:dyDescent="0.2">
      <c r="C288" s="409" t="s">
        <v>619</v>
      </c>
    </row>
    <row r="289" spans="3:3" x14ac:dyDescent="0.2">
      <c r="C289" s="409" t="s">
        <v>745</v>
      </c>
    </row>
    <row r="290" spans="3:3" x14ac:dyDescent="0.2">
      <c r="C290" s="409" t="s">
        <v>746</v>
      </c>
    </row>
    <row r="291" spans="3:3" x14ac:dyDescent="0.2">
      <c r="C291" s="409" t="s">
        <v>747</v>
      </c>
    </row>
    <row r="292" spans="3:3" x14ac:dyDescent="0.2">
      <c r="C292" s="409" t="s">
        <v>728</v>
      </c>
    </row>
    <row r="293" spans="3:3" x14ac:dyDescent="0.2">
      <c r="C293" s="409" t="s">
        <v>729</v>
      </c>
    </row>
    <row r="294" spans="3:3" x14ac:dyDescent="0.2">
      <c r="C294" s="409" t="s">
        <v>737</v>
      </c>
    </row>
    <row r="295" spans="3:3" x14ac:dyDescent="0.2">
      <c r="C295" s="409" t="s">
        <v>748</v>
      </c>
    </row>
    <row r="296" spans="3:3" x14ac:dyDescent="0.2">
      <c r="C296" s="409" t="s">
        <v>749</v>
      </c>
    </row>
    <row r="297" spans="3:3" x14ac:dyDescent="0.2">
      <c r="C297" s="409" t="s">
        <v>619</v>
      </c>
    </row>
    <row r="298" spans="3:3" x14ac:dyDescent="0.2">
      <c r="C298" s="409" t="s">
        <v>750</v>
      </c>
    </row>
    <row r="299" spans="3:3" x14ac:dyDescent="0.2">
      <c r="C299" s="409" t="s">
        <v>751</v>
      </c>
    </row>
    <row r="300" spans="3:3" x14ac:dyDescent="0.2">
      <c r="C300" s="409" t="s">
        <v>728</v>
      </c>
    </row>
    <row r="301" spans="3:3" x14ac:dyDescent="0.2">
      <c r="C301" s="409" t="s">
        <v>729</v>
      </c>
    </row>
    <row r="302" spans="3:3" x14ac:dyDescent="0.2">
      <c r="C302" s="409" t="s">
        <v>737</v>
      </c>
    </row>
    <row r="303" spans="3:3" x14ac:dyDescent="0.2">
      <c r="C303" s="409" t="s">
        <v>739</v>
      </c>
    </row>
    <row r="304" spans="3:3" x14ac:dyDescent="0.2">
      <c r="C304" s="409" t="s">
        <v>740</v>
      </c>
    </row>
    <row r="305" spans="3:3" x14ac:dyDescent="0.2">
      <c r="C305" s="409" t="s">
        <v>741</v>
      </c>
    </row>
    <row r="306" spans="3:3" x14ac:dyDescent="0.2">
      <c r="C306" s="409" t="s">
        <v>742</v>
      </c>
    </row>
    <row r="307" spans="3:3" x14ac:dyDescent="0.2">
      <c r="C307" s="409" t="s">
        <v>743</v>
      </c>
    </row>
    <row r="308" spans="3:3" x14ac:dyDescent="0.2">
      <c r="C308" s="409" t="s">
        <v>752</v>
      </c>
    </row>
    <row r="309" spans="3:3" x14ac:dyDescent="0.2">
      <c r="C309" s="409" t="s">
        <v>753</v>
      </c>
    </row>
    <row r="310" spans="3:3" x14ac:dyDescent="0.2">
      <c r="C310" s="409" t="s">
        <v>754</v>
      </c>
    </row>
    <row r="311" spans="3:3" x14ac:dyDescent="0.2">
      <c r="C311" s="409" t="s">
        <v>755</v>
      </c>
    </row>
    <row r="312" spans="3:3" x14ac:dyDescent="0.2">
      <c r="C312" s="409" t="s">
        <v>756</v>
      </c>
    </row>
    <row r="313" spans="3:3" x14ac:dyDescent="0.2">
      <c r="C313" s="409" t="s">
        <v>757</v>
      </c>
    </row>
    <row r="314" spans="3:3" x14ac:dyDescent="0.2">
      <c r="C314" s="409" t="s">
        <v>758</v>
      </c>
    </row>
    <row r="315" spans="3:3" x14ac:dyDescent="0.2">
      <c r="C315" s="409" t="s">
        <v>759</v>
      </c>
    </row>
    <row r="316" spans="3:3" x14ac:dyDescent="0.2">
      <c r="C316" s="409" t="s">
        <v>760</v>
      </c>
    </row>
    <row r="317" spans="3:3" x14ac:dyDescent="0.2">
      <c r="C317" s="409" t="s">
        <v>761</v>
      </c>
    </row>
    <row r="318" spans="3:3" x14ac:dyDescent="0.2">
      <c r="C318" s="409" t="s">
        <v>762</v>
      </c>
    </row>
    <row r="319" spans="3:3" x14ac:dyDescent="0.2">
      <c r="C319" s="409" t="s">
        <v>763</v>
      </c>
    </row>
    <row r="320" spans="3:3" x14ac:dyDescent="0.2">
      <c r="C320" s="409" t="s">
        <v>764</v>
      </c>
    </row>
    <row r="321" spans="3:3" x14ac:dyDescent="0.2">
      <c r="C321" s="409" t="s">
        <v>765</v>
      </c>
    </row>
    <row r="322" spans="3:3" x14ac:dyDescent="0.2">
      <c r="C322" s="409" t="s">
        <v>766</v>
      </c>
    </row>
    <row r="323" spans="3:3" x14ac:dyDescent="0.2">
      <c r="C323" s="409" t="s">
        <v>767</v>
      </c>
    </row>
    <row r="324" spans="3:3" x14ac:dyDescent="0.2">
      <c r="C324" s="409" t="s">
        <v>768</v>
      </c>
    </row>
    <row r="325" spans="3:3" x14ac:dyDescent="0.2">
      <c r="C325" s="409" t="s">
        <v>760</v>
      </c>
    </row>
    <row r="326" spans="3:3" x14ac:dyDescent="0.2">
      <c r="C326" s="409" t="s">
        <v>769</v>
      </c>
    </row>
    <row r="327" spans="3:3" x14ac:dyDescent="0.2">
      <c r="C327" s="409" t="s">
        <v>770</v>
      </c>
    </row>
    <row r="328" spans="3:3" x14ac:dyDescent="0.2">
      <c r="C328" s="409" t="s">
        <v>771</v>
      </c>
    </row>
    <row r="329" spans="3:3" x14ac:dyDescent="0.2">
      <c r="C329" s="409" t="s">
        <v>772</v>
      </c>
    </row>
    <row r="330" spans="3:3" x14ac:dyDescent="0.2">
      <c r="C330" s="409" t="s">
        <v>619</v>
      </c>
    </row>
    <row r="331" spans="3:3" x14ac:dyDescent="0.2">
      <c r="C331" s="409" t="s">
        <v>773</v>
      </c>
    </row>
    <row r="332" spans="3:3" x14ac:dyDescent="0.2">
      <c r="C332" s="409" t="s">
        <v>774</v>
      </c>
    </row>
    <row r="333" spans="3:3" x14ac:dyDescent="0.2">
      <c r="C333" s="409" t="s">
        <v>775</v>
      </c>
    </row>
    <row r="334" spans="3:3" x14ac:dyDescent="0.2">
      <c r="C334" s="409" t="s">
        <v>760</v>
      </c>
    </row>
    <row r="335" spans="3:3" x14ac:dyDescent="0.2">
      <c r="C335" s="409" t="s">
        <v>776</v>
      </c>
    </row>
    <row r="336" spans="3:3" x14ac:dyDescent="0.2">
      <c r="C336" s="409" t="s">
        <v>777</v>
      </c>
    </row>
    <row r="337" spans="3:3" x14ac:dyDescent="0.2">
      <c r="C337" s="409" t="s">
        <v>778</v>
      </c>
    </row>
    <row r="338" spans="3:3" x14ac:dyDescent="0.2">
      <c r="C338" s="409" t="s">
        <v>779</v>
      </c>
    </row>
    <row r="339" spans="3:3" x14ac:dyDescent="0.2">
      <c r="C339" s="409" t="s">
        <v>780</v>
      </c>
    </row>
    <row r="340" spans="3:3" x14ac:dyDescent="0.2">
      <c r="C340" s="409" t="s">
        <v>781</v>
      </c>
    </row>
    <row r="341" spans="3:3" x14ac:dyDescent="0.2">
      <c r="C341" s="409" t="s">
        <v>782</v>
      </c>
    </row>
    <row r="342" spans="3:3" x14ac:dyDescent="0.2">
      <c r="C342" s="409" t="s">
        <v>783</v>
      </c>
    </row>
    <row r="343" spans="3:3" x14ac:dyDescent="0.2">
      <c r="C343" s="409" t="s">
        <v>784</v>
      </c>
    </row>
    <row r="344" spans="3:3" x14ac:dyDescent="0.2">
      <c r="C344" s="409" t="s">
        <v>785</v>
      </c>
    </row>
    <row r="345" spans="3:3" x14ac:dyDescent="0.2">
      <c r="C345" s="409" t="s">
        <v>786</v>
      </c>
    </row>
    <row r="346" spans="3:3" x14ac:dyDescent="0.2">
      <c r="C346" s="409" t="s">
        <v>787</v>
      </c>
    </row>
    <row r="348" spans="3:3" x14ac:dyDescent="0.2">
      <c r="C348" s="409" t="s">
        <v>788</v>
      </c>
    </row>
    <row r="349" spans="3:3" x14ac:dyDescent="0.2">
      <c r="C349" s="409" t="s">
        <v>789</v>
      </c>
    </row>
    <row r="350" spans="3:3" x14ac:dyDescent="0.2">
      <c r="C350" s="409" t="s">
        <v>790</v>
      </c>
    </row>
    <row r="351" spans="3:3" x14ac:dyDescent="0.2">
      <c r="C351" s="409" t="s">
        <v>791</v>
      </c>
    </row>
    <row r="352" spans="3:3" x14ac:dyDescent="0.2">
      <c r="C352" s="409" t="s">
        <v>792</v>
      </c>
    </row>
    <row r="353" spans="3:3" x14ac:dyDescent="0.2">
      <c r="C353" s="409" t="s">
        <v>793</v>
      </c>
    </row>
    <row r="354" spans="3:3" x14ac:dyDescent="0.2">
      <c r="C354" s="409" t="s">
        <v>794</v>
      </c>
    </row>
    <row r="355" spans="3:3" x14ac:dyDescent="0.2">
      <c r="C355" s="409" t="s">
        <v>795</v>
      </c>
    </row>
    <row r="356" spans="3:3" x14ac:dyDescent="0.2">
      <c r="C356" s="409" t="s">
        <v>796</v>
      </c>
    </row>
    <row r="357" spans="3:3" x14ac:dyDescent="0.2">
      <c r="C357" s="409" t="s">
        <v>797</v>
      </c>
    </row>
    <row r="358" spans="3:3" x14ac:dyDescent="0.2">
      <c r="C358" s="409" t="s">
        <v>798</v>
      </c>
    </row>
    <row r="359" spans="3:3" x14ac:dyDescent="0.2">
      <c r="C359" s="409" t="s">
        <v>655</v>
      </c>
    </row>
    <row r="360" spans="3:3" x14ac:dyDescent="0.2">
      <c r="C360" s="409" t="s">
        <v>799</v>
      </c>
    </row>
    <row r="361" spans="3:3" x14ac:dyDescent="0.2">
      <c r="C361" s="409" t="s">
        <v>800</v>
      </c>
    </row>
    <row r="362" spans="3:3" x14ac:dyDescent="0.2">
      <c r="C362" s="409" t="s">
        <v>801</v>
      </c>
    </row>
    <row r="363" spans="3:3" x14ac:dyDescent="0.2">
      <c r="C363" s="409" t="s">
        <v>802</v>
      </c>
    </row>
    <row r="364" spans="3:3" x14ac:dyDescent="0.2">
      <c r="C364" s="409" t="s">
        <v>803</v>
      </c>
    </row>
    <row r="365" spans="3:3" x14ac:dyDescent="0.2">
      <c r="C365" s="409" t="s">
        <v>804</v>
      </c>
    </row>
    <row r="366" spans="3:3" x14ac:dyDescent="0.2">
      <c r="C366" s="409" t="s">
        <v>805</v>
      </c>
    </row>
    <row r="367" spans="3:3" x14ac:dyDescent="0.2">
      <c r="C367" s="409" t="s">
        <v>806</v>
      </c>
    </row>
    <row r="368" spans="3:3" x14ac:dyDescent="0.2">
      <c r="C368" s="409" t="s">
        <v>807</v>
      </c>
    </row>
    <row r="369" spans="3:3" x14ac:dyDescent="0.2">
      <c r="C369" s="409" t="s">
        <v>808</v>
      </c>
    </row>
    <row r="370" spans="3:3" x14ac:dyDescent="0.2">
      <c r="C370" s="409" t="s">
        <v>809</v>
      </c>
    </row>
    <row r="371" spans="3:3" x14ac:dyDescent="0.2">
      <c r="C371" s="409" t="s">
        <v>801</v>
      </c>
    </row>
    <row r="372" spans="3:3" x14ac:dyDescent="0.2">
      <c r="C372" s="409" t="s">
        <v>802</v>
      </c>
    </row>
    <row r="373" spans="3:3" x14ac:dyDescent="0.2">
      <c r="C373" s="409" t="s">
        <v>803</v>
      </c>
    </row>
    <row r="374" spans="3:3" x14ac:dyDescent="0.2">
      <c r="C374" s="409" t="s">
        <v>804</v>
      </c>
    </row>
    <row r="375" spans="3:3" x14ac:dyDescent="0.2">
      <c r="C375" s="409" t="s">
        <v>805</v>
      </c>
    </row>
    <row r="376" spans="3:3" x14ac:dyDescent="0.2">
      <c r="C376" s="409" t="s">
        <v>806</v>
      </c>
    </row>
    <row r="377" spans="3:3" x14ac:dyDescent="0.2">
      <c r="C377" s="409" t="s">
        <v>807</v>
      </c>
    </row>
    <row r="379" spans="3:3" x14ac:dyDescent="0.2">
      <c r="C379" s="409" t="s">
        <v>810</v>
      </c>
    </row>
    <row r="380" spans="3:3" x14ac:dyDescent="0.2">
      <c r="C380" s="409" t="s">
        <v>811</v>
      </c>
    </row>
    <row r="382" spans="3:3" x14ac:dyDescent="0.2">
      <c r="C382" s="409" t="s">
        <v>812</v>
      </c>
    </row>
    <row r="384" spans="3:3" x14ac:dyDescent="0.2">
      <c r="C384" s="409" t="s">
        <v>813</v>
      </c>
    </row>
    <row r="385" spans="3:3" x14ac:dyDescent="0.2">
      <c r="C385" s="409" t="s">
        <v>814</v>
      </c>
    </row>
    <row r="386" spans="3:3" x14ac:dyDescent="0.2">
      <c r="C386" s="409" t="s">
        <v>815</v>
      </c>
    </row>
    <row r="387" spans="3:3" x14ac:dyDescent="0.2">
      <c r="C387" s="409" t="s">
        <v>816</v>
      </c>
    </row>
    <row r="389" spans="3:3" x14ac:dyDescent="0.2">
      <c r="C389" s="409" t="s">
        <v>817</v>
      </c>
    </row>
    <row r="390" spans="3:3" x14ac:dyDescent="0.2">
      <c r="C390" s="409" t="s">
        <v>818</v>
      </c>
    </row>
    <row r="391" spans="3:3" x14ac:dyDescent="0.2">
      <c r="C391" s="409" t="s">
        <v>819</v>
      </c>
    </row>
    <row r="392" spans="3:3" x14ac:dyDescent="0.2">
      <c r="C392" s="409" t="s">
        <v>820</v>
      </c>
    </row>
    <row r="393" spans="3:3" x14ac:dyDescent="0.2">
      <c r="C393" s="409" t="s">
        <v>821</v>
      </c>
    </row>
    <row r="394" spans="3:3" x14ac:dyDescent="0.2">
      <c r="C394" s="409" t="s">
        <v>718</v>
      </c>
    </row>
    <row r="396" spans="3:3" x14ac:dyDescent="0.2">
      <c r="C396" s="409" t="s">
        <v>621</v>
      </c>
    </row>
    <row r="397" spans="3:3" x14ac:dyDescent="0.2">
      <c r="C397" s="409" t="s">
        <v>621</v>
      </c>
    </row>
    <row r="398" spans="3:3" x14ac:dyDescent="0.2">
      <c r="C398" s="409" t="s">
        <v>822</v>
      </c>
    </row>
    <row r="399" spans="3:3" x14ac:dyDescent="0.2">
      <c r="C399" s="409" t="s">
        <v>823</v>
      </c>
    </row>
    <row r="400" spans="3:3" x14ac:dyDescent="0.2">
      <c r="C400" s="409" t="s">
        <v>824</v>
      </c>
    </row>
    <row r="401" spans="3:3" x14ac:dyDescent="0.2">
      <c r="C401" s="409" t="s">
        <v>664</v>
      </c>
    </row>
    <row r="402" spans="3:3" x14ac:dyDescent="0.2">
      <c r="C402" s="409" t="s">
        <v>665</v>
      </c>
    </row>
    <row r="403" spans="3:3" x14ac:dyDescent="0.2">
      <c r="C403" s="409" t="s">
        <v>825</v>
      </c>
    </row>
    <row r="404" spans="3:3" x14ac:dyDescent="0.2">
      <c r="C404" s="409" t="s">
        <v>826</v>
      </c>
    </row>
    <row r="405" spans="3:3" x14ac:dyDescent="0.2">
      <c r="C405" s="409" t="s">
        <v>827</v>
      </c>
    </row>
    <row r="406" spans="3:3" x14ac:dyDescent="0.2">
      <c r="C406" s="409" t="s">
        <v>828</v>
      </c>
    </row>
    <row r="407" spans="3:3" x14ac:dyDescent="0.2">
      <c r="C407" s="409" t="s">
        <v>829</v>
      </c>
    </row>
    <row r="408" spans="3:3" x14ac:dyDescent="0.2">
      <c r="C408" s="409" t="s">
        <v>830</v>
      </c>
    </row>
    <row r="409" spans="3:3" x14ac:dyDescent="0.2">
      <c r="C409" s="409" t="s">
        <v>831</v>
      </c>
    </row>
    <row r="410" spans="3:3" x14ac:dyDescent="0.2">
      <c r="C410" s="409" t="s">
        <v>831</v>
      </c>
    </row>
    <row r="411" spans="3:3" x14ac:dyDescent="0.2">
      <c r="C411" s="409" t="s">
        <v>832</v>
      </c>
    </row>
    <row r="412" spans="3:3" x14ac:dyDescent="0.2">
      <c r="C412" s="409" t="s">
        <v>833</v>
      </c>
    </row>
    <row r="413" spans="3:3" x14ac:dyDescent="0.2">
      <c r="C413" s="409" t="s">
        <v>834</v>
      </c>
    </row>
    <row r="414" spans="3:3" x14ac:dyDescent="0.2">
      <c r="C414" s="409" t="s">
        <v>835</v>
      </c>
    </row>
    <row r="415" spans="3:3" x14ac:dyDescent="0.2">
      <c r="C415" s="409" t="s">
        <v>836</v>
      </c>
    </row>
    <row r="416" spans="3:3" x14ac:dyDescent="0.2">
      <c r="C416" s="409" t="s">
        <v>837</v>
      </c>
    </row>
    <row r="417" spans="3:3" x14ac:dyDescent="0.2">
      <c r="C417" s="409" t="s">
        <v>838</v>
      </c>
    </row>
    <row r="418" spans="3:3" x14ac:dyDescent="0.2">
      <c r="C418" s="409" t="s">
        <v>632</v>
      </c>
    </row>
    <row r="419" spans="3:3" x14ac:dyDescent="0.2">
      <c r="C419" s="409" t="s">
        <v>839</v>
      </c>
    </row>
    <row r="420" spans="3:3" x14ac:dyDescent="0.2">
      <c r="C420" s="409" t="s">
        <v>840</v>
      </c>
    </row>
    <row r="421" spans="3:3" x14ac:dyDescent="0.2">
      <c r="C421" s="409" t="s">
        <v>841</v>
      </c>
    </row>
    <row r="422" spans="3:3" x14ac:dyDescent="0.2">
      <c r="C422" s="409" t="s">
        <v>842</v>
      </c>
    </row>
    <row r="423" spans="3:3" x14ac:dyDescent="0.2">
      <c r="C423" s="409" t="s">
        <v>843</v>
      </c>
    </row>
    <row r="424" spans="3:3" x14ac:dyDescent="0.2">
      <c r="C424" s="409" t="s">
        <v>844</v>
      </c>
    </row>
    <row r="425" spans="3:3" x14ac:dyDescent="0.2">
      <c r="C425" s="409" t="s">
        <v>845</v>
      </c>
    </row>
    <row r="426" spans="3:3" x14ac:dyDescent="0.2">
      <c r="C426" s="409" t="s">
        <v>846</v>
      </c>
    </row>
    <row r="427" spans="3:3" x14ac:dyDescent="0.2">
      <c r="C427" s="409" t="s">
        <v>847</v>
      </c>
    </row>
    <row r="428" spans="3:3" x14ac:dyDescent="0.2">
      <c r="C428" s="409" t="s">
        <v>848</v>
      </c>
    </row>
    <row r="429" spans="3:3" x14ac:dyDescent="0.2">
      <c r="C429" s="409" t="s">
        <v>849</v>
      </c>
    </row>
    <row r="430" spans="3:3" x14ac:dyDescent="0.2">
      <c r="C430" s="409" t="s">
        <v>850</v>
      </c>
    </row>
    <row r="431" spans="3:3" x14ac:dyDescent="0.2">
      <c r="C431" s="409" t="s">
        <v>844</v>
      </c>
    </row>
    <row r="432" spans="3:3" x14ac:dyDescent="0.2">
      <c r="C432" s="409" t="s">
        <v>845</v>
      </c>
    </row>
    <row r="433" spans="3:3" x14ac:dyDescent="0.2">
      <c r="C433" s="409" t="s">
        <v>846</v>
      </c>
    </row>
    <row r="434" spans="3:3" x14ac:dyDescent="0.2">
      <c r="C434" s="409" t="s">
        <v>847</v>
      </c>
    </row>
    <row r="435" spans="3:3" x14ac:dyDescent="0.2">
      <c r="C435" s="409" t="s">
        <v>848</v>
      </c>
    </row>
    <row r="436" spans="3:3" x14ac:dyDescent="0.2">
      <c r="C436" s="409" t="s">
        <v>851</v>
      </c>
    </row>
    <row r="437" spans="3:3" x14ac:dyDescent="0.2">
      <c r="C437" s="409" t="s">
        <v>852</v>
      </c>
    </row>
    <row r="438" spans="3:3" x14ac:dyDescent="0.2">
      <c r="C438" s="409" t="s">
        <v>853</v>
      </c>
    </row>
    <row r="439" spans="3:3" x14ac:dyDescent="0.2">
      <c r="C439" s="409" t="s">
        <v>854</v>
      </c>
    </row>
    <row r="440" spans="3:3" x14ac:dyDescent="0.2">
      <c r="C440" s="409" t="s">
        <v>855</v>
      </c>
    </row>
    <row r="441" spans="3:3" x14ac:dyDescent="0.2">
      <c r="C441" s="409" t="s">
        <v>621</v>
      </c>
    </row>
    <row r="442" spans="3:3" x14ac:dyDescent="0.2">
      <c r="C442" s="409" t="s">
        <v>856</v>
      </c>
    </row>
    <row r="443" spans="3:3" x14ac:dyDescent="0.2">
      <c r="C443" s="409" t="s">
        <v>857</v>
      </c>
    </row>
    <row r="444" spans="3:3" x14ac:dyDescent="0.2">
      <c r="C444" s="409" t="s">
        <v>858</v>
      </c>
    </row>
    <row r="445" spans="3:3" x14ac:dyDescent="0.2">
      <c r="C445" s="409" t="s">
        <v>859</v>
      </c>
    </row>
    <row r="447" spans="3:3" x14ac:dyDescent="0.2">
      <c r="C447" s="409" t="s">
        <v>860</v>
      </c>
    </row>
    <row r="448" spans="3:3" x14ac:dyDescent="0.2">
      <c r="C448" s="409" t="s">
        <v>861</v>
      </c>
    </row>
    <row r="450" spans="3:3" x14ac:dyDescent="0.2">
      <c r="C450" s="409" t="s">
        <v>862</v>
      </c>
    </row>
    <row r="452" spans="3:3" x14ac:dyDescent="0.2">
      <c r="C452" s="409" t="s">
        <v>863</v>
      </c>
    </row>
    <row r="453" spans="3:3" x14ac:dyDescent="0.2">
      <c r="C453" s="409" t="s">
        <v>864</v>
      </c>
    </row>
    <row r="454" spans="3:3" x14ac:dyDescent="0.2">
      <c r="C454" s="409" t="s">
        <v>865</v>
      </c>
    </row>
    <row r="455" spans="3:3" x14ac:dyDescent="0.2">
      <c r="C455" s="409" t="s">
        <v>866</v>
      </c>
    </row>
    <row r="456" spans="3:3" x14ac:dyDescent="0.2">
      <c r="C456" s="409" t="s">
        <v>867</v>
      </c>
    </row>
    <row r="458" spans="3:3" x14ac:dyDescent="0.2">
      <c r="C458" s="409" t="s">
        <v>868</v>
      </c>
    </row>
    <row r="459" spans="3:3" x14ac:dyDescent="0.2">
      <c r="C459" s="409" t="s">
        <v>869</v>
      </c>
    </row>
    <row r="460" spans="3:3" x14ac:dyDescent="0.2">
      <c r="C460" s="409" t="s">
        <v>870</v>
      </c>
    </row>
    <row r="461" spans="3:3" x14ac:dyDescent="0.2">
      <c r="C461" s="409" t="s">
        <v>871</v>
      </c>
    </row>
    <row r="462" spans="3:3" x14ac:dyDescent="0.2">
      <c r="C462" s="409" t="s">
        <v>872</v>
      </c>
    </row>
    <row r="463" spans="3:3" x14ac:dyDescent="0.2">
      <c r="C463" s="409" t="s">
        <v>873</v>
      </c>
    </row>
    <row r="464" spans="3:3" x14ac:dyDescent="0.2">
      <c r="C464" s="409" t="s">
        <v>874</v>
      </c>
    </row>
    <row r="465" spans="3:3" x14ac:dyDescent="0.2">
      <c r="C465" s="409" t="s">
        <v>875</v>
      </c>
    </row>
    <row r="466" spans="3:3" x14ac:dyDescent="0.2">
      <c r="C466" s="409" t="s">
        <v>876</v>
      </c>
    </row>
    <row r="467" spans="3:3" x14ac:dyDescent="0.2">
      <c r="C467" s="409" t="s">
        <v>877</v>
      </c>
    </row>
    <row r="468" spans="3:3" x14ac:dyDescent="0.2">
      <c r="C468" s="409" t="s">
        <v>878</v>
      </c>
    </row>
    <row r="469" spans="3:3" x14ac:dyDescent="0.2">
      <c r="C469" s="409" t="s">
        <v>879</v>
      </c>
    </row>
    <row r="470" spans="3:3" x14ac:dyDescent="0.2">
      <c r="C470" s="409" t="s">
        <v>880</v>
      </c>
    </row>
    <row r="471" spans="3:3" x14ac:dyDescent="0.2">
      <c r="C471" s="409" t="s">
        <v>881</v>
      </c>
    </row>
    <row r="472" spans="3:3" x14ac:dyDescent="0.2">
      <c r="C472" s="409" t="s">
        <v>882</v>
      </c>
    </row>
    <row r="473" spans="3:3" x14ac:dyDescent="0.2">
      <c r="C473" s="409" t="s">
        <v>882</v>
      </c>
    </row>
    <row r="476" spans="3:3" x14ac:dyDescent="0.2">
      <c r="C476" s="409" t="s">
        <v>883</v>
      </c>
    </row>
    <row r="479" spans="3:3" x14ac:dyDescent="0.2">
      <c r="C479" s="409" t="s">
        <v>884</v>
      </c>
    </row>
    <row r="480" spans="3:3" x14ac:dyDescent="0.2">
      <c r="C480" s="409" t="s">
        <v>885</v>
      </c>
    </row>
    <row r="481" spans="3:3" x14ac:dyDescent="0.2">
      <c r="C481" s="409" t="s">
        <v>886</v>
      </c>
    </row>
    <row r="482" spans="3:3" x14ac:dyDescent="0.2">
      <c r="C482" s="409" t="s">
        <v>887</v>
      </c>
    </row>
    <row r="483" spans="3:3" x14ac:dyDescent="0.2">
      <c r="C483" s="409" t="s">
        <v>888</v>
      </c>
    </row>
    <row r="484" spans="3:3" x14ac:dyDescent="0.2">
      <c r="C484" s="409" t="s">
        <v>889</v>
      </c>
    </row>
    <row r="485" spans="3:3" x14ac:dyDescent="0.2">
      <c r="C485" s="409" t="s">
        <v>890</v>
      </c>
    </row>
    <row r="486" spans="3:3" x14ac:dyDescent="0.2">
      <c r="C486" s="409" t="s">
        <v>891</v>
      </c>
    </row>
    <row r="487" spans="3:3" x14ac:dyDescent="0.2">
      <c r="C487" s="409" t="s">
        <v>892</v>
      </c>
    </row>
    <row r="488" spans="3:3" x14ac:dyDescent="0.2">
      <c r="C488" s="409" t="s">
        <v>893</v>
      </c>
    </row>
    <row r="489" spans="3:3" x14ac:dyDescent="0.2">
      <c r="C489" s="409" t="s">
        <v>894</v>
      </c>
    </row>
    <row r="490" spans="3:3" x14ac:dyDescent="0.2">
      <c r="C490" s="409" t="s">
        <v>895</v>
      </c>
    </row>
    <row r="491" spans="3:3" x14ac:dyDescent="0.2">
      <c r="C491" s="409" t="s">
        <v>896</v>
      </c>
    </row>
    <row r="492" spans="3:3" x14ac:dyDescent="0.2">
      <c r="C492" s="409" t="s">
        <v>897</v>
      </c>
    </row>
    <row r="494" spans="3:3" x14ac:dyDescent="0.2">
      <c r="C494" s="409" t="s">
        <v>898</v>
      </c>
    </row>
    <row r="497" spans="3:3" x14ac:dyDescent="0.2">
      <c r="C497" s="409" t="s">
        <v>899</v>
      </c>
    </row>
    <row r="498" spans="3:3" x14ac:dyDescent="0.2">
      <c r="C498" s="409" t="s">
        <v>900</v>
      </c>
    </row>
    <row r="500" spans="3:3" x14ac:dyDescent="0.2">
      <c r="C500" s="409" t="s">
        <v>901</v>
      </c>
    </row>
    <row r="501" spans="3:3" x14ac:dyDescent="0.2">
      <c r="C501" s="409" t="s">
        <v>902</v>
      </c>
    </row>
    <row r="503" spans="3:3" x14ac:dyDescent="0.2">
      <c r="C503" s="409" t="s">
        <v>903</v>
      </c>
    </row>
    <row r="504" spans="3:3" x14ac:dyDescent="0.2">
      <c r="C504" s="409" t="s">
        <v>904</v>
      </c>
    </row>
    <row r="505" spans="3:3" x14ac:dyDescent="0.2">
      <c r="C505" s="409" t="s">
        <v>905</v>
      </c>
    </row>
    <row r="506" spans="3:3" x14ac:dyDescent="0.2">
      <c r="C506" s="409" t="s">
        <v>906</v>
      </c>
    </row>
    <row r="507" spans="3:3" x14ac:dyDescent="0.2">
      <c r="C507" s="409" t="s">
        <v>907</v>
      </c>
    </row>
    <row r="508" spans="3:3" x14ac:dyDescent="0.2">
      <c r="C508" s="409" t="s">
        <v>908</v>
      </c>
    </row>
    <row r="510" spans="3:3" x14ac:dyDescent="0.2">
      <c r="C510" s="409" t="s">
        <v>909</v>
      </c>
    </row>
    <row r="511" spans="3:3" x14ac:dyDescent="0.2">
      <c r="C511" s="409" t="s">
        <v>910</v>
      </c>
    </row>
    <row r="512" spans="3:3" x14ac:dyDescent="0.2">
      <c r="C512" s="409" t="s">
        <v>911</v>
      </c>
    </row>
    <row r="513" spans="3:3" x14ac:dyDescent="0.2">
      <c r="C513" s="409" t="s">
        <v>912</v>
      </c>
    </row>
    <row r="514" spans="3:3" x14ac:dyDescent="0.2">
      <c r="C514" s="409" t="s">
        <v>913</v>
      </c>
    </row>
    <row r="516" spans="3:3" x14ac:dyDescent="0.2">
      <c r="C516" s="409" t="s">
        <v>914</v>
      </c>
    </row>
    <row r="517" spans="3:3" x14ac:dyDescent="0.2">
      <c r="C517" s="409" t="s">
        <v>915</v>
      </c>
    </row>
    <row r="518" spans="3:3" x14ac:dyDescent="0.2">
      <c r="C518" s="409" t="s">
        <v>916</v>
      </c>
    </row>
    <row r="519" spans="3:3" x14ac:dyDescent="0.2">
      <c r="C519" s="409" t="s">
        <v>917</v>
      </c>
    </row>
    <row r="520" spans="3:3" x14ac:dyDescent="0.2">
      <c r="C520" s="409" t="s">
        <v>918</v>
      </c>
    </row>
    <row r="522" spans="3:3" x14ac:dyDescent="0.2">
      <c r="C522" s="409" t="s">
        <v>919</v>
      </c>
    </row>
    <row r="523" spans="3:3" x14ac:dyDescent="0.2">
      <c r="C523" s="409" t="s">
        <v>920</v>
      </c>
    </row>
    <row r="524" spans="3:3" x14ac:dyDescent="0.2">
      <c r="C524" s="409" t="s">
        <v>664</v>
      </c>
    </row>
    <row r="525" spans="3:3" x14ac:dyDescent="0.2">
      <c r="C525" s="409" t="s">
        <v>665</v>
      </c>
    </row>
    <row r="526" spans="3:3" x14ac:dyDescent="0.2">
      <c r="C526" s="409" t="s">
        <v>921</v>
      </c>
    </row>
    <row r="527" spans="3:3" x14ac:dyDescent="0.2">
      <c r="C527" s="409" t="s">
        <v>922</v>
      </c>
    </row>
    <row r="528" spans="3:3" x14ac:dyDescent="0.2">
      <c r="C528" s="409" t="s">
        <v>923</v>
      </c>
    </row>
    <row r="530" spans="3:3" x14ac:dyDescent="0.2">
      <c r="C530" s="409" t="s">
        <v>924</v>
      </c>
    </row>
    <row r="531" spans="3:3" x14ac:dyDescent="0.2">
      <c r="C531" s="409" t="s">
        <v>665</v>
      </c>
    </row>
    <row r="533" spans="3:3" x14ac:dyDescent="0.2">
      <c r="C533" s="409" t="s">
        <v>925</v>
      </c>
    </row>
    <row r="534" spans="3:3" x14ac:dyDescent="0.2">
      <c r="C534" s="409" t="s">
        <v>926</v>
      </c>
    </row>
    <row r="535" spans="3:3" x14ac:dyDescent="0.2">
      <c r="C535" s="409" t="s">
        <v>927</v>
      </c>
    </row>
    <row r="537" spans="3:3" x14ac:dyDescent="0.2">
      <c r="C537" s="409" t="s">
        <v>928</v>
      </c>
    </row>
    <row r="538" spans="3:3" x14ac:dyDescent="0.2">
      <c r="C538" s="409" t="s">
        <v>929</v>
      </c>
    </row>
    <row r="539" spans="3:3" x14ac:dyDescent="0.2">
      <c r="C539" s="409" t="s">
        <v>930</v>
      </c>
    </row>
    <row r="540" spans="3:3" x14ac:dyDescent="0.2">
      <c r="C540" s="409" t="s">
        <v>931</v>
      </c>
    </row>
    <row r="541" spans="3:3" x14ac:dyDescent="0.2">
      <c r="C541" s="409" t="s">
        <v>932</v>
      </c>
    </row>
    <row r="543" spans="3:3" x14ac:dyDescent="0.2">
      <c r="C543" s="409" t="s">
        <v>933</v>
      </c>
    </row>
    <row r="544" spans="3:3" x14ac:dyDescent="0.2">
      <c r="C544" s="409" t="s">
        <v>934</v>
      </c>
    </row>
    <row r="545" spans="3:3" x14ac:dyDescent="0.2">
      <c r="C545" s="409" t="s">
        <v>935</v>
      </c>
    </row>
    <row r="546" spans="3:3" x14ac:dyDescent="0.2">
      <c r="C546" s="409" t="s">
        <v>936</v>
      </c>
    </row>
    <row r="547" spans="3:3" x14ac:dyDescent="0.2">
      <c r="C547" s="409" t="s">
        <v>937</v>
      </c>
    </row>
    <row r="548" spans="3:3" x14ac:dyDescent="0.2">
      <c r="C548" s="409" t="s">
        <v>938</v>
      </c>
    </row>
    <row r="549" spans="3:3" x14ac:dyDescent="0.2">
      <c r="C549" s="409" t="s">
        <v>939</v>
      </c>
    </row>
    <row r="551" spans="3:3" x14ac:dyDescent="0.2">
      <c r="C551" s="409" t="s">
        <v>940</v>
      </c>
    </row>
    <row r="552" spans="3:3" x14ac:dyDescent="0.2">
      <c r="C552" s="409" t="s">
        <v>941</v>
      </c>
    </row>
    <row r="553" spans="3:3" x14ac:dyDescent="0.2">
      <c r="C553" s="409" t="s">
        <v>831</v>
      </c>
    </row>
    <row r="554" spans="3:3" x14ac:dyDescent="0.2">
      <c r="C554" s="409" t="s">
        <v>942</v>
      </c>
    </row>
    <row r="555" spans="3:3" x14ac:dyDescent="0.2">
      <c r="C555" s="409" t="s">
        <v>943</v>
      </c>
    </row>
    <row r="556" spans="3:3" x14ac:dyDescent="0.2">
      <c r="C556" s="409" t="s">
        <v>944</v>
      </c>
    </row>
    <row r="558" spans="3:3" x14ac:dyDescent="0.2">
      <c r="C558" s="409" t="s">
        <v>945</v>
      </c>
    </row>
    <row r="559" spans="3:3" x14ac:dyDescent="0.2">
      <c r="C559" s="409" t="s">
        <v>934</v>
      </c>
    </row>
    <row r="560" spans="3:3" x14ac:dyDescent="0.2">
      <c r="C560" s="409" t="s">
        <v>946</v>
      </c>
    </row>
    <row r="561" spans="3:3" x14ac:dyDescent="0.2">
      <c r="C561" s="409" t="s">
        <v>947</v>
      </c>
    </row>
    <row r="562" spans="3:3" x14ac:dyDescent="0.2">
      <c r="C562" s="409" t="s">
        <v>937</v>
      </c>
    </row>
    <row r="563" spans="3:3" x14ac:dyDescent="0.2">
      <c r="C563" s="409" t="s">
        <v>938</v>
      </c>
    </row>
    <row r="564" spans="3:3" x14ac:dyDescent="0.2">
      <c r="C564" s="409" t="s">
        <v>939</v>
      </c>
    </row>
    <row r="566" spans="3:3" x14ac:dyDescent="0.2">
      <c r="C566" s="409" t="s">
        <v>948</v>
      </c>
    </row>
    <row r="567" spans="3:3" x14ac:dyDescent="0.2">
      <c r="C567" s="409" t="s">
        <v>949</v>
      </c>
    </row>
    <row r="568" spans="3:3" x14ac:dyDescent="0.2">
      <c r="C568" s="409" t="s">
        <v>831</v>
      </c>
    </row>
    <row r="569" spans="3:3" x14ac:dyDescent="0.2">
      <c r="C569" s="409" t="s">
        <v>942</v>
      </c>
    </row>
    <row r="570" spans="3:3" x14ac:dyDescent="0.2">
      <c r="C570" s="409" t="s">
        <v>950</v>
      </c>
    </row>
    <row r="571" spans="3:3" x14ac:dyDescent="0.2">
      <c r="C571" s="409" t="s">
        <v>951</v>
      </c>
    </row>
    <row r="573" spans="3:3" x14ac:dyDescent="0.2">
      <c r="C573" s="409" t="s">
        <v>952</v>
      </c>
    </row>
    <row r="574" spans="3:3" x14ac:dyDescent="0.2">
      <c r="C574" s="409" t="s">
        <v>953</v>
      </c>
    </row>
    <row r="575" spans="3:3" x14ac:dyDescent="0.2">
      <c r="C575" s="409" t="s">
        <v>954</v>
      </c>
    </row>
    <row r="576" spans="3:3" x14ac:dyDescent="0.2">
      <c r="C576" s="409" t="s">
        <v>955</v>
      </c>
    </row>
    <row r="577" spans="3:3" x14ac:dyDescent="0.2">
      <c r="C577" s="409" t="s">
        <v>956</v>
      </c>
    </row>
    <row r="578" spans="3:3" x14ac:dyDescent="0.2">
      <c r="C578" s="409" t="s">
        <v>957</v>
      </c>
    </row>
    <row r="579" spans="3:3" x14ac:dyDescent="0.2">
      <c r="C579" s="409" t="s">
        <v>958</v>
      </c>
    </row>
    <row r="580" spans="3:3" x14ac:dyDescent="0.2">
      <c r="C580" s="409" t="s">
        <v>959</v>
      </c>
    </row>
    <row r="581" spans="3:3" x14ac:dyDescent="0.2">
      <c r="C581" s="409" t="s">
        <v>960</v>
      </c>
    </row>
    <row r="582" spans="3:3" x14ac:dyDescent="0.2">
      <c r="C582" s="409" t="s">
        <v>961</v>
      </c>
    </row>
    <row r="584" spans="3:3" x14ac:dyDescent="0.2">
      <c r="C584" s="409" t="s">
        <v>962</v>
      </c>
    </row>
    <row r="585" spans="3:3" x14ac:dyDescent="0.2">
      <c r="C585" s="409" t="s">
        <v>963</v>
      </c>
    </row>
    <row r="586" spans="3:3" x14ac:dyDescent="0.2">
      <c r="C586" s="409" t="s">
        <v>964</v>
      </c>
    </row>
    <row r="587" spans="3:3" x14ac:dyDescent="0.2">
      <c r="C587" s="409" t="s">
        <v>965</v>
      </c>
    </row>
    <row r="588" spans="3:3" x14ac:dyDescent="0.2">
      <c r="C588" s="409" t="s">
        <v>966</v>
      </c>
    </row>
    <row r="589" spans="3:3" x14ac:dyDescent="0.2">
      <c r="C589" s="409" t="s">
        <v>967</v>
      </c>
    </row>
    <row r="590" spans="3:3" x14ac:dyDescent="0.2">
      <c r="C590" s="409" t="s">
        <v>968</v>
      </c>
    </row>
    <row r="591" spans="3:3" x14ac:dyDescent="0.2">
      <c r="C591" s="409" t="s">
        <v>969</v>
      </c>
    </row>
    <row r="592" spans="3:3" x14ac:dyDescent="0.2">
      <c r="C592" s="409" t="s">
        <v>970</v>
      </c>
    </row>
    <row r="594" spans="3:3" x14ac:dyDescent="0.2">
      <c r="C594" s="409" t="s">
        <v>971</v>
      </c>
    </row>
    <row r="595" spans="3:3" x14ac:dyDescent="0.2">
      <c r="C595" s="409" t="s">
        <v>972</v>
      </c>
    </row>
    <row r="596" spans="3:3" x14ac:dyDescent="0.2">
      <c r="C596" s="409" t="s">
        <v>973</v>
      </c>
    </row>
    <row r="597" spans="3:3" x14ac:dyDescent="0.2">
      <c r="C597" s="409" t="s">
        <v>974</v>
      </c>
    </row>
    <row r="598" spans="3:3" x14ac:dyDescent="0.2">
      <c r="C598" s="409" t="s">
        <v>975</v>
      </c>
    </row>
    <row r="599" spans="3:3" x14ac:dyDescent="0.2">
      <c r="C599" s="409" t="s">
        <v>976</v>
      </c>
    </row>
    <row r="600" spans="3:3" x14ac:dyDescent="0.2">
      <c r="C600" s="409" t="s">
        <v>977</v>
      </c>
    </row>
    <row r="601" spans="3:3" x14ac:dyDescent="0.2">
      <c r="C601" s="409" t="s">
        <v>978</v>
      </c>
    </row>
    <row r="602" spans="3:3" x14ac:dyDescent="0.2">
      <c r="C602" s="409" t="s">
        <v>979</v>
      </c>
    </row>
    <row r="603" spans="3:3" x14ac:dyDescent="0.2">
      <c r="C603" s="409" t="s">
        <v>847</v>
      </c>
    </row>
    <row r="604" spans="3:3" x14ac:dyDescent="0.2">
      <c r="C604" s="409" t="s">
        <v>980</v>
      </c>
    </row>
    <row r="605" spans="3:3" x14ac:dyDescent="0.2">
      <c r="C605" s="409" t="s">
        <v>981</v>
      </c>
    </row>
    <row r="606" spans="3:3" x14ac:dyDescent="0.2">
      <c r="C606" s="409" t="s">
        <v>982</v>
      </c>
    </row>
    <row r="607" spans="3:3" x14ac:dyDescent="0.2">
      <c r="C607" s="409" t="s">
        <v>983</v>
      </c>
    </row>
    <row r="608" spans="3:3" x14ac:dyDescent="0.2">
      <c r="C608" s="409" t="s">
        <v>984</v>
      </c>
    </row>
    <row r="609" spans="3:3" x14ac:dyDescent="0.2">
      <c r="C609" s="409" t="s">
        <v>985</v>
      </c>
    </row>
    <row r="610" spans="3:3" x14ac:dyDescent="0.2">
      <c r="C610" s="409" t="s">
        <v>986</v>
      </c>
    </row>
    <row r="611" spans="3:3" x14ac:dyDescent="0.2">
      <c r="C611" s="409" t="s">
        <v>987</v>
      </c>
    </row>
    <row r="612" spans="3:3" x14ac:dyDescent="0.2">
      <c r="C612" s="409" t="s">
        <v>798</v>
      </c>
    </row>
    <row r="613" spans="3:3" x14ac:dyDescent="0.2">
      <c r="C613" s="409" t="s">
        <v>988</v>
      </c>
    </row>
    <row r="614" spans="3:3" x14ac:dyDescent="0.2">
      <c r="C614" s="409" t="s">
        <v>989</v>
      </c>
    </row>
    <row r="615" spans="3:3" x14ac:dyDescent="0.2">
      <c r="C615" s="409" t="s">
        <v>990</v>
      </c>
    </row>
    <row r="616" spans="3:3" x14ac:dyDescent="0.2">
      <c r="C616" s="409" t="s">
        <v>991</v>
      </c>
    </row>
    <row r="617" spans="3:3" x14ac:dyDescent="0.2">
      <c r="C617" s="409" t="s">
        <v>992</v>
      </c>
    </row>
    <row r="618" spans="3:3" x14ac:dyDescent="0.2">
      <c r="C618" s="409" t="s">
        <v>993</v>
      </c>
    </row>
    <row r="619" spans="3:3" x14ac:dyDescent="0.2">
      <c r="C619" s="409" t="s">
        <v>994</v>
      </c>
    </row>
    <row r="620" spans="3:3" x14ac:dyDescent="0.2">
      <c r="C620" s="409" t="s">
        <v>995</v>
      </c>
    </row>
    <row r="621" spans="3:3" x14ac:dyDescent="0.2">
      <c r="C621" s="409" t="s">
        <v>996</v>
      </c>
    </row>
    <row r="622" spans="3:3" x14ac:dyDescent="0.2">
      <c r="C622" s="409" t="s">
        <v>621</v>
      </c>
    </row>
    <row r="623" spans="3:3" x14ac:dyDescent="0.2">
      <c r="C623" s="409" t="s">
        <v>831</v>
      </c>
    </row>
    <row r="624" spans="3:3" x14ac:dyDescent="0.2">
      <c r="C624" s="409" t="s">
        <v>997</v>
      </c>
    </row>
    <row r="625" spans="3:3" x14ac:dyDescent="0.2">
      <c r="C625" s="409" t="s">
        <v>998</v>
      </c>
    </row>
    <row r="626" spans="3:3" x14ac:dyDescent="0.2">
      <c r="C626" s="409" t="s">
        <v>999</v>
      </c>
    </row>
    <row r="627" spans="3:3" x14ac:dyDescent="0.2">
      <c r="C627" s="409" t="s">
        <v>1000</v>
      </c>
    </row>
    <row r="628" spans="3:3" x14ac:dyDescent="0.2">
      <c r="C628" s="409" t="s">
        <v>1001</v>
      </c>
    </row>
    <row r="629" spans="3:3" x14ac:dyDescent="0.2">
      <c r="C629" s="409" t="s">
        <v>1002</v>
      </c>
    </row>
    <row r="630" spans="3:3" x14ac:dyDescent="0.2">
      <c r="C630" s="409" t="s">
        <v>1003</v>
      </c>
    </row>
    <row r="631" spans="3:3" x14ac:dyDescent="0.2">
      <c r="C631" s="409" t="s">
        <v>1004</v>
      </c>
    </row>
    <row r="632" spans="3:3" x14ac:dyDescent="0.2">
      <c r="C632" s="409" t="s">
        <v>1005</v>
      </c>
    </row>
    <row r="634" spans="3:3" x14ac:dyDescent="0.2">
      <c r="C634" s="409" t="s">
        <v>1006</v>
      </c>
    </row>
    <row r="636" spans="3:3" x14ac:dyDescent="0.2">
      <c r="C636" s="409" t="s">
        <v>934</v>
      </c>
    </row>
    <row r="637" spans="3:3" x14ac:dyDescent="0.2">
      <c r="C637" s="409" t="s">
        <v>1007</v>
      </c>
    </row>
    <row r="638" spans="3:3" x14ac:dyDescent="0.2">
      <c r="C638" s="409" t="s">
        <v>1008</v>
      </c>
    </row>
    <row r="639" spans="3:3" x14ac:dyDescent="0.2">
      <c r="C639" s="409" t="s">
        <v>1009</v>
      </c>
    </row>
    <row r="640" spans="3:3" x14ac:dyDescent="0.2">
      <c r="C640" s="409" t="s">
        <v>938</v>
      </c>
    </row>
    <row r="641" spans="3:3" x14ac:dyDescent="0.2">
      <c r="C641" s="409" t="s">
        <v>939</v>
      </c>
    </row>
    <row r="643" spans="3:3" x14ac:dyDescent="0.2">
      <c r="C643" s="409" t="s">
        <v>934</v>
      </c>
    </row>
    <row r="644" spans="3:3" x14ac:dyDescent="0.2">
      <c r="C644" s="409" t="s">
        <v>1010</v>
      </c>
    </row>
    <row r="645" spans="3:3" x14ac:dyDescent="0.2">
      <c r="C645" s="409" t="s">
        <v>1011</v>
      </c>
    </row>
    <row r="646" spans="3:3" x14ac:dyDescent="0.2">
      <c r="C646" s="409" t="s">
        <v>1009</v>
      </c>
    </row>
    <row r="647" spans="3:3" x14ac:dyDescent="0.2">
      <c r="C647" s="409" t="s">
        <v>938</v>
      </c>
    </row>
    <row r="648" spans="3:3" x14ac:dyDescent="0.2">
      <c r="C648" s="409" t="s">
        <v>939</v>
      </c>
    </row>
    <row r="650" spans="3:3" x14ac:dyDescent="0.2">
      <c r="C650" s="409" t="s">
        <v>1012</v>
      </c>
    </row>
    <row r="651" spans="3:3" x14ac:dyDescent="0.2">
      <c r="C651" s="409" t="s">
        <v>1013</v>
      </c>
    </row>
    <row r="653" spans="3:3" x14ac:dyDescent="0.2">
      <c r="C653" s="409" t="s">
        <v>1014</v>
      </c>
    </row>
    <row r="654" spans="3:3" x14ac:dyDescent="0.2">
      <c r="C654" s="409" t="s">
        <v>1015</v>
      </c>
    </row>
    <row r="655" spans="3:3" x14ac:dyDescent="0.2">
      <c r="C655" s="409" t="s">
        <v>1016</v>
      </c>
    </row>
    <row r="656" spans="3:3" x14ac:dyDescent="0.2">
      <c r="C656" s="409" t="s">
        <v>942</v>
      </c>
    </row>
    <row r="657" spans="3:3" x14ac:dyDescent="0.2">
      <c r="C657" s="409" t="s">
        <v>1017</v>
      </c>
    </row>
    <row r="658" spans="3:3" x14ac:dyDescent="0.2">
      <c r="C658" s="409" t="s">
        <v>1018</v>
      </c>
    </row>
    <row r="660" spans="3:3" x14ac:dyDescent="0.2">
      <c r="C660" s="409" t="s">
        <v>798</v>
      </c>
    </row>
    <row r="661" spans="3:3" x14ac:dyDescent="0.2">
      <c r="C661" s="409" t="s">
        <v>798</v>
      </c>
    </row>
    <row r="662" spans="3:3" x14ac:dyDescent="0.2">
      <c r="C662" s="409" t="s">
        <v>1019</v>
      </c>
    </row>
    <row r="663" spans="3:3" x14ac:dyDescent="0.2">
      <c r="C663" s="409" t="s">
        <v>998</v>
      </c>
    </row>
    <row r="664" spans="3:3" x14ac:dyDescent="0.2">
      <c r="C664" s="409" t="s">
        <v>999</v>
      </c>
    </row>
    <row r="665" spans="3:3" x14ac:dyDescent="0.2">
      <c r="C665" s="409" t="s">
        <v>1000</v>
      </c>
    </row>
    <row r="667" spans="3:3" x14ac:dyDescent="0.2">
      <c r="C667" s="409" t="s">
        <v>1020</v>
      </c>
    </row>
    <row r="668" spans="3:3" x14ac:dyDescent="0.2">
      <c r="C668" s="409" t="s">
        <v>1021</v>
      </c>
    </row>
    <row r="669" spans="3:3" x14ac:dyDescent="0.2">
      <c r="C669" s="409" t="s">
        <v>1022</v>
      </c>
    </row>
    <row r="670" spans="3:3" x14ac:dyDescent="0.2">
      <c r="C670" s="409" t="s">
        <v>1023</v>
      </c>
    </row>
    <row r="671" spans="3:3" x14ac:dyDescent="0.2">
      <c r="C671" s="409" t="s">
        <v>1024</v>
      </c>
    </row>
    <row r="673" spans="3:3" x14ac:dyDescent="0.2">
      <c r="C673" s="409" t="s">
        <v>1025</v>
      </c>
    </row>
    <row r="675" spans="3:3" x14ac:dyDescent="0.2">
      <c r="C675" s="409" t="s">
        <v>934</v>
      </c>
    </row>
    <row r="676" spans="3:3" x14ac:dyDescent="0.2">
      <c r="C676" s="409" t="s">
        <v>1026</v>
      </c>
    </row>
    <row r="677" spans="3:3" x14ac:dyDescent="0.2">
      <c r="C677" s="409" t="s">
        <v>1027</v>
      </c>
    </row>
    <row r="678" spans="3:3" x14ac:dyDescent="0.2">
      <c r="C678" s="409" t="s">
        <v>1009</v>
      </c>
    </row>
    <row r="679" spans="3:3" x14ac:dyDescent="0.2">
      <c r="C679" s="409" t="s">
        <v>938</v>
      </c>
    </row>
    <row r="680" spans="3:3" x14ac:dyDescent="0.2">
      <c r="C680" s="409" t="s">
        <v>939</v>
      </c>
    </row>
    <row r="682" spans="3:3" x14ac:dyDescent="0.2">
      <c r="C682" s="409" t="s">
        <v>934</v>
      </c>
    </row>
    <row r="683" spans="3:3" x14ac:dyDescent="0.2">
      <c r="C683" s="409" t="s">
        <v>1028</v>
      </c>
    </row>
    <row r="684" spans="3:3" x14ac:dyDescent="0.2">
      <c r="C684" s="409" t="s">
        <v>1029</v>
      </c>
    </row>
    <row r="685" spans="3:3" x14ac:dyDescent="0.2">
      <c r="C685" s="409" t="s">
        <v>1009</v>
      </c>
    </row>
    <row r="686" spans="3:3" x14ac:dyDescent="0.2">
      <c r="C686" s="409" t="s">
        <v>938</v>
      </c>
    </row>
    <row r="687" spans="3:3" x14ac:dyDescent="0.2">
      <c r="C687" s="409" t="s">
        <v>939</v>
      </c>
    </row>
    <row r="689" spans="3:3" x14ac:dyDescent="0.2">
      <c r="C689" s="409" t="s">
        <v>1030</v>
      </c>
    </row>
    <row r="690" spans="3:3" x14ac:dyDescent="0.2">
      <c r="C690" s="409" t="s">
        <v>1031</v>
      </c>
    </row>
    <row r="692" spans="3:3" x14ac:dyDescent="0.2">
      <c r="C692" s="409" t="s">
        <v>1032</v>
      </c>
    </row>
    <row r="693" spans="3:3" x14ac:dyDescent="0.2">
      <c r="C693" s="409" t="s">
        <v>1033</v>
      </c>
    </row>
    <row r="694" spans="3:3" x14ac:dyDescent="0.2">
      <c r="C694" s="409" t="s">
        <v>831</v>
      </c>
    </row>
    <row r="695" spans="3:3" x14ac:dyDescent="0.2">
      <c r="C695" s="409" t="s">
        <v>942</v>
      </c>
    </row>
    <row r="696" spans="3:3" x14ac:dyDescent="0.2">
      <c r="C696" s="409" t="s">
        <v>1034</v>
      </c>
    </row>
    <row r="697" spans="3:3" x14ac:dyDescent="0.2">
      <c r="C697" s="409" t="s">
        <v>1035</v>
      </c>
    </row>
    <row r="699" spans="3:3" x14ac:dyDescent="0.2">
      <c r="C699" s="409" t="s">
        <v>1036</v>
      </c>
    </row>
    <row r="700" spans="3:3" x14ac:dyDescent="0.2">
      <c r="C700" s="409" t="s">
        <v>856</v>
      </c>
    </row>
    <row r="701" spans="3:3" x14ac:dyDescent="0.2">
      <c r="C701" s="409" t="s">
        <v>798</v>
      </c>
    </row>
    <row r="702" spans="3:3" x14ac:dyDescent="0.2">
      <c r="C702" s="409" t="s">
        <v>934</v>
      </c>
    </row>
    <row r="703" spans="3:3" x14ac:dyDescent="0.2">
      <c r="C703" s="409" t="s">
        <v>1037</v>
      </c>
    </row>
    <row r="704" spans="3:3" x14ac:dyDescent="0.2">
      <c r="C704" s="409" t="s">
        <v>1038</v>
      </c>
    </row>
    <row r="705" spans="3:3" x14ac:dyDescent="0.2">
      <c r="C705" s="409" t="s">
        <v>937</v>
      </c>
    </row>
    <row r="706" spans="3:3" x14ac:dyDescent="0.2">
      <c r="C706" s="409" t="s">
        <v>938</v>
      </c>
    </row>
    <row r="707" spans="3:3" x14ac:dyDescent="0.2">
      <c r="C707" s="409" t="s">
        <v>939</v>
      </c>
    </row>
    <row r="709" spans="3:3" x14ac:dyDescent="0.2">
      <c r="C709" s="409" t="s">
        <v>1039</v>
      </c>
    </row>
    <row r="710" spans="3:3" x14ac:dyDescent="0.2">
      <c r="C710" s="409" t="s">
        <v>1040</v>
      </c>
    </row>
    <row r="712" spans="3:3" x14ac:dyDescent="0.2">
      <c r="C712" s="409" t="s">
        <v>942</v>
      </c>
    </row>
    <row r="713" spans="3:3" x14ac:dyDescent="0.2">
      <c r="C713" s="409" t="s">
        <v>1041</v>
      </c>
    </row>
    <row r="714" spans="3:3" x14ac:dyDescent="0.2">
      <c r="C714" s="409" t="s">
        <v>1042</v>
      </c>
    </row>
    <row r="715" spans="3:3" x14ac:dyDescent="0.2">
      <c r="C715" s="409" t="s">
        <v>798</v>
      </c>
    </row>
    <row r="716" spans="3:3" x14ac:dyDescent="0.2">
      <c r="C716" s="409" t="s">
        <v>1043</v>
      </c>
    </row>
    <row r="717" spans="3:3" x14ac:dyDescent="0.2">
      <c r="C717" s="409" t="s">
        <v>934</v>
      </c>
    </row>
    <row r="718" spans="3:3" x14ac:dyDescent="0.2">
      <c r="C718" s="409" t="s">
        <v>1044</v>
      </c>
    </row>
    <row r="719" spans="3:3" x14ac:dyDescent="0.2">
      <c r="C719" s="409" t="s">
        <v>1045</v>
      </c>
    </row>
    <row r="720" spans="3:3" x14ac:dyDescent="0.2">
      <c r="C720" s="409" t="s">
        <v>937</v>
      </c>
    </row>
    <row r="721" spans="3:3" x14ac:dyDescent="0.2">
      <c r="C721" s="409" t="s">
        <v>938</v>
      </c>
    </row>
    <row r="722" spans="3:3" x14ac:dyDescent="0.2">
      <c r="C722" s="409" t="s">
        <v>939</v>
      </c>
    </row>
    <row r="724" spans="3:3" x14ac:dyDescent="0.2">
      <c r="C724" s="409" t="s">
        <v>1046</v>
      </c>
    </row>
    <row r="725" spans="3:3" x14ac:dyDescent="0.2">
      <c r="C725" s="409" t="s">
        <v>1047</v>
      </c>
    </row>
    <row r="727" spans="3:3" x14ac:dyDescent="0.2">
      <c r="C727" s="409" t="s">
        <v>942</v>
      </c>
    </row>
    <row r="728" spans="3:3" x14ac:dyDescent="0.2">
      <c r="C728" s="409" t="s">
        <v>1048</v>
      </c>
    </row>
    <row r="729" spans="3:3" x14ac:dyDescent="0.2">
      <c r="C729" s="409" t="s">
        <v>1018</v>
      </c>
    </row>
    <row r="730" spans="3:3" x14ac:dyDescent="0.2">
      <c r="C730" s="409" t="s">
        <v>798</v>
      </c>
    </row>
    <row r="731" spans="3:3" x14ac:dyDescent="0.2">
      <c r="C731" s="409" t="s">
        <v>1049</v>
      </c>
    </row>
    <row r="732" spans="3:3" x14ac:dyDescent="0.2">
      <c r="C732" s="409" t="s">
        <v>1050</v>
      </c>
    </row>
    <row r="733" spans="3:3" x14ac:dyDescent="0.2">
      <c r="C733" s="409" t="s">
        <v>1051</v>
      </c>
    </row>
    <row r="734" spans="3:3" x14ac:dyDescent="0.2">
      <c r="C734" s="409" t="s">
        <v>1052</v>
      </c>
    </row>
    <row r="735" spans="3:3" x14ac:dyDescent="0.2">
      <c r="C735" s="409" t="s">
        <v>1053</v>
      </c>
    </row>
    <row r="736" spans="3:3" x14ac:dyDescent="0.2">
      <c r="C736" s="409" t="s">
        <v>1054</v>
      </c>
    </row>
    <row r="737" spans="3:3" x14ac:dyDescent="0.2">
      <c r="C737" s="409" t="s">
        <v>1055</v>
      </c>
    </row>
    <row r="739" spans="3:3" x14ac:dyDescent="0.2">
      <c r="C739" s="409" t="s">
        <v>1056</v>
      </c>
    </row>
    <row r="740" spans="3:3" x14ac:dyDescent="0.2">
      <c r="C740" s="409" t="s">
        <v>1057</v>
      </c>
    </row>
    <row r="742" spans="3:3" x14ac:dyDescent="0.2">
      <c r="C742" s="409" t="s">
        <v>1058</v>
      </c>
    </row>
    <row r="743" spans="3:3" x14ac:dyDescent="0.2">
      <c r="C743" s="409" t="s">
        <v>1059</v>
      </c>
    </row>
    <row r="744" spans="3:3" x14ac:dyDescent="0.2">
      <c r="C744" s="409" t="s">
        <v>1060</v>
      </c>
    </row>
    <row r="746" spans="3:3" x14ac:dyDescent="0.2">
      <c r="C746" s="409" t="s">
        <v>798</v>
      </c>
    </row>
    <row r="747" spans="3:3" x14ac:dyDescent="0.2">
      <c r="C747" s="409" t="s">
        <v>798</v>
      </c>
    </row>
    <row r="748" spans="3:3" x14ac:dyDescent="0.2">
      <c r="C748" s="409" t="s">
        <v>934</v>
      </c>
    </row>
    <row r="749" spans="3:3" x14ac:dyDescent="0.2">
      <c r="C749" s="409" t="s">
        <v>1061</v>
      </c>
    </row>
    <row r="750" spans="3:3" x14ac:dyDescent="0.2">
      <c r="C750" s="409" t="s">
        <v>1062</v>
      </c>
    </row>
    <row r="751" spans="3:3" x14ac:dyDescent="0.2">
      <c r="C751" s="409" t="s">
        <v>937</v>
      </c>
    </row>
    <row r="752" spans="3:3" x14ac:dyDescent="0.2">
      <c r="C752" s="409" t="s">
        <v>938</v>
      </c>
    </row>
    <row r="753" spans="3:3" x14ac:dyDescent="0.2">
      <c r="C753" s="409" t="s">
        <v>939</v>
      </c>
    </row>
    <row r="755" spans="3:3" x14ac:dyDescent="0.2">
      <c r="C755" s="409" t="s">
        <v>1063</v>
      </c>
    </row>
    <row r="756" spans="3:3" x14ac:dyDescent="0.2">
      <c r="C756" s="409" t="s">
        <v>1064</v>
      </c>
    </row>
    <row r="758" spans="3:3" x14ac:dyDescent="0.2">
      <c r="C758" s="409" t="s">
        <v>942</v>
      </c>
    </row>
    <row r="759" spans="3:3" x14ac:dyDescent="0.2">
      <c r="C759" s="409" t="s">
        <v>1065</v>
      </c>
    </row>
    <row r="760" spans="3:3" x14ac:dyDescent="0.2">
      <c r="C760" s="409" t="s">
        <v>1066</v>
      </c>
    </row>
    <row r="761" spans="3:3" x14ac:dyDescent="0.2">
      <c r="C761" s="409" t="s">
        <v>798</v>
      </c>
    </row>
    <row r="762" spans="3:3" x14ac:dyDescent="0.2">
      <c r="C762" s="409" t="s">
        <v>798</v>
      </c>
    </row>
    <row r="764" spans="3:3" x14ac:dyDescent="0.2">
      <c r="C764" s="409" t="s">
        <v>1067</v>
      </c>
    </row>
    <row r="765" spans="3:3" x14ac:dyDescent="0.2">
      <c r="C765" s="409" t="s">
        <v>998</v>
      </c>
    </row>
    <row r="766" spans="3:3" x14ac:dyDescent="0.2">
      <c r="C766" s="409" t="s">
        <v>999</v>
      </c>
    </row>
    <row r="767" spans="3:3" x14ac:dyDescent="0.2">
      <c r="C767" s="409" t="s">
        <v>1000</v>
      </c>
    </row>
    <row r="769" spans="3:3" x14ac:dyDescent="0.2">
      <c r="C769" s="412" t="s">
        <v>1068</v>
      </c>
    </row>
    <row r="770" spans="3:3" x14ac:dyDescent="0.2">
      <c r="C770" s="409" t="s">
        <v>1069</v>
      </c>
    </row>
    <row r="772" spans="3:3" x14ac:dyDescent="0.2">
      <c r="C772" s="409" t="s">
        <v>1070</v>
      </c>
    </row>
    <row r="773" spans="3:3" x14ac:dyDescent="0.2">
      <c r="C773" s="409" t="s">
        <v>1071</v>
      </c>
    </row>
    <row r="774" spans="3:3" x14ac:dyDescent="0.2">
      <c r="C774" s="409" t="s">
        <v>1072</v>
      </c>
    </row>
    <row r="776" spans="3:3" x14ac:dyDescent="0.2">
      <c r="C776" s="409" t="s">
        <v>1073</v>
      </c>
    </row>
    <row r="778" spans="3:3" x14ac:dyDescent="0.2">
      <c r="C778" s="412" t="s">
        <v>934</v>
      </c>
    </row>
    <row r="779" spans="3:3" x14ac:dyDescent="0.2">
      <c r="C779" s="409" t="s">
        <v>1074</v>
      </c>
    </row>
    <row r="780" spans="3:3" x14ac:dyDescent="0.2">
      <c r="C780" s="409" t="s">
        <v>1075</v>
      </c>
    </row>
    <row r="781" spans="3:3" x14ac:dyDescent="0.2">
      <c r="C781" s="409" t="s">
        <v>1009</v>
      </c>
    </row>
    <row r="782" spans="3:3" x14ac:dyDescent="0.2">
      <c r="C782" s="409" t="s">
        <v>938</v>
      </c>
    </row>
    <row r="783" spans="3:3" x14ac:dyDescent="0.2">
      <c r="C783" s="409" t="s">
        <v>939</v>
      </c>
    </row>
    <row r="785" spans="3:3" x14ac:dyDescent="0.2">
      <c r="C785" s="409" t="s">
        <v>934</v>
      </c>
    </row>
    <row r="786" spans="3:3" x14ac:dyDescent="0.2">
      <c r="C786" s="409" t="s">
        <v>1076</v>
      </c>
    </row>
    <row r="787" spans="3:3" x14ac:dyDescent="0.2">
      <c r="C787" s="409" t="s">
        <v>1077</v>
      </c>
    </row>
    <row r="788" spans="3:3" x14ac:dyDescent="0.2">
      <c r="C788" s="409" t="s">
        <v>1009</v>
      </c>
    </row>
    <row r="789" spans="3:3" x14ac:dyDescent="0.2">
      <c r="C789" s="409" t="s">
        <v>938</v>
      </c>
    </row>
    <row r="790" spans="3:3" x14ac:dyDescent="0.2">
      <c r="C790" s="409" t="s">
        <v>939</v>
      </c>
    </row>
    <row r="792" spans="3:3" x14ac:dyDescent="0.2">
      <c r="C792" s="409" t="s">
        <v>1078</v>
      </c>
    </row>
    <row r="793" spans="3:3" x14ac:dyDescent="0.2">
      <c r="C793" s="409" t="s">
        <v>1079</v>
      </c>
    </row>
    <row r="795" spans="3:3" x14ac:dyDescent="0.2">
      <c r="C795" s="409" t="s">
        <v>1080</v>
      </c>
    </row>
    <row r="796" spans="3:3" x14ac:dyDescent="0.2">
      <c r="C796" s="409" t="s">
        <v>1081</v>
      </c>
    </row>
    <row r="798" spans="3:3" x14ac:dyDescent="0.2">
      <c r="C798" s="409" t="s">
        <v>942</v>
      </c>
    </row>
    <row r="799" spans="3:3" x14ac:dyDescent="0.2">
      <c r="C799" s="409" t="s">
        <v>1082</v>
      </c>
    </row>
    <row r="800" spans="3:3" x14ac:dyDescent="0.2">
      <c r="C800" s="409" t="s">
        <v>1083</v>
      </c>
    </row>
    <row r="802" spans="3:3" x14ac:dyDescent="0.2">
      <c r="C802" s="409" t="s">
        <v>1084</v>
      </c>
    </row>
    <row r="803" spans="3:3" x14ac:dyDescent="0.2">
      <c r="C803" s="409" t="s">
        <v>1050</v>
      </c>
    </row>
    <row r="804" spans="3:3" x14ac:dyDescent="0.2">
      <c r="C804" s="409" t="s">
        <v>1085</v>
      </c>
    </row>
    <row r="805" spans="3:3" x14ac:dyDescent="0.2">
      <c r="C805" s="409" t="s">
        <v>1086</v>
      </c>
    </row>
    <row r="806" spans="3:3" x14ac:dyDescent="0.2">
      <c r="C806" s="409" t="s">
        <v>1053</v>
      </c>
    </row>
    <row r="807" spans="3:3" x14ac:dyDescent="0.2">
      <c r="C807" s="409" t="s">
        <v>1054</v>
      </c>
    </row>
    <row r="808" spans="3:3" x14ac:dyDescent="0.2">
      <c r="C808" s="409" t="s">
        <v>1055</v>
      </c>
    </row>
    <row r="810" spans="3:3" x14ac:dyDescent="0.2">
      <c r="C810" s="409" t="s">
        <v>1058</v>
      </c>
    </row>
    <row r="811" spans="3:3" x14ac:dyDescent="0.2">
      <c r="C811" s="409" t="s">
        <v>1087</v>
      </c>
    </row>
    <row r="812" spans="3:3" x14ac:dyDescent="0.2">
      <c r="C812" s="409" t="s">
        <v>1088</v>
      </c>
    </row>
    <row r="814" spans="3:3" x14ac:dyDescent="0.2">
      <c r="C814" s="409" t="s">
        <v>1089</v>
      </c>
    </row>
    <row r="815" spans="3:3" x14ac:dyDescent="0.2">
      <c r="C815" s="409" t="s">
        <v>1090</v>
      </c>
    </row>
    <row r="819" spans="3:3" x14ac:dyDescent="0.2">
      <c r="C819" s="409" t="s">
        <v>934</v>
      </c>
    </row>
    <row r="820" spans="3:3" x14ac:dyDescent="0.2">
      <c r="C820" s="409" t="s">
        <v>1091</v>
      </c>
    </row>
    <row r="821" spans="3:3" x14ac:dyDescent="0.2">
      <c r="C821" s="409" t="s">
        <v>1092</v>
      </c>
    </row>
    <row r="822" spans="3:3" x14ac:dyDescent="0.2">
      <c r="C822" s="409" t="s">
        <v>937</v>
      </c>
    </row>
    <row r="823" spans="3:3" x14ac:dyDescent="0.2">
      <c r="C823" s="409" t="s">
        <v>938</v>
      </c>
    </row>
    <row r="824" spans="3:3" x14ac:dyDescent="0.2">
      <c r="C824" s="409" t="s">
        <v>939</v>
      </c>
    </row>
    <row r="826" spans="3:3" x14ac:dyDescent="0.2">
      <c r="C826" s="409" t="s">
        <v>942</v>
      </c>
    </row>
    <row r="827" spans="3:3" x14ac:dyDescent="0.2">
      <c r="C827" s="409" t="s">
        <v>1093</v>
      </c>
    </row>
    <row r="828" spans="3:3" x14ac:dyDescent="0.2">
      <c r="C828" s="409" t="s">
        <v>944</v>
      </c>
    </row>
    <row r="830" spans="3:3" x14ac:dyDescent="0.2">
      <c r="C830" s="409" t="s">
        <v>1094</v>
      </c>
    </row>
    <row r="831" spans="3:3" x14ac:dyDescent="0.2">
      <c r="C831" s="409" t="s">
        <v>1095</v>
      </c>
    </row>
    <row r="833" spans="3:3" x14ac:dyDescent="0.2">
      <c r="C833" s="409" t="s">
        <v>1096</v>
      </c>
    </row>
    <row r="835" spans="3:3" x14ac:dyDescent="0.2">
      <c r="C835" s="409" t="s">
        <v>1097</v>
      </c>
    </row>
    <row r="836" spans="3:3" x14ac:dyDescent="0.2">
      <c r="C836" s="409" t="s">
        <v>798</v>
      </c>
    </row>
    <row r="837" spans="3:3" x14ac:dyDescent="0.2">
      <c r="C837" s="409" t="s">
        <v>1098</v>
      </c>
    </row>
    <row r="838" spans="3:3" x14ac:dyDescent="0.2">
      <c r="C838" s="409" t="s">
        <v>798</v>
      </c>
    </row>
    <row r="839" spans="3:3" x14ac:dyDescent="0.2">
      <c r="C839" s="409" t="s">
        <v>1099</v>
      </c>
    </row>
    <row r="840" spans="3:3" x14ac:dyDescent="0.2">
      <c r="C840" s="409" t="s">
        <v>798</v>
      </c>
    </row>
    <row r="841" spans="3:3" x14ac:dyDescent="0.2">
      <c r="C841" s="409" t="s">
        <v>1100</v>
      </c>
    </row>
    <row r="842" spans="3:3" x14ac:dyDescent="0.2">
      <c r="C842" s="409" t="s">
        <v>1101</v>
      </c>
    </row>
    <row r="843" spans="3:3" x14ac:dyDescent="0.2">
      <c r="C843" s="409" t="s">
        <v>1102</v>
      </c>
    </row>
    <row r="844" spans="3:3" x14ac:dyDescent="0.2">
      <c r="C844" s="409" t="s">
        <v>1103</v>
      </c>
    </row>
    <row r="845" spans="3:3" x14ac:dyDescent="0.2">
      <c r="C845" s="409" t="s">
        <v>1104</v>
      </c>
    </row>
    <row r="846" spans="3:3" x14ac:dyDescent="0.2">
      <c r="C846" s="409" t="s">
        <v>1105</v>
      </c>
    </row>
    <row r="847" spans="3:3" x14ac:dyDescent="0.2">
      <c r="C847" s="409" t="s">
        <v>1106</v>
      </c>
    </row>
    <row r="848" spans="3:3" x14ac:dyDescent="0.2">
      <c r="C848" s="409" t="s">
        <v>1107</v>
      </c>
    </row>
    <row r="849" spans="3:3" x14ac:dyDescent="0.2">
      <c r="C849" s="409" t="s">
        <v>1108</v>
      </c>
    </row>
    <row r="851" spans="3:3" x14ac:dyDescent="0.2">
      <c r="C851" s="409" t="s">
        <v>1109</v>
      </c>
    </row>
    <row r="852" spans="3:3" x14ac:dyDescent="0.2">
      <c r="C852" s="409" t="s">
        <v>1110</v>
      </c>
    </row>
    <row r="853" spans="3:3" x14ac:dyDescent="0.2">
      <c r="C853" s="409" t="s">
        <v>1111</v>
      </c>
    </row>
    <row r="855" spans="3:3" x14ac:dyDescent="0.2">
      <c r="C855" s="409" t="s">
        <v>1112</v>
      </c>
    </row>
    <row r="857" spans="3:3" x14ac:dyDescent="0.2">
      <c r="C857" s="409" t="s">
        <v>1100</v>
      </c>
    </row>
    <row r="858" spans="3:3" x14ac:dyDescent="0.2">
      <c r="C858" s="409" t="s">
        <v>1113</v>
      </c>
    </row>
    <row r="859" spans="3:3" x14ac:dyDescent="0.2">
      <c r="C859" s="409" t="s">
        <v>1114</v>
      </c>
    </row>
    <row r="860" spans="3:3" x14ac:dyDescent="0.2">
      <c r="C860" s="409" t="s">
        <v>1115</v>
      </c>
    </row>
    <row r="861" spans="3:3" x14ac:dyDescent="0.2">
      <c r="C861" s="409" t="s">
        <v>1104</v>
      </c>
    </row>
    <row r="862" spans="3:3" x14ac:dyDescent="0.2">
      <c r="C862" s="409" t="s">
        <v>1105</v>
      </c>
    </row>
    <row r="863" spans="3:3" x14ac:dyDescent="0.2">
      <c r="C863" s="409" t="s">
        <v>1106</v>
      </c>
    </row>
    <row r="864" spans="3:3" x14ac:dyDescent="0.2">
      <c r="C864" s="409" t="s">
        <v>1100</v>
      </c>
    </row>
    <row r="865" spans="3:3" x14ac:dyDescent="0.2">
      <c r="C865" s="409" t="s">
        <v>1116</v>
      </c>
    </row>
    <row r="866" spans="3:3" x14ac:dyDescent="0.2">
      <c r="C866" s="409" t="s">
        <v>1117</v>
      </c>
    </row>
    <row r="867" spans="3:3" x14ac:dyDescent="0.2">
      <c r="C867" s="409" t="s">
        <v>1115</v>
      </c>
    </row>
    <row r="868" spans="3:3" x14ac:dyDescent="0.2">
      <c r="C868" s="409" t="s">
        <v>1104</v>
      </c>
    </row>
    <row r="869" spans="3:3" x14ac:dyDescent="0.2">
      <c r="C869" s="409" t="s">
        <v>1105</v>
      </c>
    </row>
    <row r="870" spans="3:3" x14ac:dyDescent="0.2">
      <c r="C870" s="409" t="s">
        <v>1106</v>
      </c>
    </row>
    <row r="871" spans="3:3" x14ac:dyDescent="0.2">
      <c r="C871" s="409" t="s">
        <v>1118</v>
      </c>
    </row>
    <row r="873" spans="3:3" x14ac:dyDescent="0.2">
      <c r="C873" s="409" t="s">
        <v>1109</v>
      </c>
    </row>
    <row r="874" spans="3:3" x14ac:dyDescent="0.2">
      <c r="C874" s="409" t="s">
        <v>1119</v>
      </c>
    </row>
    <row r="875" spans="3:3" x14ac:dyDescent="0.2">
      <c r="C875" s="409" t="s">
        <v>1111</v>
      </c>
    </row>
    <row r="876" spans="3:3" x14ac:dyDescent="0.2">
      <c r="C876" s="409" t="s">
        <v>798</v>
      </c>
    </row>
    <row r="877" spans="3:3" x14ac:dyDescent="0.2">
      <c r="C877" s="409" t="s">
        <v>1120</v>
      </c>
    </row>
    <row r="878" spans="3:3" x14ac:dyDescent="0.2">
      <c r="C878" s="409" t="s">
        <v>798</v>
      </c>
    </row>
    <row r="879" spans="3:3" x14ac:dyDescent="0.2">
      <c r="C879" s="409" t="s">
        <v>1100</v>
      </c>
    </row>
    <row r="880" spans="3:3" x14ac:dyDescent="0.2">
      <c r="C880" s="409" t="s">
        <v>1121</v>
      </c>
    </row>
    <row r="881" spans="3:3" x14ac:dyDescent="0.2">
      <c r="C881" s="409" t="s">
        <v>1122</v>
      </c>
    </row>
    <row r="882" spans="3:3" x14ac:dyDescent="0.2">
      <c r="C882" s="409" t="s">
        <v>1103</v>
      </c>
    </row>
    <row r="883" spans="3:3" x14ac:dyDescent="0.2">
      <c r="C883" s="409" t="s">
        <v>1104</v>
      </c>
    </row>
    <row r="884" spans="3:3" x14ac:dyDescent="0.2">
      <c r="C884" s="409" t="s">
        <v>1105</v>
      </c>
    </row>
    <row r="885" spans="3:3" x14ac:dyDescent="0.2">
      <c r="C885" s="409" t="s">
        <v>1106</v>
      </c>
    </row>
    <row r="886" spans="3:3" x14ac:dyDescent="0.2">
      <c r="C886" s="409" t="s">
        <v>1123</v>
      </c>
    </row>
    <row r="887" spans="3:3" x14ac:dyDescent="0.2">
      <c r="C887" s="409" t="s">
        <v>1124</v>
      </c>
    </row>
    <row r="889" spans="3:3" x14ac:dyDescent="0.2">
      <c r="C889" s="409" t="s">
        <v>1109</v>
      </c>
    </row>
    <row r="890" spans="3:3" x14ac:dyDescent="0.2">
      <c r="C890" s="409" t="s">
        <v>1125</v>
      </c>
    </row>
    <row r="891" spans="3:3" x14ac:dyDescent="0.2">
      <c r="C891" s="409" t="s">
        <v>1111</v>
      </c>
    </row>
    <row r="892" spans="3:3" x14ac:dyDescent="0.2">
      <c r="C892" s="409" t="s">
        <v>798</v>
      </c>
    </row>
    <row r="893" spans="3:3" x14ac:dyDescent="0.2">
      <c r="C893" s="409" t="s">
        <v>1126</v>
      </c>
    </row>
    <row r="894" spans="3:3" x14ac:dyDescent="0.2">
      <c r="C894" s="409" t="s">
        <v>1126</v>
      </c>
    </row>
    <row r="895" spans="3:3" x14ac:dyDescent="0.2">
      <c r="C895" s="409" t="s">
        <v>798</v>
      </c>
    </row>
    <row r="896" spans="3:3" x14ac:dyDescent="0.2">
      <c r="C896" s="409" t="s">
        <v>1127</v>
      </c>
    </row>
    <row r="897" spans="3:3" x14ac:dyDescent="0.2">
      <c r="C897" s="409" t="s">
        <v>1128</v>
      </c>
    </row>
    <row r="899" spans="3:3" x14ac:dyDescent="0.2">
      <c r="C899" s="409" t="s">
        <v>1129</v>
      </c>
    </row>
    <row r="900" spans="3:3" x14ac:dyDescent="0.2">
      <c r="C900" s="409" t="s">
        <v>1130</v>
      </c>
    </row>
    <row r="901" spans="3:3" x14ac:dyDescent="0.2">
      <c r="C901" s="409" t="s">
        <v>1131</v>
      </c>
    </row>
    <row r="903" spans="3:3" x14ac:dyDescent="0.2">
      <c r="C903" s="409" t="s">
        <v>1132</v>
      </c>
    </row>
    <row r="904" spans="3:3" x14ac:dyDescent="0.2">
      <c r="C904" s="409" t="s">
        <v>1133</v>
      </c>
    </row>
    <row r="905" spans="3:3" x14ac:dyDescent="0.2">
      <c r="C905" s="409" t="s">
        <v>1134</v>
      </c>
    </row>
    <row r="906" spans="3:3" x14ac:dyDescent="0.2">
      <c r="C906" s="409" t="s">
        <v>1135</v>
      </c>
    </row>
    <row r="908" spans="3:3" x14ac:dyDescent="0.2">
      <c r="C908" s="409" t="s">
        <v>1136</v>
      </c>
    </row>
    <row r="909" spans="3:3" x14ac:dyDescent="0.2">
      <c r="C909" s="409" t="s">
        <v>1137</v>
      </c>
    </row>
    <row r="911" spans="3:3" x14ac:dyDescent="0.2">
      <c r="C911" s="409" t="s">
        <v>1138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409" customWidth="1"/>
  </cols>
  <sheetData>
    <row r="1" spans="1:3" x14ac:dyDescent="0.2">
      <c r="A1" s="323" t="s">
        <v>518</v>
      </c>
      <c r="C1" s="409" t="s">
        <v>519</v>
      </c>
    </row>
    <row r="2" spans="1:3" ht="13.5" thickBot="1" x14ac:dyDescent="0.25">
      <c r="A2" s="163" t="str">
        <f>_xlfn.CONCAT(Results!H13,".sim")</f>
        <v>Estatico.sim</v>
      </c>
      <c r="C2" s="409" t="s">
        <v>521</v>
      </c>
    </row>
    <row r="3" spans="1:3" ht="13.5" thickBot="1" x14ac:dyDescent="0.25"/>
    <row r="4" spans="1:3" x14ac:dyDescent="0.2">
      <c r="A4" s="410" t="s">
        <v>522</v>
      </c>
      <c r="C4" s="409" t="s">
        <v>523</v>
      </c>
    </row>
    <row r="5" spans="1:3" ht="13.5" thickBot="1" x14ac:dyDescent="0.25">
      <c r="A5" s="163" t="s">
        <v>1139</v>
      </c>
      <c r="C5" s="409" t="s">
        <v>525</v>
      </c>
    </row>
    <row r="6" spans="1:3" ht="13.5" thickBot="1" x14ac:dyDescent="0.25">
      <c r="C6" s="409" t="s">
        <v>526</v>
      </c>
    </row>
    <row r="7" spans="1:3" x14ac:dyDescent="0.2">
      <c r="A7" s="410" t="s">
        <v>527</v>
      </c>
      <c r="C7" s="409" t="s">
        <v>528</v>
      </c>
    </row>
    <row r="8" spans="1:3" ht="13.5" thickBot="1" x14ac:dyDescent="0.25">
      <c r="A8" s="163" t="s">
        <v>1140</v>
      </c>
      <c r="C8" s="409" t="s">
        <v>530</v>
      </c>
    </row>
    <row r="9" spans="1:3" ht="13.5" thickBot="1" x14ac:dyDescent="0.25"/>
    <row r="10" spans="1:3" x14ac:dyDescent="0.2">
      <c r="A10" s="323" t="s">
        <v>1141</v>
      </c>
      <c r="C10" s="409" t="s">
        <v>532</v>
      </c>
    </row>
    <row r="11" spans="1:3" ht="13.5" thickBot="1" x14ac:dyDescent="0.25">
      <c r="A11" s="163" t="str">
        <f>_xlfn.CONCAT(Results!H15,".sim")</f>
        <v>Cont1.sim</v>
      </c>
      <c r="C11" s="409" t="s">
        <v>533</v>
      </c>
    </row>
    <row r="12" spans="1:3" ht="13.5" thickBot="1" x14ac:dyDescent="0.25">
      <c r="C12" s="409" t="s">
        <v>534</v>
      </c>
    </row>
    <row r="13" spans="1:3" x14ac:dyDescent="0.2">
      <c r="A13" s="323" t="s">
        <v>531</v>
      </c>
    </row>
    <row r="14" spans="1:3" ht="13.5" thickBot="1" x14ac:dyDescent="0.25">
      <c r="A14" s="163">
        <f>Results!E3</f>
        <v>28</v>
      </c>
      <c r="C14" s="409" t="s">
        <v>535</v>
      </c>
    </row>
    <row r="15" spans="1:3" x14ac:dyDescent="0.2">
      <c r="C15" s="409" t="str">
        <f>_xlfn.CONCAT("filename_static = '",A2,"'")</f>
        <v>filename_static = 'Estatico.sim'</v>
      </c>
    </row>
    <row r="17" spans="3:3" x14ac:dyDescent="0.2">
      <c r="C17" s="409" t="s">
        <v>1142</v>
      </c>
    </row>
    <row r="18" spans="3:3" x14ac:dyDescent="0.2">
      <c r="C18" s="409" t="str">
        <f>_xlfn.CONCAT("filename_1_cont = r'",A11,"'")</f>
        <v>filename_1_cont = r'Cont1.sim'</v>
      </c>
    </row>
    <row r="20" spans="3:3" x14ac:dyDescent="0.2">
      <c r="C20" s="409" t="s">
        <v>536</v>
      </c>
    </row>
    <row r="21" spans="3:3" x14ac:dyDescent="0.2">
      <c r="C21" s="409" t="str">
        <f>_xlfn.CONCAT("pngname = '",A5,"'")</f>
        <v>pngname = 'cont1.png'</v>
      </c>
    </row>
    <row r="23" spans="3:3" x14ac:dyDescent="0.2">
      <c r="C23" s="409" t="s">
        <v>537</v>
      </c>
    </row>
    <row r="25" spans="3:3" x14ac:dyDescent="0.2">
      <c r="C25" s="409" t="s">
        <v>538</v>
      </c>
    </row>
    <row r="26" spans="3:3" x14ac:dyDescent="0.2">
      <c r="C26" s="409" t="s">
        <v>539</v>
      </c>
    </row>
    <row r="27" spans="3:3" x14ac:dyDescent="0.2">
      <c r="C27" s="409" t="s">
        <v>540</v>
      </c>
    </row>
    <row r="29" spans="3:3" x14ac:dyDescent="0.2">
      <c r="C29" s="409" t="s">
        <v>541</v>
      </c>
    </row>
    <row r="30" spans="3:3" x14ac:dyDescent="0.2">
      <c r="C30" s="409" t="s">
        <v>542</v>
      </c>
    </row>
    <row r="31" spans="3:3" x14ac:dyDescent="0.2">
      <c r="C31" s="409" t="s">
        <v>543</v>
      </c>
    </row>
    <row r="32" spans="3:3" x14ac:dyDescent="0.2">
      <c r="C32" s="409" t="s">
        <v>544</v>
      </c>
    </row>
    <row r="33" spans="3:3" x14ac:dyDescent="0.2">
      <c r="C33" s="409" t="s">
        <v>545</v>
      </c>
    </row>
    <row r="35" spans="3:3" x14ac:dyDescent="0.2">
      <c r="C35" s="409" t="s">
        <v>562</v>
      </c>
    </row>
    <row r="36" spans="3:3" x14ac:dyDescent="0.2">
      <c r="C36" s="409" t="s">
        <v>549</v>
      </c>
    </row>
    <row r="38" spans="3:3" x14ac:dyDescent="0.2">
      <c r="C38" s="409" t="s">
        <v>564</v>
      </c>
    </row>
    <row r="39" spans="3:3" x14ac:dyDescent="0.2">
      <c r="C39" s="409" t="s">
        <v>547</v>
      </c>
    </row>
    <row r="41" spans="3:3" x14ac:dyDescent="0.2">
      <c r="C41" s="409" t="s">
        <v>1143</v>
      </c>
    </row>
    <row r="42" spans="3:3" x14ac:dyDescent="0.2">
      <c r="C42" s="409" t="s">
        <v>553</v>
      </c>
    </row>
    <row r="44" spans="3:3" x14ac:dyDescent="0.2">
      <c r="C44" s="409" t="s">
        <v>1144</v>
      </c>
    </row>
    <row r="45" spans="3:3" x14ac:dyDescent="0.2">
      <c r="C45" s="409" t="s">
        <v>551</v>
      </c>
    </row>
    <row r="47" spans="3:3" x14ac:dyDescent="0.2">
      <c r="C47" s="409" t="s">
        <v>598</v>
      </c>
    </row>
    <row r="48" spans="3:3" x14ac:dyDescent="0.2">
      <c r="C48" s="409" t="str">
        <f>_xlfn.CONCAT("font_size = '",A14,"'")</f>
        <v>font_size = '28'</v>
      </c>
    </row>
    <row r="50" spans="3:3" x14ac:dyDescent="0.2">
      <c r="C50" s="409" t="s">
        <v>532</v>
      </c>
    </row>
    <row r="51" spans="3:3" x14ac:dyDescent="0.2">
      <c r="C51" s="409" t="s">
        <v>599</v>
      </c>
    </row>
    <row r="52" spans="3:3" x14ac:dyDescent="0.2">
      <c r="C52" s="409" t="s">
        <v>534</v>
      </c>
    </row>
    <row r="55" spans="3:3" x14ac:dyDescent="0.2">
      <c r="C55" s="409" t="s">
        <v>1145</v>
      </c>
    </row>
    <row r="56" spans="3:3" x14ac:dyDescent="0.2">
      <c r="C56" s="409" t="s">
        <v>1146</v>
      </c>
    </row>
    <row r="58" spans="3:3" x14ac:dyDescent="0.2">
      <c r="C58" s="409" t="s">
        <v>1147</v>
      </c>
    </row>
    <row r="59" spans="3:3" x14ac:dyDescent="0.2">
      <c r="C59" s="409" t="s">
        <v>1147</v>
      </c>
    </row>
    <row r="60" spans="3:3" x14ac:dyDescent="0.2">
      <c r="C60" s="409" t="s">
        <v>1147</v>
      </c>
    </row>
    <row r="61" spans="3:3" x14ac:dyDescent="0.2">
      <c r="C61" s="409" t="s">
        <v>1147</v>
      </c>
    </row>
    <row r="62" spans="3:3" x14ac:dyDescent="0.2">
      <c r="C62" s="409" t="s">
        <v>1147</v>
      </c>
    </row>
    <row r="64" spans="3:3" x14ac:dyDescent="0.2">
      <c r="C64" s="409" t="s">
        <v>625</v>
      </c>
    </row>
    <row r="65" spans="3:3" x14ac:dyDescent="0.2">
      <c r="C65" s="409" t="s">
        <v>1148</v>
      </c>
    </row>
    <row r="66" spans="3:3" x14ac:dyDescent="0.2">
      <c r="C66" s="409" t="s">
        <v>627</v>
      </c>
    </row>
    <row r="67" spans="3:3" x14ac:dyDescent="0.2">
      <c r="C67" s="409" t="s">
        <v>628</v>
      </c>
    </row>
    <row r="68" spans="3:3" x14ac:dyDescent="0.2">
      <c r="C68" s="409" t="s">
        <v>629</v>
      </c>
    </row>
    <row r="69" spans="3:3" x14ac:dyDescent="0.2">
      <c r="C69" s="409" t="s">
        <v>630</v>
      </c>
    </row>
    <row r="70" spans="3:3" x14ac:dyDescent="0.2">
      <c r="C70" s="409" t="s">
        <v>631</v>
      </c>
    </row>
    <row r="71" spans="3:3" x14ac:dyDescent="0.2">
      <c r="C71" s="409" t="s">
        <v>632</v>
      </c>
    </row>
    <row r="72" spans="3:3" x14ac:dyDescent="0.2">
      <c r="C72" s="409" t="s">
        <v>633</v>
      </c>
    </row>
    <row r="73" spans="3:3" x14ac:dyDescent="0.2">
      <c r="C73" s="409" t="s">
        <v>634</v>
      </c>
    </row>
    <row r="74" spans="3:3" x14ac:dyDescent="0.2">
      <c r="C74" s="409" t="s">
        <v>635</v>
      </c>
    </row>
    <row r="75" spans="3:3" x14ac:dyDescent="0.2">
      <c r="C75" s="409" t="s">
        <v>1149</v>
      </c>
    </row>
    <row r="76" spans="3:3" x14ac:dyDescent="0.2">
      <c r="C76" s="409" t="s">
        <v>637</v>
      </c>
    </row>
    <row r="77" spans="3:3" x14ac:dyDescent="0.2">
      <c r="C77" s="409" t="s">
        <v>638</v>
      </c>
    </row>
    <row r="78" spans="3:3" x14ac:dyDescent="0.2">
      <c r="C78" s="409" t="s">
        <v>639</v>
      </c>
    </row>
    <row r="79" spans="3:3" x14ac:dyDescent="0.2">
      <c r="C79" s="409" t="s">
        <v>630</v>
      </c>
    </row>
    <row r="80" spans="3:3" x14ac:dyDescent="0.2">
      <c r="C80" s="409" t="s">
        <v>640</v>
      </c>
    </row>
    <row r="81" spans="3:3" x14ac:dyDescent="0.2">
      <c r="C81" s="409" t="s">
        <v>1150</v>
      </c>
    </row>
    <row r="83" spans="3:3" x14ac:dyDescent="0.2">
      <c r="C83" s="409" t="s">
        <v>696</v>
      </c>
    </row>
    <row r="84" spans="3:3" x14ac:dyDescent="0.2">
      <c r="C84" s="409" t="s">
        <v>697</v>
      </c>
    </row>
    <row r="85" spans="3:3" x14ac:dyDescent="0.2">
      <c r="C85" s="409" t="s">
        <v>698</v>
      </c>
    </row>
    <row r="86" spans="3:3" x14ac:dyDescent="0.2">
      <c r="C86" s="409" t="s">
        <v>699</v>
      </c>
    </row>
    <row r="89" spans="3:3" x14ac:dyDescent="0.2">
      <c r="C89" s="409" t="s">
        <v>719</v>
      </c>
    </row>
    <row r="90" spans="3:3" x14ac:dyDescent="0.2">
      <c r="C90" s="409" t="s">
        <v>720</v>
      </c>
    </row>
    <row r="91" spans="3:3" x14ac:dyDescent="0.2">
      <c r="C91" s="409" t="s">
        <v>721</v>
      </c>
    </row>
    <row r="92" spans="3:3" x14ac:dyDescent="0.2">
      <c r="C92" s="409" t="s">
        <v>722</v>
      </c>
    </row>
    <row r="93" spans="3:3" x14ac:dyDescent="0.2">
      <c r="C93" s="409" t="s">
        <v>1151</v>
      </c>
    </row>
    <row r="94" spans="3:3" x14ac:dyDescent="0.2">
      <c r="C94" s="409" t="s">
        <v>727</v>
      </c>
    </row>
    <row r="95" spans="3:3" x14ac:dyDescent="0.2">
      <c r="C95" s="409" t="s">
        <v>728</v>
      </c>
    </row>
    <row r="96" spans="3:3" x14ac:dyDescent="0.2">
      <c r="C96" s="409" t="s">
        <v>729</v>
      </c>
    </row>
    <row r="97" spans="3:3" x14ac:dyDescent="0.2">
      <c r="C97" s="409" t="s">
        <v>730</v>
      </c>
    </row>
    <row r="98" spans="3:3" x14ac:dyDescent="0.2">
      <c r="C98" s="409" t="s">
        <v>731</v>
      </c>
    </row>
    <row r="99" spans="3:3" x14ac:dyDescent="0.2">
      <c r="C99" s="409" t="s">
        <v>1152</v>
      </c>
    </row>
    <row r="100" spans="3:3" x14ac:dyDescent="0.2">
      <c r="C100" s="409" t="s">
        <v>619</v>
      </c>
    </row>
    <row r="101" spans="3:3" x14ac:dyDescent="0.2">
      <c r="C101" s="409" t="s">
        <v>733</v>
      </c>
    </row>
    <row r="102" spans="3:3" x14ac:dyDescent="0.2">
      <c r="C102" s="409" t="s">
        <v>1153</v>
      </c>
    </row>
    <row r="103" spans="3:3" x14ac:dyDescent="0.2">
      <c r="C103" s="409" t="s">
        <v>735</v>
      </c>
    </row>
    <row r="104" spans="3:3" x14ac:dyDescent="0.2">
      <c r="C104" s="409" t="s">
        <v>736</v>
      </c>
    </row>
    <row r="105" spans="3:3" x14ac:dyDescent="0.2">
      <c r="C105" s="409" t="s">
        <v>728</v>
      </c>
    </row>
    <row r="106" spans="3:3" x14ac:dyDescent="0.2">
      <c r="C106" s="409" t="s">
        <v>729</v>
      </c>
    </row>
    <row r="107" spans="3:3" x14ac:dyDescent="0.2">
      <c r="C107" s="409" t="s">
        <v>737</v>
      </c>
    </row>
    <row r="108" spans="3:3" x14ac:dyDescent="0.2">
      <c r="C108" s="409" t="s">
        <v>738</v>
      </c>
    </row>
    <row r="109" spans="3:3" x14ac:dyDescent="0.2">
      <c r="C109" s="409" t="s">
        <v>739</v>
      </c>
    </row>
    <row r="110" spans="3:3" x14ac:dyDescent="0.2">
      <c r="C110" s="409" t="s">
        <v>740</v>
      </c>
    </row>
    <row r="111" spans="3:3" x14ac:dyDescent="0.2">
      <c r="C111" s="409" t="s">
        <v>741</v>
      </c>
    </row>
    <row r="112" spans="3:3" x14ac:dyDescent="0.2">
      <c r="C112" s="409" t="s">
        <v>742</v>
      </c>
    </row>
    <row r="113" spans="3:3" x14ac:dyDescent="0.2">
      <c r="C113" s="409" t="s">
        <v>1154</v>
      </c>
    </row>
    <row r="114" spans="3:3" x14ac:dyDescent="0.2">
      <c r="C114" s="409" t="s">
        <v>744</v>
      </c>
    </row>
    <row r="115" spans="3:3" x14ac:dyDescent="0.2">
      <c r="C115" s="409" t="s">
        <v>619</v>
      </c>
    </row>
    <row r="116" spans="3:3" x14ac:dyDescent="0.2">
      <c r="C116" s="409" t="s">
        <v>745</v>
      </c>
    </row>
    <row r="117" spans="3:3" x14ac:dyDescent="0.2">
      <c r="C117" s="409" t="s">
        <v>1155</v>
      </c>
    </row>
    <row r="118" spans="3:3" x14ac:dyDescent="0.2">
      <c r="C118" s="409" t="s">
        <v>747</v>
      </c>
    </row>
    <row r="119" spans="3:3" x14ac:dyDescent="0.2">
      <c r="C119" s="409" t="s">
        <v>728</v>
      </c>
    </row>
    <row r="120" spans="3:3" x14ac:dyDescent="0.2">
      <c r="C120" s="409" t="s">
        <v>729</v>
      </c>
    </row>
    <row r="121" spans="3:3" x14ac:dyDescent="0.2">
      <c r="C121" s="409" t="s">
        <v>737</v>
      </c>
    </row>
    <row r="122" spans="3:3" x14ac:dyDescent="0.2">
      <c r="C122" s="409" t="s">
        <v>1156</v>
      </c>
    </row>
    <row r="123" spans="3:3" x14ac:dyDescent="0.2">
      <c r="C123" s="409" t="s">
        <v>1157</v>
      </c>
    </row>
    <row r="124" spans="3:3" x14ac:dyDescent="0.2">
      <c r="C124" s="409" t="s">
        <v>619</v>
      </c>
    </row>
    <row r="125" spans="3:3" x14ac:dyDescent="0.2">
      <c r="C125" s="409" t="s">
        <v>1158</v>
      </c>
    </row>
    <row r="126" spans="3:3" x14ac:dyDescent="0.2">
      <c r="C126" s="409" t="s">
        <v>751</v>
      </c>
    </row>
    <row r="127" spans="3:3" x14ac:dyDescent="0.2">
      <c r="C127" s="409" t="s">
        <v>728</v>
      </c>
    </row>
    <row r="128" spans="3:3" x14ac:dyDescent="0.2">
      <c r="C128" s="409" t="s">
        <v>729</v>
      </c>
    </row>
    <row r="129" spans="3:3" x14ac:dyDescent="0.2">
      <c r="C129" s="409" t="s">
        <v>737</v>
      </c>
    </row>
    <row r="130" spans="3:3" x14ac:dyDescent="0.2">
      <c r="C130" s="409" t="s">
        <v>739</v>
      </c>
    </row>
    <row r="131" spans="3:3" x14ac:dyDescent="0.2">
      <c r="C131" s="409" t="s">
        <v>740</v>
      </c>
    </row>
    <row r="132" spans="3:3" x14ac:dyDescent="0.2">
      <c r="C132" s="409" t="s">
        <v>741</v>
      </c>
    </row>
    <row r="133" spans="3:3" x14ac:dyDescent="0.2">
      <c r="C133" s="409" t="s">
        <v>742</v>
      </c>
    </row>
    <row r="134" spans="3:3" x14ac:dyDescent="0.2">
      <c r="C134" s="409" t="s">
        <v>1154</v>
      </c>
    </row>
    <row r="135" spans="3:3" x14ac:dyDescent="0.2">
      <c r="C135" s="409" t="s">
        <v>1159</v>
      </c>
    </row>
    <row r="136" spans="3:3" x14ac:dyDescent="0.2">
      <c r="C136" s="409" t="s">
        <v>753</v>
      </c>
    </row>
    <row r="137" spans="3:3" x14ac:dyDescent="0.2">
      <c r="C137" s="409" t="s">
        <v>1160</v>
      </c>
    </row>
    <row r="138" spans="3:3" x14ac:dyDescent="0.2">
      <c r="C138" s="409" t="s">
        <v>1161</v>
      </c>
    </row>
    <row r="139" spans="3:3" x14ac:dyDescent="0.2">
      <c r="C139" s="409" t="s">
        <v>756</v>
      </c>
    </row>
    <row r="140" spans="3:3" x14ac:dyDescent="0.2">
      <c r="C140" s="409" t="s">
        <v>757</v>
      </c>
    </row>
    <row r="141" spans="3:3" x14ac:dyDescent="0.2">
      <c r="C141" s="409" t="s">
        <v>758</v>
      </c>
    </row>
    <row r="142" spans="3:3" x14ac:dyDescent="0.2">
      <c r="C142" s="409" t="s">
        <v>759</v>
      </c>
    </row>
    <row r="143" spans="3:3" x14ac:dyDescent="0.2">
      <c r="C143" s="409" t="s">
        <v>760</v>
      </c>
    </row>
    <row r="144" spans="3:3" x14ac:dyDescent="0.2">
      <c r="C144" s="409" t="s">
        <v>761</v>
      </c>
    </row>
    <row r="145" spans="3:3" x14ac:dyDescent="0.2">
      <c r="C145" s="409" t="s">
        <v>762</v>
      </c>
    </row>
    <row r="146" spans="3:3" x14ac:dyDescent="0.2">
      <c r="C146" s="409" t="s">
        <v>1162</v>
      </c>
    </row>
    <row r="147" spans="3:3" x14ac:dyDescent="0.2">
      <c r="C147" s="409" t="s">
        <v>1163</v>
      </c>
    </row>
    <row r="148" spans="3:3" x14ac:dyDescent="0.2">
      <c r="C148" s="409" t="s">
        <v>765</v>
      </c>
    </row>
    <row r="149" spans="3:3" x14ac:dyDescent="0.2">
      <c r="C149" s="409" t="s">
        <v>1164</v>
      </c>
    </row>
    <row r="151" spans="3:3" x14ac:dyDescent="0.2">
      <c r="C151" s="409" t="s">
        <v>1147</v>
      </c>
    </row>
    <row r="152" spans="3:3" x14ac:dyDescent="0.2">
      <c r="C152" s="409" t="s">
        <v>1147</v>
      </c>
    </row>
    <row r="153" spans="3:3" x14ac:dyDescent="0.2">
      <c r="C153" s="409" t="s">
        <v>1147</v>
      </c>
    </row>
    <row r="154" spans="3:3" x14ac:dyDescent="0.2">
      <c r="C154" s="409" t="s">
        <v>1147</v>
      </c>
    </row>
    <row r="155" spans="3:3" x14ac:dyDescent="0.2">
      <c r="C155" s="409" t="s">
        <v>1147</v>
      </c>
    </row>
    <row r="158" spans="3:3" x14ac:dyDescent="0.2">
      <c r="C158" s="409" t="s">
        <v>623</v>
      </c>
    </row>
    <row r="159" spans="3:3" x14ac:dyDescent="0.2">
      <c r="C159" s="409" t="s">
        <v>1165</v>
      </c>
    </row>
    <row r="161" spans="3:3" x14ac:dyDescent="0.2">
      <c r="C161" s="409" t="s">
        <v>625</v>
      </c>
    </row>
    <row r="162" spans="3:3" x14ac:dyDescent="0.2">
      <c r="C162" s="409" t="s">
        <v>626</v>
      </c>
    </row>
    <row r="163" spans="3:3" x14ac:dyDescent="0.2">
      <c r="C163" s="409" t="s">
        <v>627</v>
      </c>
    </row>
    <row r="164" spans="3:3" x14ac:dyDescent="0.2">
      <c r="C164" s="409" t="s">
        <v>628</v>
      </c>
    </row>
    <row r="165" spans="3:3" x14ac:dyDescent="0.2">
      <c r="C165" s="409" t="s">
        <v>629</v>
      </c>
    </row>
    <row r="166" spans="3:3" x14ac:dyDescent="0.2">
      <c r="C166" s="409" t="s">
        <v>630</v>
      </c>
    </row>
    <row r="167" spans="3:3" x14ac:dyDescent="0.2">
      <c r="C167" s="409" t="s">
        <v>631</v>
      </c>
    </row>
    <row r="168" spans="3:3" x14ac:dyDescent="0.2">
      <c r="C168" s="409" t="s">
        <v>632</v>
      </c>
    </row>
    <row r="169" spans="3:3" x14ac:dyDescent="0.2">
      <c r="C169" s="409" t="s">
        <v>633</v>
      </c>
    </row>
    <row r="170" spans="3:3" x14ac:dyDescent="0.2">
      <c r="C170" s="409" t="s">
        <v>634</v>
      </c>
    </row>
    <row r="171" spans="3:3" x14ac:dyDescent="0.2">
      <c r="C171" s="409" t="s">
        <v>635</v>
      </c>
    </row>
    <row r="172" spans="3:3" x14ac:dyDescent="0.2">
      <c r="C172" s="409" t="s">
        <v>636</v>
      </c>
    </row>
    <row r="174" spans="3:3" x14ac:dyDescent="0.2">
      <c r="C174" s="409" t="s">
        <v>637</v>
      </c>
    </row>
    <row r="175" spans="3:3" x14ac:dyDescent="0.2">
      <c r="C175" s="409" t="s">
        <v>638</v>
      </c>
    </row>
    <row r="176" spans="3:3" x14ac:dyDescent="0.2">
      <c r="C176" s="409" t="s">
        <v>639</v>
      </c>
    </row>
    <row r="177" spans="3:3" x14ac:dyDescent="0.2">
      <c r="C177" s="409" t="s">
        <v>630</v>
      </c>
    </row>
    <row r="178" spans="3:3" x14ac:dyDescent="0.2">
      <c r="C178" s="409" t="s">
        <v>640</v>
      </c>
    </row>
    <row r="179" spans="3:3" x14ac:dyDescent="0.2">
      <c r="C179" s="409" t="s">
        <v>1166</v>
      </c>
    </row>
    <row r="180" spans="3:3" x14ac:dyDescent="0.2">
      <c r="C180" s="409" t="s">
        <v>1167</v>
      </c>
    </row>
    <row r="181" spans="3:3" x14ac:dyDescent="0.2">
      <c r="C181" s="409" t="s">
        <v>1168</v>
      </c>
    </row>
    <row r="182" spans="3:3" x14ac:dyDescent="0.2">
      <c r="C182" s="409" t="s">
        <v>1169</v>
      </c>
    </row>
    <row r="183" spans="3:3" x14ac:dyDescent="0.2">
      <c r="C183" s="409" t="s">
        <v>1170</v>
      </c>
    </row>
    <row r="184" spans="3:3" x14ac:dyDescent="0.2">
      <c r="C184" s="409" t="s">
        <v>1171</v>
      </c>
    </row>
    <row r="185" spans="3:3" x14ac:dyDescent="0.2">
      <c r="C185" s="409" t="s">
        <v>619</v>
      </c>
    </row>
    <row r="186" spans="3:3" x14ac:dyDescent="0.2">
      <c r="C186" s="409" t="s">
        <v>1172</v>
      </c>
    </row>
    <row r="187" spans="3:3" x14ac:dyDescent="0.2">
      <c r="C187" s="409" t="s">
        <v>632</v>
      </c>
    </row>
    <row r="188" spans="3:3" x14ac:dyDescent="0.2">
      <c r="C188" s="409" t="s">
        <v>1173</v>
      </c>
    </row>
    <row r="189" spans="3:3" x14ac:dyDescent="0.2">
      <c r="C189" s="409" t="s">
        <v>1174</v>
      </c>
    </row>
    <row r="190" spans="3:3" x14ac:dyDescent="0.2">
      <c r="C190" s="409" t="s">
        <v>643</v>
      </c>
    </row>
    <row r="191" spans="3:3" x14ac:dyDescent="0.2">
      <c r="C191" s="409" t="s">
        <v>644</v>
      </c>
    </row>
    <row r="192" spans="3:3" x14ac:dyDescent="0.2">
      <c r="C192" s="409" t="s">
        <v>1175</v>
      </c>
    </row>
    <row r="193" spans="3:3" x14ac:dyDescent="0.2">
      <c r="C193" s="409" t="s">
        <v>1176</v>
      </c>
    </row>
    <row r="194" spans="3:3" x14ac:dyDescent="0.2">
      <c r="C194" s="409" t="s">
        <v>1177</v>
      </c>
    </row>
    <row r="195" spans="3:3" x14ac:dyDescent="0.2">
      <c r="C195" s="409" t="s">
        <v>647</v>
      </c>
    </row>
    <row r="196" spans="3:3" x14ac:dyDescent="0.2">
      <c r="C196" s="409" t="s">
        <v>648</v>
      </c>
    </row>
    <row r="197" spans="3:3" x14ac:dyDescent="0.2">
      <c r="C197" s="409" t="s">
        <v>649</v>
      </c>
    </row>
    <row r="198" spans="3:3" x14ac:dyDescent="0.2">
      <c r="C198" s="409" t="s">
        <v>650</v>
      </c>
    </row>
    <row r="199" spans="3:3" x14ac:dyDescent="0.2">
      <c r="C199" s="409" t="s">
        <v>651</v>
      </c>
    </row>
    <row r="200" spans="3:3" x14ac:dyDescent="0.2">
      <c r="C200" s="409" t="s">
        <v>652</v>
      </c>
    </row>
    <row r="201" spans="3:3" x14ac:dyDescent="0.2">
      <c r="C201" s="409" t="s">
        <v>653</v>
      </c>
    </row>
    <row r="202" spans="3:3" x14ac:dyDescent="0.2">
      <c r="C202" s="409" t="s">
        <v>654</v>
      </c>
    </row>
    <row r="203" spans="3:3" x14ac:dyDescent="0.2">
      <c r="C203" s="409" t="s">
        <v>655</v>
      </c>
    </row>
    <row r="204" spans="3:3" x14ac:dyDescent="0.2">
      <c r="C204" s="409" t="s">
        <v>656</v>
      </c>
    </row>
    <row r="205" spans="3:3" x14ac:dyDescent="0.2">
      <c r="C205" s="409" t="s">
        <v>657</v>
      </c>
    </row>
    <row r="206" spans="3:3" x14ac:dyDescent="0.2">
      <c r="C206" s="409" t="s">
        <v>658</v>
      </c>
    </row>
    <row r="207" spans="3:3" x14ac:dyDescent="0.2">
      <c r="C207" s="409" t="s">
        <v>659</v>
      </c>
    </row>
    <row r="208" spans="3:3" x14ac:dyDescent="0.2">
      <c r="C208" s="409" t="s">
        <v>660</v>
      </c>
    </row>
    <row r="209" spans="3:3" x14ac:dyDescent="0.2">
      <c r="C209" s="409" t="s">
        <v>630</v>
      </c>
    </row>
    <row r="210" spans="3:3" x14ac:dyDescent="0.2">
      <c r="C210" s="409" t="s">
        <v>661</v>
      </c>
    </row>
    <row r="211" spans="3:3" x14ac:dyDescent="0.2">
      <c r="C211" s="409" t="s">
        <v>662</v>
      </c>
    </row>
    <row r="212" spans="3:3" x14ac:dyDescent="0.2">
      <c r="C212" s="409" t="s">
        <v>663</v>
      </c>
    </row>
    <row r="213" spans="3:3" x14ac:dyDescent="0.2">
      <c r="C213" s="409" t="s">
        <v>664</v>
      </c>
    </row>
    <row r="214" spans="3:3" x14ac:dyDescent="0.2">
      <c r="C214" s="409" t="s">
        <v>665</v>
      </c>
    </row>
    <row r="215" spans="3:3" x14ac:dyDescent="0.2">
      <c r="C215" s="409" t="s">
        <v>666</v>
      </c>
    </row>
    <row r="216" spans="3:3" x14ac:dyDescent="0.2">
      <c r="C216" s="409" t="s">
        <v>667</v>
      </c>
    </row>
    <row r="217" spans="3:3" x14ac:dyDescent="0.2">
      <c r="C217" s="409" t="s">
        <v>668</v>
      </c>
    </row>
    <row r="218" spans="3:3" x14ac:dyDescent="0.2">
      <c r="C218" s="409" t="s">
        <v>630</v>
      </c>
    </row>
    <row r="219" spans="3:3" x14ac:dyDescent="0.2">
      <c r="C219" s="409" t="s">
        <v>669</v>
      </c>
    </row>
    <row r="220" spans="3:3" x14ac:dyDescent="0.2">
      <c r="C220" s="409" t="s">
        <v>670</v>
      </c>
    </row>
    <row r="221" spans="3:3" x14ac:dyDescent="0.2">
      <c r="C221" s="409" t="s">
        <v>671</v>
      </c>
    </row>
    <row r="222" spans="3:3" x14ac:dyDescent="0.2">
      <c r="C222" s="409" t="s">
        <v>672</v>
      </c>
    </row>
    <row r="223" spans="3:3" x14ac:dyDescent="0.2">
      <c r="C223" s="409" t="s">
        <v>673</v>
      </c>
    </row>
    <row r="224" spans="3:3" x14ac:dyDescent="0.2">
      <c r="C224" s="409" t="s">
        <v>674</v>
      </c>
    </row>
    <row r="225" spans="3:3" x14ac:dyDescent="0.2">
      <c r="C225" s="409" t="s">
        <v>675</v>
      </c>
    </row>
    <row r="226" spans="3:3" x14ac:dyDescent="0.2">
      <c r="C226" s="409" t="s">
        <v>676</v>
      </c>
    </row>
    <row r="227" spans="3:3" x14ac:dyDescent="0.2">
      <c r="C227" s="409" t="s">
        <v>677</v>
      </c>
    </row>
    <row r="228" spans="3:3" x14ac:dyDescent="0.2">
      <c r="C228" s="409" t="s">
        <v>678</v>
      </c>
    </row>
    <row r="229" spans="3:3" x14ac:dyDescent="0.2">
      <c r="C229" s="409" t="s">
        <v>679</v>
      </c>
    </row>
    <row r="230" spans="3:3" x14ac:dyDescent="0.2">
      <c r="C230" s="409" t="s">
        <v>680</v>
      </c>
    </row>
    <row r="231" spans="3:3" x14ac:dyDescent="0.2">
      <c r="C231" s="409" t="s">
        <v>681</v>
      </c>
    </row>
    <row r="232" spans="3:3" x14ac:dyDescent="0.2">
      <c r="C232" s="409" t="s">
        <v>682</v>
      </c>
    </row>
    <row r="233" spans="3:3" x14ac:dyDescent="0.2">
      <c r="C233" s="409" t="s">
        <v>683</v>
      </c>
    </row>
    <row r="234" spans="3:3" x14ac:dyDescent="0.2">
      <c r="C234" s="409" t="s">
        <v>684</v>
      </c>
    </row>
    <row r="235" spans="3:3" x14ac:dyDescent="0.2">
      <c r="C235" s="409" t="s">
        <v>685</v>
      </c>
    </row>
    <row r="236" spans="3:3" x14ac:dyDescent="0.2">
      <c r="C236" s="409" t="s">
        <v>686</v>
      </c>
    </row>
    <row r="237" spans="3:3" x14ac:dyDescent="0.2">
      <c r="C237" s="409" t="s">
        <v>687</v>
      </c>
    </row>
    <row r="238" spans="3:3" x14ac:dyDescent="0.2">
      <c r="C238" s="409" t="s">
        <v>688</v>
      </c>
    </row>
    <row r="239" spans="3:3" x14ac:dyDescent="0.2">
      <c r="C239" s="409" t="s">
        <v>689</v>
      </c>
    </row>
    <row r="240" spans="3:3" x14ac:dyDescent="0.2">
      <c r="C240" s="409" t="s">
        <v>690</v>
      </c>
    </row>
    <row r="241" spans="3:3" x14ac:dyDescent="0.2">
      <c r="C241" s="409" t="s">
        <v>691</v>
      </c>
    </row>
    <row r="242" spans="3:3" x14ac:dyDescent="0.2">
      <c r="C242" s="409" t="s">
        <v>692</v>
      </c>
    </row>
    <row r="244" spans="3:3" x14ac:dyDescent="0.2">
      <c r="C244" s="409" t="s">
        <v>693</v>
      </c>
    </row>
    <row r="245" spans="3:3" x14ac:dyDescent="0.2">
      <c r="C245" s="409" t="s">
        <v>694</v>
      </c>
    </row>
    <row r="246" spans="3:3" x14ac:dyDescent="0.2">
      <c r="C246" s="409" t="s">
        <v>695</v>
      </c>
    </row>
    <row r="247" spans="3:3" x14ac:dyDescent="0.2">
      <c r="C247" s="409" t="s">
        <v>696</v>
      </c>
    </row>
    <row r="248" spans="3:3" x14ac:dyDescent="0.2">
      <c r="C248" s="409" t="s">
        <v>697</v>
      </c>
    </row>
    <row r="249" spans="3:3" x14ac:dyDescent="0.2">
      <c r="C249" s="409" t="s">
        <v>698</v>
      </c>
    </row>
    <row r="250" spans="3:3" x14ac:dyDescent="0.2">
      <c r="C250" s="409" t="s">
        <v>699</v>
      </c>
    </row>
    <row r="251" spans="3:3" x14ac:dyDescent="0.2">
      <c r="C251" s="409" t="s">
        <v>700</v>
      </c>
    </row>
    <row r="252" spans="3:3" x14ac:dyDescent="0.2">
      <c r="C252" s="409" t="s">
        <v>701</v>
      </c>
    </row>
    <row r="253" spans="3:3" x14ac:dyDescent="0.2">
      <c r="C253" s="409" t="s">
        <v>702</v>
      </c>
    </row>
    <row r="254" spans="3:3" x14ac:dyDescent="0.2">
      <c r="C254" s="409" t="s">
        <v>703</v>
      </c>
    </row>
    <row r="255" spans="3:3" x14ac:dyDescent="0.2">
      <c r="C255" s="409" t="s">
        <v>664</v>
      </c>
    </row>
    <row r="256" spans="3:3" x14ac:dyDescent="0.2">
      <c r="C256" s="409" t="s">
        <v>665</v>
      </c>
    </row>
    <row r="257" spans="3:3" x14ac:dyDescent="0.2">
      <c r="C257" s="409" t="s">
        <v>704</v>
      </c>
    </row>
    <row r="258" spans="3:3" x14ac:dyDescent="0.2">
      <c r="C258" s="409" t="s">
        <v>705</v>
      </c>
    </row>
    <row r="259" spans="3:3" x14ac:dyDescent="0.2">
      <c r="C259" s="409" t="s">
        <v>706</v>
      </c>
    </row>
    <row r="260" spans="3:3" x14ac:dyDescent="0.2">
      <c r="C260" s="409" t="s">
        <v>712</v>
      </c>
    </row>
    <row r="261" spans="3:3" x14ac:dyDescent="0.2">
      <c r="C261" s="409" t="s">
        <v>713</v>
      </c>
    </row>
    <row r="262" spans="3:3" x14ac:dyDescent="0.2">
      <c r="C262" s="409" t="s">
        <v>714</v>
      </c>
    </row>
    <row r="263" spans="3:3" x14ac:dyDescent="0.2">
      <c r="C263" s="409" t="s">
        <v>715</v>
      </c>
    </row>
    <row r="264" spans="3:3" x14ac:dyDescent="0.2">
      <c r="C264" s="409" t="s">
        <v>716</v>
      </c>
    </row>
    <row r="265" spans="3:3" x14ac:dyDescent="0.2">
      <c r="C265" s="409" t="s">
        <v>717</v>
      </c>
    </row>
    <row r="266" spans="3:3" x14ac:dyDescent="0.2">
      <c r="C266" s="409" t="s">
        <v>718</v>
      </c>
    </row>
    <row r="267" spans="3:3" x14ac:dyDescent="0.2">
      <c r="C267" s="409" t="s">
        <v>719</v>
      </c>
    </row>
    <row r="268" spans="3:3" x14ac:dyDescent="0.2">
      <c r="C268" s="409" t="s">
        <v>720</v>
      </c>
    </row>
    <row r="269" spans="3:3" x14ac:dyDescent="0.2">
      <c r="C269" s="409" t="s">
        <v>721</v>
      </c>
    </row>
    <row r="270" spans="3:3" x14ac:dyDescent="0.2">
      <c r="C270" s="409" t="s">
        <v>722</v>
      </c>
    </row>
    <row r="271" spans="3:3" x14ac:dyDescent="0.2">
      <c r="C271" s="409" t="s">
        <v>723</v>
      </c>
    </row>
    <row r="272" spans="3:3" x14ac:dyDescent="0.2">
      <c r="C272" s="409" t="s">
        <v>724</v>
      </c>
    </row>
    <row r="273" spans="3:3" x14ac:dyDescent="0.2">
      <c r="C273" s="409" t="s">
        <v>725</v>
      </c>
    </row>
    <row r="274" spans="3:3" x14ac:dyDescent="0.2">
      <c r="C274" s="409" t="s">
        <v>726</v>
      </c>
    </row>
    <row r="275" spans="3:3" x14ac:dyDescent="0.2">
      <c r="C275" s="409" t="s">
        <v>727</v>
      </c>
    </row>
    <row r="276" spans="3:3" x14ac:dyDescent="0.2">
      <c r="C276" s="409" t="s">
        <v>728</v>
      </c>
    </row>
    <row r="277" spans="3:3" x14ac:dyDescent="0.2">
      <c r="C277" s="409" t="s">
        <v>729</v>
      </c>
    </row>
    <row r="278" spans="3:3" x14ac:dyDescent="0.2">
      <c r="C278" s="409" t="s">
        <v>730</v>
      </c>
    </row>
    <row r="279" spans="3:3" x14ac:dyDescent="0.2">
      <c r="C279" s="409" t="s">
        <v>731</v>
      </c>
    </row>
    <row r="280" spans="3:3" x14ac:dyDescent="0.2">
      <c r="C280" s="409" t="s">
        <v>732</v>
      </c>
    </row>
    <row r="281" spans="3:3" x14ac:dyDescent="0.2">
      <c r="C281" s="409" t="s">
        <v>619</v>
      </c>
    </row>
    <row r="282" spans="3:3" x14ac:dyDescent="0.2">
      <c r="C282" s="409" t="s">
        <v>733</v>
      </c>
    </row>
    <row r="283" spans="3:3" x14ac:dyDescent="0.2">
      <c r="C283" s="409" t="s">
        <v>734</v>
      </c>
    </row>
    <row r="284" spans="3:3" x14ac:dyDescent="0.2">
      <c r="C284" s="409" t="s">
        <v>735</v>
      </c>
    </row>
    <row r="285" spans="3:3" x14ac:dyDescent="0.2">
      <c r="C285" s="409" t="s">
        <v>736</v>
      </c>
    </row>
    <row r="286" spans="3:3" x14ac:dyDescent="0.2">
      <c r="C286" s="409" t="s">
        <v>728</v>
      </c>
    </row>
    <row r="287" spans="3:3" x14ac:dyDescent="0.2">
      <c r="C287" s="409" t="s">
        <v>729</v>
      </c>
    </row>
    <row r="288" spans="3:3" x14ac:dyDescent="0.2">
      <c r="C288" s="409" t="s">
        <v>737</v>
      </c>
    </row>
    <row r="289" spans="3:3" x14ac:dyDescent="0.2">
      <c r="C289" s="409" t="s">
        <v>738</v>
      </c>
    </row>
    <row r="290" spans="3:3" x14ac:dyDescent="0.2">
      <c r="C290" s="409" t="s">
        <v>739</v>
      </c>
    </row>
    <row r="291" spans="3:3" x14ac:dyDescent="0.2">
      <c r="C291" s="409" t="s">
        <v>740</v>
      </c>
    </row>
    <row r="292" spans="3:3" x14ac:dyDescent="0.2">
      <c r="C292" s="409" t="s">
        <v>741</v>
      </c>
    </row>
    <row r="293" spans="3:3" x14ac:dyDescent="0.2">
      <c r="C293" s="409" t="s">
        <v>742</v>
      </c>
    </row>
    <row r="294" spans="3:3" x14ac:dyDescent="0.2">
      <c r="C294" s="409" t="s">
        <v>743</v>
      </c>
    </row>
    <row r="295" spans="3:3" x14ac:dyDescent="0.2">
      <c r="C295" s="409" t="s">
        <v>744</v>
      </c>
    </row>
    <row r="296" spans="3:3" x14ac:dyDescent="0.2">
      <c r="C296" s="409" t="s">
        <v>619</v>
      </c>
    </row>
    <row r="297" spans="3:3" x14ac:dyDescent="0.2">
      <c r="C297" s="409" t="s">
        <v>745</v>
      </c>
    </row>
    <row r="298" spans="3:3" x14ac:dyDescent="0.2">
      <c r="C298" s="409" t="s">
        <v>746</v>
      </c>
    </row>
    <row r="299" spans="3:3" x14ac:dyDescent="0.2">
      <c r="C299" s="409" t="s">
        <v>747</v>
      </c>
    </row>
    <row r="300" spans="3:3" x14ac:dyDescent="0.2">
      <c r="C300" s="409" t="s">
        <v>728</v>
      </c>
    </row>
    <row r="301" spans="3:3" x14ac:dyDescent="0.2">
      <c r="C301" s="409" t="s">
        <v>729</v>
      </c>
    </row>
    <row r="302" spans="3:3" x14ac:dyDescent="0.2">
      <c r="C302" s="409" t="s">
        <v>737</v>
      </c>
    </row>
    <row r="303" spans="3:3" x14ac:dyDescent="0.2">
      <c r="C303" s="409" t="s">
        <v>748</v>
      </c>
    </row>
    <row r="304" spans="3:3" x14ac:dyDescent="0.2">
      <c r="C304" s="409" t="s">
        <v>749</v>
      </c>
    </row>
    <row r="305" spans="3:3" x14ac:dyDescent="0.2">
      <c r="C305" s="409" t="s">
        <v>619</v>
      </c>
    </row>
    <row r="306" spans="3:3" x14ac:dyDescent="0.2">
      <c r="C306" s="409" t="s">
        <v>750</v>
      </c>
    </row>
    <row r="307" spans="3:3" x14ac:dyDescent="0.2">
      <c r="C307" s="409" t="s">
        <v>751</v>
      </c>
    </row>
    <row r="308" spans="3:3" x14ac:dyDescent="0.2">
      <c r="C308" s="409" t="s">
        <v>728</v>
      </c>
    </row>
    <row r="309" spans="3:3" x14ac:dyDescent="0.2">
      <c r="C309" s="409" t="s">
        <v>729</v>
      </c>
    </row>
    <row r="310" spans="3:3" x14ac:dyDescent="0.2">
      <c r="C310" s="409" t="s">
        <v>737</v>
      </c>
    </row>
    <row r="311" spans="3:3" x14ac:dyDescent="0.2">
      <c r="C311" s="409" t="s">
        <v>739</v>
      </c>
    </row>
    <row r="312" spans="3:3" x14ac:dyDescent="0.2">
      <c r="C312" s="409" t="s">
        <v>740</v>
      </c>
    </row>
    <row r="313" spans="3:3" x14ac:dyDescent="0.2">
      <c r="C313" s="409" t="s">
        <v>741</v>
      </c>
    </row>
    <row r="314" spans="3:3" x14ac:dyDescent="0.2">
      <c r="C314" s="409" t="s">
        <v>742</v>
      </c>
    </row>
    <row r="315" spans="3:3" x14ac:dyDescent="0.2">
      <c r="C315" s="409" t="s">
        <v>743</v>
      </c>
    </row>
    <row r="316" spans="3:3" x14ac:dyDescent="0.2">
      <c r="C316" s="409" t="s">
        <v>752</v>
      </c>
    </row>
    <row r="317" spans="3:3" x14ac:dyDescent="0.2">
      <c r="C317" s="409" t="s">
        <v>753</v>
      </c>
    </row>
    <row r="318" spans="3:3" x14ac:dyDescent="0.2">
      <c r="C318" s="409" t="s">
        <v>754</v>
      </c>
    </row>
    <row r="319" spans="3:3" x14ac:dyDescent="0.2">
      <c r="C319" s="409" t="s">
        <v>755</v>
      </c>
    </row>
    <row r="320" spans="3:3" x14ac:dyDescent="0.2">
      <c r="C320" s="409" t="s">
        <v>756</v>
      </c>
    </row>
    <row r="321" spans="3:3" x14ac:dyDescent="0.2">
      <c r="C321" s="409" t="s">
        <v>757</v>
      </c>
    </row>
    <row r="322" spans="3:3" x14ac:dyDescent="0.2">
      <c r="C322" s="409" t="s">
        <v>758</v>
      </c>
    </row>
    <row r="323" spans="3:3" x14ac:dyDescent="0.2">
      <c r="C323" s="409" t="s">
        <v>759</v>
      </c>
    </row>
    <row r="324" spans="3:3" x14ac:dyDescent="0.2">
      <c r="C324" s="409" t="s">
        <v>760</v>
      </c>
    </row>
    <row r="325" spans="3:3" x14ac:dyDescent="0.2">
      <c r="C325" s="409" t="s">
        <v>761</v>
      </c>
    </row>
    <row r="326" spans="3:3" x14ac:dyDescent="0.2">
      <c r="C326" s="409" t="s">
        <v>762</v>
      </c>
    </row>
    <row r="327" spans="3:3" x14ac:dyDescent="0.2">
      <c r="C327" s="409" t="s">
        <v>763</v>
      </c>
    </row>
    <row r="328" spans="3:3" x14ac:dyDescent="0.2">
      <c r="C328" s="409" t="s">
        <v>764</v>
      </c>
    </row>
    <row r="329" spans="3:3" x14ac:dyDescent="0.2">
      <c r="C329" s="409" t="s">
        <v>765</v>
      </c>
    </row>
    <row r="330" spans="3:3" x14ac:dyDescent="0.2">
      <c r="C330" s="409" t="s">
        <v>766</v>
      </c>
    </row>
    <row r="331" spans="3:3" x14ac:dyDescent="0.2">
      <c r="C331" s="409" t="s">
        <v>767</v>
      </c>
    </row>
    <row r="332" spans="3:3" x14ac:dyDescent="0.2">
      <c r="C332" s="409" t="s">
        <v>768</v>
      </c>
    </row>
    <row r="333" spans="3:3" x14ac:dyDescent="0.2">
      <c r="C333" s="409" t="s">
        <v>760</v>
      </c>
    </row>
    <row r="334" spans="3:3" x14ac:dyDescent="0.2">
      <c r="C334" s="409" t="s">
        <v>769</v>
      </c>
    </row>
    <row r="335" spans="3:3" x14ac:dyDescent="0.2">
      <c r="C335" s="409" t="s">
        <v>770</v>
      </c>
    </row>
    <row r="336" spans="3:3" x14ac:dyDescent="0.2">
      <c r="C336" s="409" t="s">
        <v>771</v>
      </c>
    </row>
    <row r="337" spans="3:3" x14ac:dyDescent="0.2">
      <c r="C337" s="409" t="s">
        <v>772</v>
      </c>
    </row>
    <row r="338" spans="3:3" x14ac:dyDescent="0.2">
      <c r="C338" s="409" t="s">
        <v>619</v>
      </c>
    </row>
    <row r="339" spans="3:3" x14ac:dyDescent="0.2">
      <c r="C339" s="409" t="s">
        <v>773</v>
      </c>
    </row>
    <row r="340" spans="3:3" x14ac:dyDescent="0.2">
      <c r="C340" s="409" t="s">
        <v>774</v>
      </c>
    </row>
    <row r="341" spans="3:3" x14ac:dyDescent="0.2">
      <c r="C341" s="409" t="s">
        <v>775</v>
      </c>
    </row>
    <row r="342" spans="3:3" x14ac:dyDescent="0.2">
      <c r="C342" s="409" t="s">
        <v>760</v>
      </c>
    </row>
    <row r="343" spans="3:3" x14ac:dyDescent="0.2">
      <c r="C343" s="409" t="s">
        <v>776</v>
      </c>
    </row>
    <row r="344" spans="3:3" x14ac:dyDescent="0.2">
      <c r="C344" s="409" t="s">
        <v>777</v>
      </c>
    </row>
    <row r="345" spans="3:3" x14ac:dyDescent="0.2">
      <c r="C345" s="409" t="s">
        <v>778</v>
      </c>
    </row>
    <row r="346" spans="3:3" x14ac:dyDescent="0.2">
      <c r="C346" s="409" t="s">
        <v>779</v>
      </c>
    </row>
    <row r="347" spans="3:3" x14ac:dyDescent="0.2">
      <c r="C347" s="409" t="s">
        <v>780</v>
      </c>
    </row>
    <row r="348" spans="3:3" x14ac:dyDescent="0.2">
      <c r="C348" s="409" t="s">
        <v>781</v>
      </c>
    </row>
    <row r="349" spans="3:3" x14ac:dyDescent="0.2">
      <c r="C349" s="409" t="s">
        <v>782</v>
      </c>
    </row>
    <row r="350" spans="3:3" x14ac:dyDescent="0.2">
      <c r="C350" s="409" t="s">
        <v>783</v>
      </c>
    </row>
    <row r="351" spans="3:3" x14ac:dyDescent="0.2">
      <c r="C351" s="409" t="s">
        <v>784</v>
      </c>
    </row>
    <row r="353" spans="3:3" x14ac:dyDescent="0.2">
      <c r="C353" s="409" t="s">
        <v>1178</v>
      </c>
    </row>
    <row r="354" spans="3:3" x14ac:dyDescent="0.2">
      <c r="C354" s="409" t="s">
        <v>1179</v>
      </c>
    </row>
    <row r="355" spans="3:3" x14ac:dyDescent="0.2">
      <c r="C355" s="409" t="s">
        <v>1180</v>
      </c>
    </row>
    <row r="356" spans="3:3" x14ac:dyDescent="0.2">
      <c r="C356" s="409" t="s">
        <v>1181</v>
      </c>
    </row>
    <row r="357" spans="3:3" x14ac:dyDescent="0.2">
      <c r="C357" s="409" t="s">
        <v>1182</v>
      </c>
    </row>
    <row r="358" spans="3:3" x14ac:dyDescent="0.2">
      <c r="C358" s="409" t="s">
        <v>1183</v>
      </c>
    </row>
    <row r="359" spans="3:3" x14ac:dyDescent="0.2">
      <c r="C359" s="409" t="s">
        <v>1184</v>
      </c>
    </row>
    <row r="360" spans="3:3" x14ac:dyDescent="0.2">
      <c r="C360" s="409" t="s">
        <v>1185</v>
      </c>
    </row>
    <row r="361" spans="3:3" x14ac:dyDescent="0.2">
      <c r="C361" s="409" t="s">
        <v>1186</v>
      </c>
    </row>
    <row r="362" spans="3:3" x14ac:dyDescent="0.2">
      <c r="C362" s="409" t="s">
        <v>1187</v>
      </c>
    </row>
    <row r="363" spans="3:3" x14ac:dyDescent="0.2">
      <c r="C363" s="409" t="s">
        <v>1188</v>
      </c>
    </row>
    <row r="364" spans="3:3" x14ac:dyDescent="0.2">
      <c r="C364" s="409" t="s">
        <v>1189</v>
      </c>
    </row>
    <row r="365" spans="3:3" x14ac:dyDescent="0.2">
      <c r="C365" s="409" t="s">
        <v>798</v>
      </c>
    </row>
    <row r="366" spans="3:3" x14ac:dyDescent="0.2">
      <c r="C366" s="409" t="s">
        <v>882</v>
      </c>
    </row>
    <row r="367" spans="3:3" x14ac:dyDescent="0.2">
      <c r="C367" s="409" t="s">
        <v>882</v>
      </c>
    </row>
    <row r="369" spans="3:3" x14ac:dyDescent="0.2">
      <c r="C369" s="409" t="s">
        <v>1190</v>
      </c>
    </row>
    <row r="370" spans="3:3" x14ac:dyDescent="0.2">
      <c r="C370" s="409" t="s">
        <v>883</v>
      </c>
    </row>
    <row r="373" spans="3:3" x14ac:dyDescent="0.2">
      <c r="C373" s="409" t="s">
        <v>886</v>
      </c>
    </row>
    <row r="374" spans="3:3" x14ac:dyDescent="0.2">
      <c r="C374" s="409" t="s">
        <v>887</v>
      </c>
    </row>
    <row r="375" spans="3:3" x14ac:dyDescent="0.2">
      <c r="C375" s="409" t="s">
        <v>888</v>
      </c>
    </row>
    <row r="376" spans="3:3" x14ac:dyDescent="0.2">
      <c r="C376" s="409" t="s">
        <v>889</v>
      </c>
    </row>
    <row r="377" spans="3:3" x14ac:dyDescent="0.2">
      <c r="C377" s="409" t="s">
        <v>890</v>
      </c>
    </row>
    <row r="378" spans="3:3" x14ac:dyDescent="0.2">
      <c r="C378" s="409" t="s">
        <v>891</v>
      </c>
    </row>
    <row r="379" spans="3:3" x14ac:dyDescent="0.2">
      <c r="C379" s="409" t="s">
        <v>892</v>
      </c>
    </row>
    <row r="380" spans="3:3" x14ac:dyDescent="0.2">
      <c r="C380" s="409" t="s">
        <v>893</v>
      </c>
    </row>
    <row r="381" spans="3:3" x14ac:dyDescent="0.2">
      <c r="C381" s="409" t="s">
        <v>894</v>
      </c>
    </row>
    <row r="382" spans="3:3" x14ac:dyDescent="0.2">
      <c r="C382" s="409" t="s">
        <v>895</v>
      </c>
    </row>
    <row r="383" spans="3:3" x14ac:dyDescent="0.2">
      <c r="C383" s="409" t="s">
        <v>896</v>
      </c>
    </row>
    <row r="384" spans="3:3" x14ac:dyDescent="0.2">
      <c r="C384" s="409" t="s">
        <v>897</v>
      </c>
    </row>
    <row r="386" spans="3:3" x14ac:dyDescent="0.2">
      <c r="C386" s="409" t="s">
        <v>898</v>
      </c>
    </row>
    <row r="388" spans="3:3" x14ac:dyDescent="0.2">
      <c r="C388" s="409" t="s">
        <v>899</v>
      </c>
    </row>
    <row r="389" spans="3:3" x14ac:dyDescent="0.2">
      <c r="C389" s="409" t="s">
        <v>900</v>
      </c>
    </row>
    <row r="391" spans="3:3" x14ac:dyDescent="0.2">
      <c r="C391" s="409" t="s">
        <v>901</v>
      </c>
    </row>
    <row r="392" spans="3:3" x14ac:dyDescent="0.2">
      <c r="C392" s="409" t="s">
        <v>902</v>
      </c>
    </row>
    <row r="394" spans="3:3" x14ac:dyDescent="0.2">
      <c r="C394" s="409" t="s">
        <v>903</v>
      </c>
    </row>
    <row r="395" spans="3:3" x14ac:dyDescent="0.2">
      <c r="C395" s="409" t="s">
        <v>904</v>
      </c>
    </row>
    <row r="396" spans="3:3" x14ac:dyDescent="0.2">
      <c r="C396" s="409" t="s">
        <v>905</v>
      </c>
    </row>
    <row r="397" spans="3:3" x14ac:dyDescent="0.2">
      <c r="C397" s="409" t="s">
        <v>906</v>
      </c>
    </row>
    <row r="398" spans="3:3" x14ac:dyDescent="0.2">
      <c r="C398" s="409" t="s">
        <v>907</v>
      </c>
    </row>
    <row r="399" spans="3:3" x14ac:dyDescent="0.2">
      <c r="C399" s="409" t="s">
        <v>908</v>
      </c>
    </row>
    <row r="401" spans="3:3" x14ac:dyDescent="0.2">
      <c r="C401" s="409" t="s">
        <v>909</v>
      </c>
    </row>
    <row r="402" spans="3:3" x14ac:dyDescent="0.2">
      <c r="C402" s="409" t="s">
        <v>910</v>
      </c>
    </row>
    <row r="403" spans="3:3" x14ac:dyDescent="0.2">
      <c r="C403" s="409" t="s">
        <v>911</v>
      </c>
    </row>
    <row r="404" spans="3:3" x14ac:dyDescent="0.2">
      <c r="C404" s="409" t="s">
        <v>912</v>
      </c>
    </row>
    <row r="405" spans="3:3" x14ac:dyDescent="0.2">
      <c r="C405" s="409" t="s">
        <v>913</v>
      </c>
    </row>
    <row r="407" spans="3:3" x14ac:dyDescent="0.2">
      <c r="C407" s="409" t="s">
        <v>914</v>
      </c>
    </row>
    <row r="408" spans="3:3" x14ac:dyDescent="0.2">
      <c r="C408" s="409" t="s">
        <v>915</v>
      </c>
    </row>
    <row r="409" spans="3:3" x14ac:dyDescent="0.2">
      <c r="C409" s="409" t="s">
        <v>916</v>
      </c>
    </row>
    <row r="410" spans="3:3" x14ac:dyDescent="0.2">
      <c r="C410" s="409" t="s">
        <v>917</v>
      </c>
    </row>
    <row r="411" spans="3:3" x14ac:dyDescent="0.2">
      <c r="C411" s="409" t="s">
        <v>918</v>
      </c>
    </row>
    <row r="413" spans="3:3" x14ac:dyDescent="0.2">
      <c r="C413" s="409" t="s">
        <v>919</v>
      </c>
    </row>
    <row r="414" spans="3:3" x14ac:dyDescent="0.2">
      <c r="C414" s="409" t="s">
        <v>920</v>
      </c>
    </row>
    <row r="415" spans="3:3" x14ac:dyDescent="0.2">
      <c r="C415" s="409" t="s">
        <v>664</v>
      </c>
    </row>
    <row r="416" spans="3:3" x14ac:dyDescent="0.2">
      <c r="C416" s="409" t="s">
        <v>665</v>
      </c>
    </row>
    <row r="417" spans="3:3" x14ac:dyDescent="0.2">
      <c r="C417" s="409" t="s">
        <v>921</v>
      </c>
    </row>
    <row r="418" spans="3:3" x14ac:dyDescent="0.2">
      <c r="C418" s="409" t="s">
        <v>922</v>
      </c>
    </row>
    <row r="419" spans="3:3" x14ac:dyDescent="0.2">
      <c r="C419" s="409" t="s">
        <v>923</v>
      </c>
    </row>
    <row r="421" spans="3:3" x14ac:dyDescent="0.2">
      <c r="C421" s="409" t="s">
        <v>924</v>
      </c>
    </row>
    <row r="422" spans="3:3" x14ac:dyDescent="0.2">
      <c r="C422" s="409" t="s">
        <v>665</v>
      </c>
    </row>
    <row r="424" spans="3:3" x14ac:dyDescent="0.2">
      <c r="C424" s="409" t="s">
        <v>925</v>
      </c>
    </row>
    <row r="425" spans="3:3" x14ac:dyDescent="0.2">
      <c r="C425" s="409" t="s">
        <v>926</v>
      </c>
    </row>
    <row r="426" spans="3:3" x14ac:dyDescent="0.2">
      <c r="C426" s="409" t="s">
        <v>927</v>
      </c>
    </row>
    <row r="428" spans="3:3" x14ac:dyDescent="0.2">
      <c r="C428" s="409" t="s">
        <v>928</v>
      </c>
    </row>
    <row r="429" spans="3:3" x14ac:dyDescent="0.2">
      <c r="C429" s="409" t="s">
        <v>929</v>
      </c>
    </row>
    <row r="430" spans="3:3" x14ac:dyDescent="0.2">
      <c r="C430" s="409" t="s">
        <v>930</v>
      </c>
    </row>
    <row r="431" spans="3:3" x14ac:dyDescent="0.2">
      <c r="C431" s="409" t="s">
        <v>931</v>
      </c>
    </row>
    <row r="432" spans="3:3" x14ac:dyDescent="0.2">
      <c r="C432" s="409" t="s">
        <v>932</v>
      </c>
    </row>
    <row r="434" spans="3:3" x14ac:dyDescent="0.2">
      <c r="C434" s="409" t="s">
        <v>1036</v>
      </c>
    </row>
    <row r="435" spans="3:3" x14ac:dyDescent="0.2">
      <c r="C435" s="409" t="s">
        <v>856</v>
      </c>
    </row>
    <row r="436" spans="3:3" x14ac:dyDescent="0.2">
      <c r="C436" s="409" t="s">
        <v>798</v>
      </c>
    </row>
    <row r="437" spans="3:3" x14ac:dyDescent="0.2">
      <c r="C437" s="409" t="s">
        <v>934</v>
      </c>
    </row>
    <row r="438" spans="3:3" x14ac:dyDescent="0.2">
      <c r="C438" s="409" t="s">
        <v>1191</v>
      </c>
    </row>
    <row r="439" spans="3:3" x14ac:dyDescent="0.2">
      <c r="C439" s="409" t="s">
        <v>1192</v>
      </c>
    </row>
    <row r="440" spans="3:3" x14ac:dyDescent="0.2">
      <c r="C440" s="409" t="s">
        <v>937</v>
      </c>
    </row>
    <row r="441" spans="3:3" x14ac:dyDescent="0.2">
      <c r="C441" s="409" t="s">
        <v>938</v>
      </c>
    </row>
    <row r="442" spans="3:3" x14ac:dyDescent="0.2">
      <c r="C442" s="409" t="s">
        <v>939</v>
      </c>
    </row>
    <row r="444" spans="3:3" x14ac:dyDescent="0.2">
      <c r="C444" s="409" t="s">
        <v>1193</v>
      </c>
    </row>
    <row r="445" spans="3:3" x14ac:dyDescent="0.2">
      <c r="C445" s="409" t="s">
        <v>1194</v>
      </c>
    </row>
    <row r="447" spans="3:3" x14ac:dyDescent="0.2">
      <c r="C447" s="409" t="s">
        <v>942</v>
      </c>
    </row>
    <row r="448" spans="3:3" x14ac:dyDescent="0.2">
      <c r="C448" s="409" t="s">
        <v>1195</v>
      </c>
    </row>
    <row r="449" spans="3:3" x14ac:dyDescent="0.2">
      <c r="C449" s="409" t="s">
        <v>1042</v>
      </c>
    </row>
    <row r="450" spans="3:3" x14ac:dyDescent="0.2">
      <c r="C450" s="409" t="s">
        <v>798</v>
      </c>
    </row>
    <row r="451" spans="3:3" x14ac:dyDescent="0.2">
      <c r="C451" s="409" t="s">
        <v>1196</v>
      </c>
    </row>
    <row r="452" spans="3:3" x14ac:dyDescent="0.2">
      <c r="C452" s="409" t="s">
        <v>934</v>
      </c>
    </row>
    <row r="453" spans="3:3" x14ac:dyDescent="0.2">
      <c r="C453" s="409" t="s">
        <v>1197</v>
      </c>
    </row>
    <row r="454" spans="3:3" x14ac:dyDescent="0.2">
      <c r="C454" s="409" t="s">
        <v>1198</v>
      </c>
    </row>
    <row r="455" spans="3:3" x14ac:dyDescent="0.2">
      <c r="C455" s="409" t="s">
        <v>937</v>
      </c>
    </row>
    <row r="456" spans="3:3" x14ac:dyDescent="0.2">
      <c r="C456" s="409" t="s">
        <v>938</v>
      </c>
    </row>
    <row r="457" spans="3:3" x14ac:dyDescent="0.2">
      <c r="C457" s="409" t="s">
        <v>939</v>
      </c>
    </row>
    <row r="459" spans="3:3" x14ac:dyDescent="0.2">
      <c r="C459" s="409" t="s">
        <v>1199</v>
      </c>
    </row>
    <row r="460" spans="3:3" x14ac:dyDescent="0.2">
      <c r="C460" s="409" t="s">
        <v>1200</v>
      </c>
    </row>
    <row r="462" spans="3:3" x14ac:dyDescent="0.2">
      <c r="C462" s="409" t="s">
        <v>942</v>
      </c>
    </row>
    <row r="463" spans="3:3" x14ac:dyDescent="0.2">
      <c r="C463" s="409" t="s">
        <v>1201</v>
      </c>
    </row>
    <row r="464" spans="3:3" x14ac:dyDescent="0.2">
      <c r="C464" s="409" t="s">
        <v>1042</v>
      </c>
    </row>
    <row r="466" spans="3:3" x14ac:dyDescent="0.2">
      <c r="C466" s="409" t="s">
        <v>952</v>
      </c>
    </row>
    <row r="467" spans="3:3" x14ac:dyDescent="0.2">
      <c r="C467" s="409" t="s">
        <v>953</v>
      </c>
    </row>
    <row r="468" spans="3:3" x14ac:dyDescent="0.2">
      <c r="C468" s="409" t="s">
        <v>954</v>
      </c>
    </row>
    <row r="469" spans="3:3" x14ac:dyDescent="0.2">
      <c r="C469" s="409" t="s">
        <v>956</v>
      </c>
    </row>
    <row r="470" spans="3:3" x14ac:dyDescent="0.2">
      <c r="C470" s="409" t="s">
        <v>957</v>
      </c>
    </row>
    <row r="471" spans="3:3" x14ac:dyDescent="0.2">
      <c r="C471" s="409" t="s">
        <v>958</v>
      </c>
    </row>
    <row r="472" spans="3:3" x14ac:dyDescent="0.2">
      <c r="C472" s="409" t="s">
        <v>959</v>
      </c>
    </row>
    <row r="473" spans="3:3" x14ac:dyDescent="0.2">
      <c r="C473" s="409" t="s">
        <v>960</v>
      </c>
    </row>
    <row r="474" spans="3:3" x14ac:dyDescent="0.2">
      <c r="C474" s="409" t="s">
        <v>961</v>
      </c>
    </row>
    <row r="475" spans="3:3" x14ac:dyDescent="0.2">
      <c r="C475" s="409" t="s">
        <v>1202</v>
      </c>
    </row>
    <row r="476" spans="3:3" x14ac:dyDescent="0.2">
      <c r="C476" s="409" t="s">
        <v>1106</v>
      </c>
    </row>
    <row r="477" spans="3:3" x14ac:dyDescent="0.2">
      <c r="C477" s="412" t="s">
        <v>1203</v>
      </c>
    </row>
    <row r="478" spans="3:3" x14ac:dyDescent="0.2">
      <c r="C478" s="409" t="s">
        <v>1204</v>
      </c>
    </row>
    <row r="479" spans="3:3" x14ac:dyDescent="0.2">
      <c r="C479" s="409" t="s">
        <v>1205</v>
      </c>
    </row>
    <row r="480" spans="3:3" x14ac:dyDescent="0.2">
      <c r="C480" s="409" t="s">
        <v>1206</v>
      </c>
    </row>
    <row r="481" spans="3:3" x14ac:dyDescent="0.2">
      <c r="C481" s="409" t="s">
        <v>1207</v>
      </c>
    </row>
    <row r="482" spans="3:3" x14ac:dyDescent="0.2">
      <c r="C482" s="409" t="s">
        <v>1208</v>
      </c>
    </row>
    <row r="483" spans="3:3" x14ac:dyDescent="0.2">
      <c r="C483" s="409" t="s">
        <v>968</v>
      </c>
    </row>
    <row r="484" spans="3:3" x14ac:dyDescent="0.2">
      <c r="C484" s="409" t="s">
        <v>969</v>
      </c>
    </row>
    <row r="485" spans="3:3" x14ac:dyDescent="0.2">
      <c r="C485" s="409" t="s">
        <v>970</v>
      </c>
    </row>
    <row r="486" spans="3:3" x14ac:dyDescent="0.2">
      <c r="C486" s="409" t="s">
        <v>971</v>
      </c>
    </row>
    <row r="487" spans="3:3" x14ac:dyDescent="0.2">
      <c r="C487" s="409" t="s">
        <v>972</v>
      </c>
    </row>
    <row r="488" spans="3:3" x14ac:dyDescent="0.2">
      <c r="C488" s="409" t="s">
        <v>973</v>
      </c>
    </row>
    <row r="489" spans="3:3" x14ac:dyDescent="0.2">
      <c r="C489" s="409" t="s">
        <v>974</v>
      </c>
    </row>
    <row r="490" spans="3:3" x14ac:dyDescent="0.2">
      <c r="C490" s="409" t="s">
        <v>975</v>
      </c>
    </row>
    <row r="491" spans="3:3" x14ac:dyDescent="0.2">
      <c r="C491" s="409" t="s">
        <v>976</v>
      </c>
    </row>
    <row r="492" spans="3:3" x14ac:dyDescent="0.2">
      <c r="C492" s="409" t="s">
        <v>977</v>
      </c>
    </row>
    <row r="493" spans="3:3" x14ac:dyDescent="0.2">
      <c r="C493" s="409" t="s">
        <v>978</v>
      </c>
    </row>
    <row r="494" spans="3:3" x14ac:dyDescent="0.2">
      <c r="C494" s="409" t="s">
        <v>1209</v>
      </c>
    </row>
    <row r="495" spans="3:3" x14ac:dyDescent="0.2">
      <c r="C495" s="409" t="s">
        <v>847</v>
      </c>
    </row>
    <row r="496" spans="3:3" x14ac:dyDescent="0.2">
      <c r="C496" s="409" t="s">
        <v>980</v>
      </c>
    </row>
    <row r="497" spans="3:3" x14ac:dyDescent="0.2">
      <c r="C497" s="409" t="s">
        <v>981</v>
      </c>
    </row>
    <row r="498" spans="3:3" x14ac:dyDescent="0.2">
      <c r="C498" s="409" t="s">
        <v>1210</v>
      </c>
    </row>
    <row r="499" spans="3:3" x14ac:dyDescent="0.2">
      <c r="C499" s="409" t="s">
        <v>983</v>
      </c>
    </row>
    <row r="500" spans="3:3" x14ac:dyDescent="0.2">
      <c r="C500" s="409" t="s">
        <v>984</v>
      </c>
    </row>
    <row r="501" spans="3:3" x14ac:dyDescent="0.2">
      <c r="C501" s="409" t="s">
        <v>985</v>
      </c>
    </row>
    <row r="502" spans="3:3" x14ac:dyDescent="0.2">
      <c r="C502" s="409" t="s">
        <v>986</v>
      </c>
    </row>
    <row r="503" spans="3:3" x14ac:dyDescent="0.2">
      <c r="C503" s="409" t="s">
        <v>798</v>
      </c>
    </row>
    <row r="504" spans="3:3" x14ac:dyDescent="0.2">
      <c r="C504" s="409" t="s">
        <v>798</v>
      </c>
    </row>
    <row r="505" spans="3:3" x14ac:dyDescent="0.2">
      <c r="C505" s="409" t="s">
        <v>798</v>
      </c>
    </row>
    <row r="506" spans="3:3" x14ac:dyDescent="0.2">
      <c r="C506" s="409" t="s">
        <v>1127</v>
      </c>
    </row>
    <row r="507" spans="3:3" x14ac:dyDescent="0.2">
      <c r="C507" s="409" t="s">
        <v>1128</v>
      </c>
    </row>
    <row r="508" spans="3:3" x14ac:dyDescent="0.2">
      <c r="C508" s="409" t="s">
        <v>1211</v>
      </c>
    </row>
    <row r="510" spans="3:3" x14ac:dyDescent="0.2">
      <c r="C510" s="409" t="s">
        <v>1129</v>
      </c>
    </row>
    <row r="511" spans="3:3" x14ac:dyDescent="0.2">
      <c r="C511" s="409" t="s">
        <v>1130</v>
      </c>
    </row>
    <row r="512" spans="3:3" x14ac:dyDescent="0.2">
      <c r="C512" s="409" t="s">
        <v>1131</v>
      </c>
    </row>
    <row r="514" spans="3:3" x14ac:dyDescent="0.2">
      <c r="C514" s="409" t="s">
        <v>1132</v>
      </c>
    </row>
    <row r="515" spans="3:3" x14ac:dyDescent="0.2">
      <c r="C515" s="409" t="s">
        <v>1133</v>
      </c>
    </row>
    <row r="516" spans="3:3" x14ac:dyDescent="0.2">
      <c r="C516" s="409" t="s">
        <v>1134</v>
      </c>
    </row>
    <row r="517" spans="3:3" x14ac:dyDescent="0.2">
      <c r="C517" s="412" t="s">
        <v>1135</v>
      </c>
    </row>
    <row r="519" spans="3:3" x14ac:dyDescent="0.2">
      <c r="C519" s="409" t="s">
        <v>1136</v>
      </c>
    </row>
    <row r="520" spans="3:3" x14ac:dyDescent="0.2">
      <c r="C520" s="409" t="s">
        <v>1137</v>
      </c>
    </row>
    <row r="522" spans="3:3" x14ac:dyDescent="0.2">
      <c r="C522" s="409" t="s">
        <v>1138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409" customWidth="1"/>
  </cols>
  <sheetData>
    <row r="1" spans="1:3" x14ac:dyDescent="0.2">
      <c r="A1" s="323" t="s">
        <v>518</v>
      </c>
      <c r="C1" s="409" t="s">
        <v>519</v>
      </c>
    </row>
    <row r="2" spans="1:3" ht="13.5" thickBot="1" x14ac:dyDescent="0.25">
      <c r="A2" s="163" t="str">
        <f>_xlfn.CONCAT(Results!H13,".sim")</f>
        <v>Estatico.sim</v>
      </c>
      <c r="C2" s="409" t="s">
        <v>521</v>
      </c>
    </row>
    <row r="3" spans="1:3" ht="13.5" thickBot="1" x14ac:dyDescent="0.25"/>
    <row r="4" spans="1:3" x14ac:dyDescent="0.2">
      <c r="A4" s="410" t="s">
        <v>522</v>
      </c>
      <c r="C4" s="409" t="s">
        <v>523</v>
      </c>
    </row>
    <row r="5" spans="1:3" ht="13.5" thickBot="1" x14ac:dyDescent="0.25">
      <c r="A5" s="163" t="s">
        <v>1212</v>
      </c>
      <c r="C5" s="409" t="s">
        <v>525</v>
      </c>
    </row>
    <row r="6" spans="1:3" ht="13.5" thickBot="1" x14ac:dyDescent="0.25">
      <c r="C6" s="409" t="s">
        <v>526</v>
      </c>
    </row>
    <row r="7" spans="1:3" x14ac:dyDescent="0.2">
      <c r="A7" s="410" t="s">
        <v>527</v>
      </c>
      <c r="C7" s="409" t="s">
        <v>528</v>
      </c>
    </row>
    <row r="8" spans="1:3" ht="13.5" thickBot="1" x14ac:dyDescent="0.25">
      <c r="A8" s="163" t="s">
        <v>1213</v>
      </c>
      <c r="C8" s="409" t="s">
        <v>530</v>
      </c>
    </row>
    <row r="9" spans="1:3" ht="13.5" thickBot="1" x14ac:dyDescent="0.25"/>
    <row r="10" spans="1:3" x14ac:dyDescent="0.2">
      <c r="A10" s="323" t="s">
        <v>1214</v>
      </c>
      <c r="C10" s="409" t="s">
        <v>532</v>
      </c>
    </row>
    <row r="11" spans="1:3" ht="13.5" thickBot="1" x14ac:dyDescent="0.25">
      <c r="A11" s="163" t="str">
        <f>_xlfn.CONCAT(Results!H16,".sim")</f>
        <v>Cont2.sim</v>
      </c>
      <c r="C11" s="409" t="s">
        <v>533</v>
      </c>
    </row>
    <row r="12" spans="1:3" ht="13.5" thickBot="1" x14ac:dyDescent="0.25">
      <c r="C12" s="409" t="s">
        <v>534</v>
      </c>
    </row>
    <row r="13" spans="1:3" x14ac:dyDescent="0.2">
      <c r="A13" s="323" t="s">
        <v>531</v>
      </c>
    </row>
    <row r="14" spans="1:3" ht="13.5" thickBot="1" x14ac:dyDescent="0.25">
      <c r="A14" s="163">
        <f>Results!E4</f>
        <v>28</v>
      </c>
      <c r="C14" s="409" t="s">
        <v>535</v>
      </c>
    </row>
    <row r="15" spans="1:3" x14ac:dyDescent="0.2">
      <c r="C15" s="409" t="str">
        <f>_xlfn.CONCAT("filename_static = '",A2,"'")</f>
        <v>filename_static = 'Estatico.sim'</v>
      </c>
    </row>
    <row r="17" spans="3:3" x14ac:dyDescent="0.2">
      <c r="C17" s="409" t="s">
        <v>1142</v>
      </c>
    </row>
    <row r="18" spans="3:3" x14ac:dyDescent="0.2">
      <c r="C18" s="409" t="str">
        <f>_xlfn.CONCAT("filename_1_cont = r'",A11,"'")</f>
        <v>filename_1_cont = r'Cont2.sim'</v>
      </c>
    </row>
    <row r="20" spans="3:3" x14ac:dyDescent="0.2">
      <c r="C20" s="409" t="s">
        <v>536</v>
      </c>
    </row>
    <row r="21" spans="3:3" x14ac:dyDescent="0.2">
      <c r="C21" s="409" t="str">
        <f>_xlfn.CONCAT("pngname = '",A5,"'")</f>
        <v>pngname = 'cont2.png'</v>
      </c>
    </row>
    <row r="23" spans="3:3" x14ac:dyDescent="0.2">
      <c r="C23" s="409" t="s">
        <v>537</v>
      </c>
    </row>
    <row r="25" spans="3:3" x14ac:dyDescent="0.2">
      <c r="C25" s="409" t="s">
        <v>538</v>
      </c>
    </row>
    <row r="26" spans="3:3" x14ac:dyDescent="0.2">
      <c r="C26" s="409" t="s">
        <v>539</v>
      </c>
    </row>
    <row r="27" spans="3:3" x14ac:dyDescent="0.2">
      <c r="C27" s="409" t="s">
        <v>540</v>
      </c>
    </row>
    <row r="29" spans="3:3" x14ac:dyDescent="0.2">
      <c r="C29" s="409" t="s">
        <v>541</v>
      </c>
    </row>
    <row r="30" spans="3:3" x14ac:dyDescent="0.2">
      <c r="C30" s="409" t="s">
        <v>542</v>
      </c>
    </row>
    <row r="31" spans="3:3" x14ac:dyDescent="0.2">
      <c r="C31" s="409" t="s">
        <v>543</v>
      </c>
    </row>
    <row r="32" spans="3:3" x14ac:dyDescent="0.2">
      <c r="C32" s="409" t="s">
        <v>544</v>
      </c>
    </row>
    <row r="33" spans="3:3" x14ac:dyDescent="0.2">
      <c r="C33" s="409" t="s">
        <v>545</v>
      </c>
    </row>
    <row r="35" spans="3:3" x14ac:dyDescent="0.2">
      <c r="C35" s="409" t="s">
        <v>562</v>
      </c>
    </row>
    <row r="36" spans="3:3" x14ac:dyDescent="0.2">
      <c r="C36" s="409" t="s">
        <v>549</v>
      </c>
    </row>
    <row r="38" spans="3:3" x14ac:dyDescent="0.2">
      <c r="C38" s="409" t="s">
        <v>564</v>
      </c>
    </row>
    <row r="39" spans="3:3" x14ac:dyDescent="0.2">
      <c r="C39" s="409" t="s">
        <v>547</v>
      </c>
    </row>
    <row r="41" spans="3:3" x14ac:dyDescent="0.2">
      <c r="C41" s="409" t="s">
        <v>1143</v>
      </c>
    </row>
    <row r="42" spans="3:3" x14ac:dyDescent="0.2">
      <c r="C42" s="409" t="s">
        <v>553</v>
      </c>
    </row>
    <row r="44" spans="3:3" x14ac:dyDescent="0.2">
      <c r="C44" s="409" t="s">
        <v>1144</v>
      </c>
    </row>
    <row r="45" spans="3:3" x14ac:dyDescent="0.2">
      <c r="C45" s="409" t="s">
        <v>551</v>
      </c>
    </row>
    <row r="47" spans="3:3" x14ac:dyDescent="0.2">
      <c r="C47" s="409" t="s">
        <v>598</v>
      </c>
    </row>
    <row r="48" spans="3:3" x14ac:dyDescent="0.2">
      <c r="C48" s="409" t="str">
        <f>_xlfn.CONCAT("font_size = '",A14,"'")</f>
        <v>font_size = '28'</v>
      </c>
    </row>
    <row r="50" spans="3:3" x14ac:dyDescent="0.2">
      <c r="C50" s="409" t="s">
        <v>532</v>
      </c>
    </row>
    <row r="51" spans="3:3" x14ac:dyDescent="0.2">
      <c r="C51" s="409" t="s">
        <v>599</v>
      </c>
    </row>
    <row r="52" spans="3:3" x14ac:dyDescent="0.2">
      <c r="C52" s="409" t="s">
        <v>534</v>
      </c>
    </row>
    <row r="55" spans="3:3" x14ac:dyDescent="0.2">
      <c r="C55" s="409" t="s">
        <v>1145</v>
      </c>
    </row>
    <row r="56" spans="3:3" x14ac:dyDescent="0.2">
      <c r="C56" s="409" t="s">
        <v>1146</v>
      </c>
    </row>
    <row r="58" spans="3:3" x14ac:dyDescent="0.2">
      <c r="C58" s="409" t="s">
        <v>1147</v>
      </c>
    </row>
    <row r="59" spans="3:3" x14ac:dyDescent="0.2">
      <c r="C59" s="409" t="s">
        <v>1147</v>
      </c>
    </row>
    <row r="60" spans="3:3" x14ac:dyDescent="0.2">
      <c r="C60" s="409" t="s">
        <v>1147</v>
      </c>
    </row>
    <row r="61" spans="3:3" x14ac:dyDescent="0.2">
      <c r="C61" s="409" t="s">
        <v>1147</v>
      </c>
    </row>
    <row r="62" spans="3:3" x14ac:dyDescent="0.2">
      <c r="C62" s="409" t="s">
        <v>1147</v>
      </c>
    </row>
    <row r="64" spans="3:3" x14ac:dyDescent="0.2">
      <c r="C64" s="409" t="s">
        <v>625</v>
      </c>
    </row>
    <row r="65" spans="3:3" x14ac:dyDescent="0.2">
      <c r="C65" s="409" t="s">
        <v>1148</v>
      </c>
    </row>
    <row r="66" spans="3:3" x14ac:dyDescent="0.2">
      <c r="C66" s="409" t="s">
        <v>627</v>
      </c>
    </row>
    <row r="67" spans="3:3" x14ac:dyDescent="0.2">
      <c r="C67" s="409" t="s">
        <v>628</v>
      </c>
    </row>
    <row r="68" spans="3:3" x14ac:dyDescent="0.2">
      <c r="C68" s="409" t="s">
        <v>629</v>
      </c>
    </row>
    <row r="69" spans="3:3" x14ac:dyDescent="0.2">
      <c r="C69" s="409" t="s">
        <v>630</v>
      </c>
    </row>
    <row r="70" spans="3:3" x14ac:dyDescent="0.2">
      <c r="C70" s="409" t="s">
        <v>631</v>
      </c>
    </row>
    <row r="71" spans="3:3" x14ac:dyDescent="0.2">
      <c r="C71" s="409" t="s">
        <v>632</v>
      </c>
    </row>
    <row r="72" spans="3:3" x14ac:dyDescent="0.2">
      <c r="C72" s="409" t="s">
        <v>633</v>
      </c>
    </row>
    <row r="73" spans="3:3" x14ac:dyDescent="0.2">
      <c r="C73" s="409" t="s">
        <v>634</v>
      </c>
    </row>
    <row r="74" spans="3:3" x14ac:dyDescent="0.2">
      <c r="C74" s="409" t="s">
        <v>635</v>
      </c>
    </row>
    <row r="75" spans="3:3" x14ac:dyDescent="0.2">
      <c r="C75" s="409" t="s">
        <v>1149</v>
      </c>
    </row>
    <row r="76" spans="3:3" x14ac:dyDescent="0.2">
      <c r="C76" s="409" t="s">
        <v>637</v>
      </c>
    </row>
    <row r="77" spans="3:3" x14ac:dyDescent="0.2">
      <c r="C77" s="409" t="s">
        <v>638</v>
      </c>
    </row>
    <row r="78" spans="3:3" x14ac:dyDescent="0.2">
      <c r="C78" s="409" t="s">
        <v>639</v>
      </c>
    </row>
    <row r="79" spans="3:3" x14ac:dyDescent="0.2">
      <c r="C79" s="409" t="s">
        <v>630</v>
      </c>
    </row>
    <row r="80" spans="3:3" x14ac:dyDescent="0.2">
      <c r="C80" s="409" t="s">
        <v>640</v>
      </c>
    </row>
    <row r="81" spans="3:3" x14ac:dyDescent="0.2">
      <c r="C81" s="409" t="s">
        <v>1150</v>
      </c>
    </row>
    <row r="83" spans="3:3" x14ac:dyDescent="0.2">
      <c r="C83" s="409" t="s">
        <v>696</v>
      </c>
    </row>
    <row r="84" spans="3:3" x14ac:dyDescent="0.2">
      <c r="C84" s="409" t="s">
        <v>697</v>
      </c>
    </row>
    <row r="85" spans="3:3" x14ac:dyDescent="0.2">
      <c r="C85" s="409" t="s">
        <v>698</v>
      </c>
    </row>
    <row r="86" spans="3:3" x14ac:dyDescent="0.2">
      <c r="C86" s="409" t="s">
        <v>699</v>
      </c>
    </row>
    <row r="89" spans="3:3" x14ac:dyDescent="0.2">
      <c r="C89" s="409" t="s">
        <v>719</v>
      </c>
    </row>
    <row r="90" spans="3:3" x14ac:dyDescent="0.2">
      <c r="C90" s="409" t="s">
        <v>720</v>
      </c>
    </row>
    <row r="91" spans="3:3" x14ac:dyDescent="0.2">
      <c r="C91" s="409" t="s">
        <v>721</v>
      </c>
    </row>
    <row r="92" spans="3:3" x14ac:dyDescent="0.2">
      <c r="C92" s="409" t="s">
        <v>722</v>
      </c>
    </row>
    <row r="93" spans="3:3" x14ac:dyDescent="0.2">
      <c r="C93" s="409" t="s">
        <v>1151</v>
      </c>
    </row>
    <row r="94" spans="3:3" x14ac:dyDescent="0.2">
      <c r="C94" s="409" t="s">
        <v>727</v>
      </c>
    </row>
    <row r="95" spans="3:3" x14ac:dyDescent="0.2">
      <c r="C95" s="409" t="s">
        <v>728</v>
      </c>
    </row>
    <row r="96" spans="3:3" x14ac:dyDescent="0.2">
      <c r="C96" s="409" t="s">
        <v>729</v>
      </c>
    </row>
    <row r="97" spans="3:3" x14ac:dyDescent="0.2">
      <c r="C97" s="409" t="s">
        <v>730</v>
      </c>
    </row>
    <row r="98" spans="3:3" x14ac:dyDescent="0.2">
      <c r="C98" s="409" t="s">
        <v>731</v>
      </c>
    </row>
    <row r="99" spans="3:3" x14ac:dyDescent="0.2">
      <c r="C99" s="409" t="s">
        <v>1152</v>
      </c>
    </row>
    <row r="100" spans="3:3" x14ac:dyDescent="0.2">
      <c r="C100" s="409" t="s">
        <v>619</v>
      </c>
    </row>
    <row r="101" spans="3:3" x14ac:dyDescent="0.2">
      <c r="C101" s="409" t="s">
        <v>733</v>
      </c>
    </row>
    <row r="102" spans="3:3" x14ac:dyDescent="0.2">
      <c r="C102" s="409" t="s">
        <v>1153</v>
      </c>
    </row>
    <row r="103" spans="3:3" x14ac:dyDescent="0.2">
      <c r="C103" s="409" t="s">
        <v>735</v>
      </c>
    </row>
    <row r="104" spans="3:3" x14ac:dyDescent="0.2">
      <c r="C104" s="409" t="s">
        <v>736</v>
      </c>
    </row>
    <row r="105" spans="3:3" x14ac:dyDescent="0.2">
      <c r="C105" s="409" t="s">
        <v>728</v>
      </c>
    </row>
    <row r="106" spans="3:3" x14ac:dyDescent="0.2">
      <c r="C106" s="409" t="s">
        <v>729</v>
      </c>
    </row>
    <row r="107" spans="3:3" x14ac:dyDescent="0.2">
      <c r="C107" s="409" t="s">
        <v>737</v>
      </c>
    </row>
    <row r="108" spans="3:3" x14ac:dyDescent="0.2">
      <c r="C108" s="409" t="s">
        <v>738</v>
      </c>
    </row>
    <row r="109" spans="3:3" x14ac:dyDescent="0.2">
      <c r="C109" s="409" t="s">
        <v>739</v>
      </c>
    </row>
    <row r="110" spans="3:3" x14ac:dyDescent="0.2">
      <c r="C110" s="409" t="s">
        <v>740</v>
      </c>
    </row>
    <row r="111" spans="3:3" x14ac:dyDescent="0.2">
      <c r="C111" s="409" t="s">
        <v>741</v>
      </c>
    </row>
    <row r="112" spans="3:3" x14ac:dyDescent="0.2">
      <c r="C112" s="409" t="s">
        <v>742</v>
      </c>
    </row>
    <row r="113" spans="3:3" x14ac:dyDescent="0.2">
      <c r="C113" s="409" t="s">
        <v>1154</v>
      </c>
    </row>
    <row r="114" spans="3:3" x14ac:dyDescent="0.2">
      <c r="C114" s="409" t="s">
        <v>744</v>
      </c>
    </row>
    <row r="115" spans="3:3" x14ac:dyDescent="0.2">
      <c r="C115" s="409" t="s">
        <v>619</v>
      </c>
    </row>
    <row r="116" spans="3:3" x14ac:dyDescent="0.2">
      <c r="C116" s="409" t="s">
        <v>745</v>
      </c>
    </row>
    <row r="117" spans="3:3" x14ac:dyDescent="0.2">
      <c r="C117" s="409" t="s">
        <v>1155</v>
      </c>
    </row>
    <row r="118" spans="3:3" x14ac:dyDescent="0.2">
      <c r="C118" s="409" t="s">
        <v>747</v>
      </c>
    </row>
    <row r="119" spans="3:3" x14ac:dyDescent="0.2">
      <c r="C119" s="409" t="s">
        <v>728</v>
      </c>
    </row>
    <row r="120" spans="3:3" x14ac:dyDescent="0.2">
      <c r="C120" s="409" t="s">
        <v>729</v>
      </c>
    </row>
    <row r="121" spans="3:3" x14ac:dyDescent="0.2">
      <c r="C121" s="409" t="s">
        <v>737</v>
      </c>
    </row>
    <row r="122" spans="3:3" x14ac:dyDescent="0.2">
      <c r="C122" s="409" t="s">
        <v>1156</v>
      </c>
    </row>
    <row r="123" spans="3:3" x14ac:dyDescent="0.2">
      <c r="C123" s="409" t="s">
        <v>1157</v>
      </c>
    </row>
    <row r="124" spans="3:3" x14ac:dyDescent="0.2">
      <c r="C124" s="409" t="s">
        <v>619</v>
      </c>
    </row>
    <row r="125" spans="3:3" x14ac:dyDescent="0.2">
      <c r="C125" s="409" t="s">
        <v>1158</v>
      </c>
    </row>
    <row r="126" spans="3:3" x14ac:dyDescent="0.2">
      <c r="C126" s="409" t="s">
        <v>751</v>
      </c>
    </row>
    <row r="127" spans="3:3" x14ac:dyDescent="0.2">
      <c r="C127" s="409" t="s">
        <v>728</v>
      </c>
    </row>
    <row r="128" spans="3:3" x14ac:dyDescent="0.2">
      <c r="C128" s="409" t="s">
        <v>729</v>
      </c>
    </row>
    <row r="129" spans="3:3" x14ac:dyDescent="0.2">
      <c r="C129" s="409" t="s">
        <v>737</v>
      </c>
    </row>
    <row r="130" spans="3:3" x14ac:dyDescent="0.2">
      <c r="C130" s="409" t="s">
        <v>739</v>
      </c>
    </row>
    <row r="131" spans="3:3" x14ac:dyDescent="0.2">
      <c r="C131" s="409" t="s">
        <v>740</v>
      </c>
    </row>
    <row r="132" spans="3:3" x14ac:dyDescent="0.2">
      <c r="C132" s="409" t="s">
        <v>741</v>
      </c>
    </row>
    <row r="133" spans="3:3" x14ac:dyDescent="0.2">
      <c r="C133" s="409" t="s">
        <v>742</v>
      </c>
    </row>
    <row r="134" spans="3:3" x14ac:dyDescent="0.2">
      <c r="C134" s="409" t="s">
        <v>1154</v>
      </c>
    </row>
    <row r="135" spans="3:3" x14ac:dyDescent="0.2">
      <c r="C135" s="409" t="s">
        <v>1159</v>
      </c>
    </row>
    <row r="136" spans="3:3" x14ac:dyDescent="0.2">
      <c r="C136" s="409" t="s">
        <v>753</v>
      </c>
    </row>
    <row r="137" spans="3:3" x14ac:dyDescent="0.2">
      <c r="C137" s="409" t="s">
        <v>1160</v>
      </c>
    </row>
    <row r="138" spans="3:3" x14ac:dyDescent="0.2">
      <c r="C138" s="409" t="s">
        <v>1161</v>
      </c>
    </row>
    <row r="139" spans="3:3" x14ac:dyDescent="0.2">
      <c r="C139" s="409" t="s">
        <v>756</v>
      </c>
    </row>
    <row r="140" spans="3:3" x14ac:dyDescent="0.2">
      <c r="C140" s="409" t="s">
        <v>757</v>
      </c>
    </row>
    <row r="141" spans="3:3" x14ac:dyDescent="0.2">
      <c r="C141" s="409" t="s">
        <v>758</v>
      </c>
    </row>
    <row r="142" spans="3:3" x14ac:dyDescent="0.2">
      <c r="C142" s="409" t="s">
        <v>759</v>
      </c>
    </row>
    <row r="143" spans="3:3" x14ac:dyDescent="0.2">
      <c r="C143" s="409" t="s">
        <v>760</v>
      </c>
    </row>
    <row r="144" spans="3:3" x14ac:dyDescent="0.2">
      <c r="C144" s="409" t="s">
        <v>761</v>
      </c>
    </row>
    <row r="145" spans="3:3" x14ac:dyDescent="0.2">
      <c r="C145" s="409" t="s">
        <v>762</v>
      </c>
    </row>
    <row r="146" spans="3:3" x14ac:dyDescent="0.2">
      <c r="C146" s="409" t="s">
        <v>1162</v>
      </c>
    </row>
    <row r="147" spans="3:3" x14ac:dyDescent="0.2">
      <c r="C147" s="409" t="s">
        <v>1163</v>
      </c>
    </row>
    <row r="148" spans="3:3" x14ac:dyDescent="0.2">
      <c r="C148" s="409" t="s">
        <v>765</v>
      </c>
    </row>
    <row r="149" spans="3:3" x14ac:dyDescent="0.2">
      <c r="C149" s="409" t="s">
        <v>1164</v>
      </c>
    </row>
    <row r="151" spans="3:3" x14ac:dyDescent="0.2">
      <c r="C151" s="409" t="s">
        <v>1147</v>
      </c>
    </row>
    <row r="152" spans="3:3" x14ac:dyDescent="0.2">
      <c r="C152" s="409" t="s">
        <v>1147</v>
      </c>
    </row>
    <row r="153" spans="3:3" x14ac:dyDescent="0.2">
      <c r="C153" s="409" t="s">
        <v>1147</v>
      </c>
    </row>
    <row r="154" spans="3:3" x14ac:dyDescent="0.2">
      <c r="C154" s="409" t="s">
        <v>1147</v>
      </c>
    </row>
    <row r="155" spans="3:3" x14ac:dyDescent="0.2">
      <c r="C155" s="409" t="s">
        <v>1147</v>
      </c>
    </row>
    <row r="158" spans="3:3" x14ac:dyDescent="0.2">
      <c r="C158" s="409" t="s">
        <v>623</v>
      </c>
    </row>
    <row r="159" spans="3:3" x14ac:dyDescent="0.2">
      <c r="C159" s="409" t="s">
        <v>1165</v>
      </c>
    </row>
    <row r="161" spans="3:3" x14ac:dyDescent="0.2">
      <c r="C161" s="409" t="s">
        <v>625</v>
      </c>
    </row>
    <row r="162" spans="3:3" x14ac:dyDescent="0.2">
      <c r="C162" s="409" t="s">
        <v>626</v>
      </c>
    </row>
    <row r="163" spans="3:3" x14ac:dyDescent="0.2">
      <c r="C163" s="409" t="s">
        <v>627</v>
      </c>
    </row>
    <row r="164" spans="3:3" x14ac:dyDescent="0.2">
      <c r="C164" s="409" t="s">
        <v>628</v>
      </c>
    </row>
    <row r="165" spans="3:3" x14ac:dyDescent="0.2">
      <c r="C165" s="409" t="s">
        <v>629</v>
      </c>
    </row>
    <row r="166" spans="3:3" x14ac:dyDescent="0.2">
      <c r="C166" s="409" t="s">
        <v>630</v>
      </c>
    </row>
    <row r="167" spans="3:3" x14ac:dyDescent="0.2">
      <c r="C167" s="409" t="s">
        <v>631</v>
      </c>
    </row>
    <row r="168" spans="3:3" x14ac:dyDescent="0.2">
      <c r="C168" s="409" t="s">
        <v>632</v>
      </c>
    </row>
    <row r="169" spans="3:3" x14ac:dyDescent="0.2">
      <c r="C169" s="409" t="s">
        <v>633</v>
      </c>
    </row>
    <row r="170" spans="3:3" x14ac:dyDescent="0.2">
      <c r="C170" s="409" t="s">
        <v>634</v>
      </c>
    </row>
    <row r="171" spans="3:3" x14ac:dyDescent="0.2">
      <c r="C171" s="409" t="s">
        <v>635</v>
      </c>
    </row>
    <row r="172" spans="3:3" x14ac:dyDescent="0.2">
      <c r="C172" s="409" t="s">
        <v>636</v>
      </c>
    </row>
    <row r="174" spans="3:3" x14ac:dyDescent="0.2">
      <c r="C174" s="409" t="s">
        <v>637</v>
      </c>
    </row>
    <row r="175" spans="3:3" x14ac:dyDescent="0.2">
      <c r="C175" s="409" t="s">
        <v>638</v>
      </c>
    </row>
    <row r="176" spans="3:3" x14ac:dyDescent="0.2">
      <c r="C176" s="409" t="s">
        <v>639</v>
      </c>
    </row>
    <row r="177" spans="3:3" x14ac:dyDescent="0.2">
      <c r="C177" s="409" t="s">
        <v>630</v>
      </c>
    </row>
    <row r="178" spans="3:3" x14ac:dyDescent="0.2">
      <c r="C178" s="409" t="s">
        <v>640</v>
      </c>
    </row>
    <row r="179" spans="3:3" x14ac:dyDescent="0.2">
      <c r="C179" s="409" t="s">
        <v>1166</v>
      </c>
    </row>
    <row r="180" spans="3:3" x14ac:dyDescent="0.2">
      <c r="C180" s="409" t="s">
        <v>1167</v>
      </c>
    </row>
    <row r="181" spans="3:3" x14ac:dyDescent="0.2">
      <c r="C181" s="409" t="s">
        <v>1168</v>
      </c>
    </row>
    <row r="182" spans="3:3" x14ac:dyDescent="0.2">
      <c r="C182" s="409" t="s">
        <v>1169</v>
      </c>
    </row>
    <row r="183" spans="3:3" x14ac:dyDescent="0.2">
      <c r="C183" s="409" t="s">
        <v>1170</v>
      </c>
    </row>
    <row r="184" spans="3:3" x14ac:dyDescent="0.2">
      <c r="C184" s="409" t="s">
        <v>1171</v>
      </c>
    </row>
    <row r="185" spans="3:3" x14ac:dyDescent="0.2">
      <c r="C185" s="409" t="s">
        <v>619</v>
      </c>
    </row>
    <row r="186" spans="3:3" x14ac:dyDescent="0.2">
      <c r="C186" s="409" t="s">
        <v>1172</v>
      </c>
    </row>
    <row r="187" spans="3:3" x14ac:dyDescent="0.2">
      <c r="C187" s="409" t="s">
        <v>632</v>
      </c>
    </row>
    <row r="188" spans="3:3" x14ac:dyDescent="0.2">
      <c r="C188" s="409" t="s">
        <v>1173</v>
      </c>
    </row>
    <row r="189" spans="3:3" x14ac:dyDescent="0.2">
      <c r="C189" s="409" t="s">
        <v>1174</v>
      </c>
    </row>
    <row r="190" spans="3:3" x14ac:dyDescent="0.2">
      <c r="C190" s="409" t="s">
        <v>643</v>
      </c>
    </row>
    <row r="191" spans="3:3" x14ac:dyDescent="0.2">
      <c r="C191" s="409" t="s">
        <v>644</v>
      </c>
    </row>
    <row r="192" spans="3:3" x14ac:dyDescent="0.2">
      <c r="C192" s="409" t="s">
        <v>1175</v>
      </c>
    </row>
    <row r="193" spans="3:3" x14ac:dyDescent="0.2">
      <c r="C193" s="409" t="s">
        <v>1176</v>
      </c>
    </row>
    <row r="194" spans="3:3" x14ac:dyDescent="0.2">
      <c r="C194" s="409" t="s">
        <v>1177</v>
      </c>
    </row>
    <row r="195" spans="3:3" x14ac:dyDescent="0.2">
      <c r="C195" s="409" t="s">
        <v>647</v>
      </c>
    </row>
    <row r="196" spans="3:3" x14ac:dyDescent="0.2">
      <c r="C196" s="409" t="s">
        <v>648</v>
      </c>
    </row>
    <row r="197" spans="3:3" x14ac:dyDescent="0.2">
      <c r="C197" s="409" t="s">
        <v>649</v>
      </c>
    </row>
    <row r="198" spans="3:3" x14ac:dyDescent="0.2">
      <c r="C198" s="409" t="s">
        <v>650</v>
      </c>
    </row>
    <row r="199" spans="3:3" x14ac:dyDescent="0.2">
      <c r="C199" s="409" t="s">
        <v>651</v>
      </c>
    </row>
    <row r="200" spans="3:3" x14ac:dyDescent="0.2">
      <c r="C200" s="409" t="s">
        <v>652</v>
      </c>
    </row>
    <row r="201" spans="3:3" x14ac:dyDescent="0.2">
      <c r="C201" s="409" t="s">
        <v>653</v>
      </c>
    </row>
    <row r="202" spans="3:3" x14ac:dyDescent="0.2">
      <c r="C202" s="409" t="s">
        <v>654</v>
      </c>
    </row>
    <row r="203" spans="3:3" x14ac:dyDescent="0.2">
      <c r="C203" s="409" t="s">
        <v>655</v>
      </c>
    </row>
    <row r="204" spans="3:3" x14ac:dyDescent="0.2">
      <c r="C204" s="409" t="s">
        <v>656</v>
      </c>
    </row>
    <row r="205" spans="3:3" x14ac:dyDescent="0.2">
      <c r="C205" s="409" t="s">
        <v>657</v>
      </c>
    </row>
    <row r="206" spans="3:3" x14ac:dyDescent="0.2">
      <c r="C206" s="409" t="s">
        <v>658</v>
      </c>
    </row>
    <row r="207" spans="3:3" x14ac:dyDescent="0.2">
      <c r="C207" s="409" t="s">
        <v>659</v>
      </c>
    </row>
    <row r="208" spans="3:3" x14ac:dyDescent="0.2">
      <c r="C208" s="409" t="s">
        <v>660</v>
      </c>
    </row>
    <row r="209" spans="3:3" x14ac:dyDescent="0.2">
      <c r="C209" s="409" t="s">
        <v>630</v>
      </c>
    </row>
    <row r="210" spans="3:3" x14ac:dyDescent="0.2">
      <c r="C210" s="409" t="s">
        <v>661</v>
      </c>
    </row>
    <row r="211" spans="3:3" x14ac:dyDescent="0.2">
      <c r="C211" s="409" t="s">
        <v>662</v>
      </c>
    </row>
    <row r="212" spans="3:3" x14ac:dyDescent="0.2">
      <c r="C212" s="409" t="s">
        <v>663</v>
      </c>
    </row>
    <row r="213" spans="3:3" x14ac:dyDescent="0.2">
      <c r="C213" s="409" t="s">
        <v>664</v>
      </c>
    </row>
    <row r="214" spans="3:3" x14ac:dyDescent="0.2">
      <c r="C214" s="409" t="s">
        <v>665</v>
      </c>
    </row>
    <row r="215" spans="3:3" x14ac:dyDescent="0.2">
      <c r="C215" s="409" t="s">
        <v>666</v>
      </c>
    </row>
    <row r="216" spans="3:3" x14ac:dyDescent="0.2">
      <c r="C216" s="409" t="s">
        <v>667</v>
      </c>
    </row>
    <row r="217" spans="3:3" x14ac:dyDescent="0.2">
      <c r="C217" s="409" t="s">
        <v>668</v>
      </c>
    </row>
    <row r="218" spans="3:3" x14ac:dyDescent="0.2">
      <c r="C218" s="409" t="s">
        <v>630</v>
      </c>
    </row>
    <row r="219" spans="3:3" x14ac:dyDescent="0.2">
      <c r="C219" s="409" t="s">
        <v>669</v>
      </c>
    </row>
    <row r="220" spans="3:3" x14ac:dyDescent="0.2">
      <c r="C220" s="409" t="s">
        <v>670</v>
      </c>
    </row>
    <row r="221" spans="3:3" x14ac:dyDescent="0.2">
      <c r="C221" s="409" t="s">
        <v>671</v>
      </c>
    </row>
    <row r="222" spans="3:3" x14ac:dyDescent="0.2">
      <c r="C222" s="409" t="s">
        <v>672</v>
      </c>
    </row>
    <row r="223" spans="3:3" x14ac:dyDescent="0.2">
      <c r="C223" s="409" t="s">
        <v>673</v>
      </c>
    </row>
    <row r="224" spans="3:3" x14ac:dyDescent="0.2">
      <c r="C224" s="409" t="s">
        <v>674</v>
      </c>
    </row>
    <row r="225" spans="3:3" x14ac:dyDescent="0.2">
      <c r="C225" s="409" t="s">
        <v>675</v>
      </c>
    </row>
    <row r="226" spans="3:3" x14ac:dyDescent="0.2">
      <c r="C226" s="409" t="s">
        <v>676</v>
      </c>
    </row>
    <row r="227" spans="3:3" x14ac:dyDescent="0.2">
      <c r="C227" s="409" t="s">
        <v>677</v>
      </c>
    </row>
    <row r="228" spans="3:3" x14ac:dyDescent="0.2">
      <c r="C228" s="409" t="s">
        <v>678</v>
      </c>
    </row>
    <row r="229" spans="3:3" x14ac:dyDescent="0.2">
      <c r="C229" s="409" t="s">
        <v>679</v>
      </c>
    </row>
    <row r="230" spans="3:3" x14ac:dyDescent="0.2">
      <c r="C230" s="409" t="s">
        <v>680</v>
      </c>
    </row>
    <row r="231" spans="3:3" x14ac:dyDescent="0.2">
      <c r="C231" s="409" t="s">
        <v>681</v>
      </c>
    </row>
    <row r="232" spans="3:3" x14ac:dyDescent="0.2">
      <c r="C232" s="409" t="s">
        <v>682</v>
      </c>
    </row>
    <row r="233" spans="3:3" x14ac:dyDescent="0.2">
      <c r="C233" s="409" t="s">
        <v>683</v>
      </c>
    </row>
    <row r="234" spans="3:3" x14ac:dyDescent="0.2">
      <c r="C234" s="409" t="s">
        <v>684</v>
      </c>
    </row>
    <row r="235" spans="3:3" x14ac:dyDescent="0.2">
      <c r="C235" s="409" t="s">
        <v>685</v>
      </c>
    </row>
    <row r="236" spans="3:3" x14ac:dyDescent="0.2">
      <c r="C236" s="409" t="s">
        <v>686</v>
      </c>
    </row>
    <row r="237" spans="3:3" x14ac:dyDescent="0.2">
      <c r="C237" s="409" t="s">
        <v>687</v>
      </c>
    </row>
    <row r="238" spans="3:3" x14ac:dyDescent="0.2">
      <c r="C238" s="409" t="s">
        <v>688</v>
      </c>
    </row>
    <row r="239" spans="3:3" x14ac:dyDescent="0.2">
      <c r="C239" s="409" t="s">
        <v>689</v>
      </c>
    </row>
    <row r="240" spans="3:3" x14ac:dyDescent="0.2">
      <c r="C240" s="409" t="s">
        <v>690</v>
      </c>
    </row>
    <row r="241" spans="3:3" x14ac:dyDescent="0.2">
      <c r="C241" s="409" t="s">
        <v>691</v>
      </c>
    </row>
    <row r="242" spans="3:3" x14ac:dyDescent="0.2">
      <c r="C242" s="409" t="s">
        <v>692</v>
      </c>
    </row>
    <row r="244" spans="3:3" x14ac:dyDescent="0.2">
      <c r="C244" s="409" t="s">
        <v>693</v>
      </c>
    </row>
    <row r="245" spans="3:3" x14ac:dyDescent="0.2">
      <c r="C245" s="409" t="s">
        <v>694</v>
      </c>
    </row>
    <row r="246" spans="3:3" x14ac:dyDescent="0.2">
      <c r="C246" s="409" t="s">
        <v>695</v>
      </c>
    </row>
    <row r="247" spans="3:3" x14ac:dyDescent="0.2">
      <c r="C247" s="409" t="s">
        <v>696</v>
      </c>
    </row>
    <row r="248" spans="3:3" x14ac:dyDescent="0.2">
      <c r="C248" s="409" t="s">
        <v>697</v>
      </c>
    </row>
    <row r="249" spans="3:3" x14ac:dyDescent="0.2">
      <c r="C249" s="409" t="s">
        <v>698</v>
      </c>
    </row>
    <row r="250" spans="3:3" x14ac:dyDescent="0.2">
      <c r="C250" s="409" t="s">
        <v>699</v>
      </c>
    </row>
    <row r="251" spans="3:3" x14ac:dyDescent="0.2">
      <c r="C251" s="409" t="s">
        <v>700</v>
      </c>
    </row>
    <row r="252" spans="3:3" x14ac:dyDescent="0.2">
      <c r="C252" s="409" t="s">
        <v>701</v>
      </c>
    </row>
    <row r="253" spans="3:3" x14ac:dyDescent="0.2">
      <c r="C253" s="409" t="s">
        <v>702</v>
      </c>
    </row>
    <row r="254" spans="3:3" x14ac:dyDescent="0.2">
      <c r="C254" s="409" t="s">
        <v>703</v>
      </c>
    </row>
    <row r="255" spans="3:3" x14ac:dyDescent="0.2">
      <c r="C255" s="409" t="s">
        <v>664</v>
      </c>
    </row>
    <row r="256" spans="3:3" x14ac:dyDescent="0.2">
      <c r="C256" s="409" t="s">
        <v>665</v>
      </c>
    </row>
    <row r="257" spans="3:3" x14ac:dyDescent="0.2">
      <c r="C257" s="409" t="s">
        <v>704</v>
      </c>
    </row>
    <row r="258" spans="3:3" x14ac:dyDescent="0.2">
      <c r="C258" s="409" t="s">
        <v>705</v>
      </c>
    </row>
    <row r="259" spans="3:3" x14ac:dyDescent="0.2">
      <c r="C259" s="409" t="s">
        <v>706</v>
      </c>
    </row>
    <row r="260" spans="3:3" x14ac:dyDescent="0.2">
      <c r="C260" s="409" t="s">
        <v>712</v>
      </c>
    </row>
    <row r="261" spans="3:3" x14ac:dyDescent="0.2">
      <c r="C261" s="409" t="s">
        <v>713</v>
      </c>
    </row>
    <row r="262" spans="3:3" x14ac:dyDescent="0.2">
      <c r="C262" s="409" t="s">
        <v>714</v>
      </c>
    </row>
    <row r="263" spans="3:3" x14ac:dyDescent="0.2">
      <c r="C263" s="409" t="s">
        <v>715</v>
      </c>
    </row>
    <row r="264" spans="3:3" x14ac:dyDescent="0.2">
      <c r="C264" s="409" t="s">
        <v>716</v>
      </c>
    </row>
    <row r="265" spans="3:3" x14ac:dyDescent="0.2">
      <c r="C265" s="409" t="s">
        <v>717</v>
      </c>
    </row>
    <row r="266" spans="3:3" x14ac:dyDescent="0.2">
      <c r="C266" s="409" t="s">
        <v>718</v>
      </c>
    </row>
    <row r="267" spans="3:3" x14ac:dyDescent="0.2">
      <c r="C267" s="409" t="s">
        <v>719</v>
      </c>
    </row>
    <row r="268" spans="3:3" x14ac:dyDescent="0.2">
      <c r="C268" s="409" t="s">
        <v>720</v>
      </c>
    </row>
    <row r="269" spans="3:3" x14ac:dyDescent="0.2">
      <c r="C269" s="409" t="s">
        <v>721</v>
      </c>
    </row>
    <row r="270" spans="3:3" x14ac:dyDescent="0.2">
      <c r="C270" s="409" t="s">
        <v>722</v>
      </c>
    </row>
    <row r="271" spans="3:3" x14ac:dyDescent="0.2">
      <c r="C271" s="409" t="s">
        <v>723</v>
      </c>
    </row>
    <row r="272" spans="3:3" x14ac:dyDescent="0.2">
      <c r="C272" s="409" t="s">
        <v>724</v>
      </c>
    </row>
    <row r="273" spans="3:3" x14ac:dyDescent="0.2">
      <c r="C273" s="409" t="s">
        <v>725</v>
      </c>
    </row>
    <row r="274" spans="3:3" x14ac:dyDescent="0.2">
      <c r="C274" s="409" t="s">
        <v>726</v>
      </c>
    </row>
    <row r="275" spans="3:3" x14ac:dyDescent="0.2">
      <c r="C275" s="409" t="s">
        <v>727</v>
      </c>
    </row>
    <row r="276" spans="3:3" x14ac:dyDescent="0.2">
      <c r="C276" s="409" t="s">
        <v>728</v>
      </c>
    </row>
    <row r="277" spans="3:3" x14ac:dyDescent="0.2">
      <c r="C277" s="409" t="s">
        <v>729</v>
      </c>
    </row>
    <row r="278" spans="3:3" x14ac:dyDescent="0.2">
      <c r="C278" s="409" t="s">
        <v>730</v>
      </c>
    </row>
    <row r="279" spans="3:3" x14ac:dyDescent="0.2">
      <c r="C279" s="409" t="s">
        <v>731</v>
      </c>
    </row>
    <row r="280" spans="3:3" x14ac:dyDescent="0.2">
      <c r="C280" s="409" t="s">
        <v>732</v>
      </c>
    </row>
    <row r="281" spans="3:3" x14ac:dyDescent="0.2">
      <c r="C281" s="409" t="s">
        <v>619</v>
      </c>
    </row>
    <row r="282" spans="3:3" x14ac:dyDescent="0.2">
      <c r="C282" s="409" t="s">
        <v>733</v>
      </c>
    </row>
    <row r="283" spans="3:3" x14ac:dyDescent="0.2">
      <c r="C283" s="409" t="s">
        <v>734</v>
      </c>
    </row>
    <row r="284" spans="3:3" x14ac:dyDescent="0.2">
      <c r="C284" s="409" t="s">
        <v>735</v>
      </c>
    </row>
    <row r="285" spans="3:3" x14ac:dyDescent="0.2">
      <c r="C285" s="409" t="s">
        <v>736</v>
      </c>
    </row>
    <row r="286" spans="3:3" x14ac:dyDescent="0.2">
      <c r="C286" s="409" t="s">
        <v>728</v>
      </c>
    </row>
    <row r="287" spans="3:3" x14ac:dyDescent="0.2">
      <c r="C287" s="409" t="s">
        <v>729</v>
      </c>
    </row>
    <row r="288" spans="3:3" x14ac:dyDescent="0.2">
      <c r="C288" s="409" t="s">
        <v>737</v>
      </c>
    </row>
    <row r="289" spans="3:3" x14ac:dyDescent="0.2">
      <c r="C289" s="409" t="s">
        <v>738</v>
      </c>
    </row>
    <row r="290" spans="3:3" x14ac:dyDescent="0.2">
      <c r="C290" s="409" t="s">
        <v>739</v>
      </c>
    </row>
    <row r="291" spans="3:3" x14ac:dyDescent="0.2">
      <c r="C291" s="409" t="s">
        <v>740</v>
      </c>
    </row>
    <row r="292" spans="3:3" x14ac:dyDescent="0.2">
      <c r="C292" s="409" t="s">
        <v>741</v>
      </c>
    </row>
    <row r="293" spans="3:3" x14ac:dyDescent="0.2">
      <c r="C293" s="409" t="s">
        <v>742</v>
      </c>
    </row>
    <row r="294" spans="3:3" x14ac:dyDescent="0.2">
      <c r="C294" s="409" t="s">
        <v>743</v>
      </c>
    </row>
    <row r="295" spans="3:3" x14ac:dyDescent="0.2">
      <c r="C295" s="409" t="s">
        <v>744</v>
      </c>
    </row>
    <row r="296" spans="3:3" x14ac:dyDescent="0.2">
      <c r="C296" s="409" t="s">
        <v>619</v>
      </c>
    </row>
    <row r="297" spans="3:3" x14ac:dyDescent="0.2">
      <c r="C297" s="409" t="s">
        <v>745</v>
      </c>
    </row>
    <row r="298" spans="3:3" x14ac:dyDescent="0.2">
      <c r="C298" s="409" t="s">
        <v>746</v>
      </c>
    </row>
    <row r="299" spans="3:3" x14ac:dyDescent="0.2">
      <c r="C299" s="409" t="s">
        <v>747</v>
      </c>
    </row>
    <row r="300" spans="3:3" x14ac:dyDescent="0.2">
      <c r="C300" s="409" t="s">
        <v>728</v>
      </c>
    </row>
    <row r="301" spans="3:3" x14ac:dyDescent="0.2">
      <c r="C301" s="409" t="s">
        <v>729</v>
      </c>
    </row>
    <row r="302" spans="3:3" x14ac:dyDescent="0.2">
      <c r="C302" s="409" t="s">
        <v>737</v>
      </c>
    </row>
    <row r="303" spans="3:3" x14ac:dyDescent="0.2">
      <c r="C303" s="409" t="s">
        <v>748</v>
      </c>
    </row>
    <row r="304" spans="3:3" x14ac:dyDescent="0.2">
      <c r="C304" s="409" t="s">
        <v>749</v>
      </c>
    </row>
    <row r="305" spans="3:3" x14ac:dyDescent="0.2">
      <c r="C305" s="409" t="s">
        <v>619</v>
      </c>
    </row>
    <row r="306" spans="3:3" x14ac:dyDescent="0.2">
      <c r="C306" s="409" t="s">
        <v>750</v>
      </c>
    </row>
    <row r="307" spans="3:3" x14ac:dyDescent="0.2">
      <c r="C307" s="409" t="s">
        <v>751</v>
      </c>
    </row>
    <row r="308" spans="3:3" x14ac:dyDescent="0.2">
      <c r="C308" s="409" t="s">
        <v>728</v>
      </c>
    </row>
    <row r="309" spans="3:3" x14ac:dyDescent="0.2">
      <c r="C309" s="409" t="s">
        <v>729</v>
      </c>
    </row>
    <row r="310" spans="3:3" x14ac:dyDescent="0.2">
      <c r="C310" s="409" t="s">
        <v>737</v>
      </c>
    </row>
    <row r="311" spans="3:3" x14ac:dyDescent="0.2">
      <c r="C311" s="409" t="s">
        <v>739</v>
      </c>
    </row>
    <row r="312" spans="3:3" x14ac:dyDescent="0.2">
      <c r="C312" s="409" t="s">
        <v>740</v>
      </c>
    </row>
    <row r="313" spans="3:3" x14ac:dyDescent="0.2">
      <c r="C313" s="409" t="s">
        <v>741</v>
      </c>
    </row>
    <row r="314" spans="3:3" x14ac:dyDescent="0.2">
      <c r="C314" s="409" t="s">
        <v>742</v>
      </c>
    </row>
    <row r="315" spans="3:3" x14ac:dyDescent="0.2">
      <c r="C315" s="409" t="s">
        <v>743</v>
      </c>
    </row>
    <row r="316" spans="3:3" x14ac:dyDescent="0.2">
      <c r="C316" s="409" t="s">
        <v>752</v>
      </c>
    </row>
    <row r="317" spans="3:3" x14ac:dyDescent="0.2">
      <c r="C317" s="409" t="s">
        <v>753</v>
      </c>
    </row>
    <row r="318" spans="3:3" x14ac:dyDescent="0.2">
      <c r="C318" s="409" t="s">
        <v>754</v>
      </c>
    </row>
    <row r="319" spans="3:3" x14ac:dyDescent="0.2">
      <c r="C319" s="409" t="s">
        <v>755</v>
      </c>
    </row>
    <row r="320" spans="3:3" x14ac:dyDescent="0.2">
      <c r="C320" s="409" t="s">
        <v>756</v>
      </c>
    </row>
    <row r="321" spans="3:3" x14ac:dyDescent="0.2">
      <c r="C321" s="409" t="s">
        <v>757</v>
      </c>
    </row>
    <row r="322" spans="3:3" x14ac:dyDescent="0.2">
      <c r="C322" s="409" t="s">
        <v>758</v>
      </c>
    </row>
    <row r="323" spans="3:3" x14ac:dyDescent="0.2">
      <c r="C323" s="409" t="s">
        <v>759</v>
      </c>
    </row>
    <row r="324" spans="3:3" x14ac:dyDescent="0.2">
      <c r="C324" s="409" t="s">
        <v>760</v>
      </c>
    </row>
    <row r="325" spans="3:3" x14ac:dyDescent="0.2">
      <c r="C325" s="409" t="s">
        <v>761</v>
      </c>
    </row>
    <row r="326" spans="3:3" x14ac:dyDescent="0.2">
      <c r="C326" s="409" t="s">
        <v>762</v>
      </c>
    </row>
    <row r="327" spans="3:3" x14ac:dyDescent="0.2">
      <c r="C327" s="409" t="s">
        <v>763</v>
      </c>
    </row>
    <row r="328" spans="3:3" x14ac:dyDescent="0.2">
      <c r="C328" s="409" t="s">
        <v>764</v>
      </c>
    </row>
    <row r="329" spans="3:3" x14ac:dyDescent="0.2">
      <c r="C329" s="409" t="s">
        <v>765</v>
      </c>
    </row>
    <row r="330" spans="3:3" x14ac:dyDescent="0.2">
      <c r="C330" s="409" t="s">
        <v>766</v>
      </c>
    </row>
    <row r="331" spans="3:3" x14ac:dyDescent="0.2">
      <c r="C331" s="409" t="s">
        <v>767</v>
      </c>
    </row>
    <row r="332" spans="3:3" x14ac:dyDescent="0.2">
      <c r="C332" s="409" t="s">
        <v>768</v>
      </c>
    </row>
    <row r="333" spans="3:3" x14ac:dyDescent="0.2">
      <c r="C333" s="409" t="s">
        <v>760</v>
      </c>
    </row>
    <row r="334" spans="3:3" x14ac:dyDescent="0.2">
      <c r="C334" s="409" t="s">
        <v>769</v>
      </c>
    </row>
    <row r="335" spans="3:3" x14ac:dyDescent="0.2">
      <c r="C335" s="409" t="s">
        <v>770</v>
      </c>
    </row>
    <row r="336" spans="3:3" x14ac:dyDescent="0.2">
      <c r="C336" s="409" t="s">
        <v>771</v>
      </c>
    </row>
    <row r="337" spans="3:3" x14ac:dyDescent="0.2">
      <c r="C337" s="409" t="s">
        <v>772</v>
      </c>
    </row>
    <row r="338" spans="3:3" x14ac:dyDescent="0.2">
      <c r="C338" s="409" t="s">
        <v>619</v>
      </c>
    </row>
    <row r="339" spans="3:3" x14ac:dyDescent="0.2">
      <c r="C339" s="409" t="s">
        <v>773</v>
      </c>
    </row>
    <row r="340" spans="3:3" x14ac:dyDescent="0.2">
      <c r="C340" s="409" t="s">
        <v>774</v>
      </c>
    </row>
    <row r="341" spans="3:3" x14ac:dyDescent="0.2">
      <c r="C341" s="409" t="s">
        <v>775</v>
      </c>
    </row>
    <row r="342" spans="3:3" x14ac:dyDescent="0.2">
      <c r="C342" s="409" t="s">
        <v>760</v>
      </c>
    </row>
    <row r="343" spans="3:3" x14ac:dyDescent="0.2">
      <c r="C343" s="409" t="s">
        <v>776</v>
      </c>
    </row>
    <row r="344" spans="3:3" x14ac:dyDescent="0.2">
      <c r="C344" s="409" t="s">
        <v>777</v>
      </c>
    </row>
    <row r="345" spans="3:3" x14ac:dyDescent="0.2">
      <c r="C345" s="409" t="s">
        <v>778</v>
      </c>
    </row>
    <row r="346" spans="3:3" x14ac:dyDescent="0.2">
      <c r="C346" s="409" t="s">
        <v>779</v>
      </c>
    </row>
    <row r="347" spans="3:3" x14ac:dyDescent="0.2">
      <c r="C347" s="409" t="s">
        <v>780</v>
      </c>
    </row>
    <row r="348" spans="3:3" x14ac:dyDescent="0.2">
      <c r="C348" s="409" t="s">
        <v>781</v>
      </c>
    </row>
    <row r="349" spans="3:3" x14ac:dyDescent="0.2">
      <c r="C349" s="409" t="s">
        <v>782</v>
      </c>
    </row>
    <row r="350" spans="3:3" x14ac:dyDescent="0.2">
      <c r="C350" s="409" t="s">
        <v>783</v>
      </c>
    </row>
    <row r="351" spans="3:3" x14ac:dyDescent="0.2">
      <c r="C351" s="409" t="s">
        <v>784</v>
      </c>
    </row>
    <row r="353" spans="3:3" x14ac:dyDescent="0.2">
      <c r="C353" s="409" t="s">
        <v>1178</v>
      </c>
    </row>
    <row r="354" spans="3:3" x14ac:dyDescent="0.2">
      <c r="C354" s="409" t="s">
        <v>1179</v>
      </c>
    </row>
    <row r="355" spans="3:3" x14ac:dyDescent="0.2">
      <c r="C355" s="409" t="s">
        <v>1180</v>
      </c>
    </row>
    <row r="356" spans="3:3" x14ac:dyDescent="0.2">
      <c r="C356" s="409" t="s">
        <v>1181</v>
      </c>
    </row>
    <row r="357" spans="3:3" x14ac:dyDescent="0.2">
      <c r="C357" s="409" t="s">
        <v>1182</v>
      </c>
    </row>
    <row r="358" spans="3:3" x14ac:dyDescent="0.2">
      <c r="C358" s="409" t="s">
        <v>1183</v>
      </c>
    </row>
    <row r="359" spans="3:3" x14ac:dyDescent="0.2">
      <c r="C359" s="409" t="s">
        <v>1184</v>
      </c>
    </row>
    <row r="360" spans="3:3" x14ac:dyDescent="0.2">
      <c r="C360" s="409" t="s">
        <v>1185</v>
      </c>
    </row>
    <row r="361" spans="3:3" x14ac:dyDescent="0.2">
      <c r="C361" s="409" t="s">
        <v>1186</v>
      </c>
    </row>
    <row r="362" spans="3:3" x14ac:dyDescent="0.2">
      <c r="C362" s="409" t="s">
        <v>1187</v>
      </c>
    </row>
    <row r="363" spans="3:3" x14ac:dyDescent="0.2">
      <c r="C363" s="409" t="s">
        <v>1188</v>
      </c>
    </row>
    <row r="364" spans="3:3" x14ac:dyDescent="0.2">
      <c r="C364" s="409" t="s">
        <v>1189</v>
      </c>
    </row>
    <row r="365" spans="3:3" x14ac:dyDescent="0.2">
      <c r="C365" s="409" t="s">
        <v>798</v>
      </c>
    </row>
    <row r="366" spans="3:3" x14ac:dyDescent="0.2">
      <c r="C366" s="409" t="s">
        <v>882</v>
      </c>
    </row>
    <row r="367" spans="3:3" x14ac:dyDescent="0.2">
      <c r="C367" s="409" t="s">
        <v>882</v>
      </c>
    </row>
    <row r="369" spans="3:3" x14ac:dyDescent="0.2">
      <c r="C369" s="409" t="s">
        <v>1190</v>
      </c>
    </row>
    <row r="370" spans="3:3" x14ac:dyDescent="0.2">
      <c r="C370" s="409" t="s">
        <v>883</v>
      </c>
    </row>
    <row r="373" spans="3:3" x14ac:dyDescent="0.2">
      <c r="C373" s="409" t="s">
        <v>886</v>
      </c>
    </row>
    <row r="374" spans="3:3" x14ac:dyDescent="0.2">
      <c r="C374" s="409" t="s">
        <v>887</v>
      </c>
    </row>
    <row r="375" spans="3:3" x14ac:dyDescent="0.2">
      <c r="C375" s="409" t="s">
        <v>888</v>
      </c>
    </row>
    <row r="376" spans="3:3" x14ac:dyDescent="0.2">
      <c r="C376" s="409" t="s">
        <v>889</v>
      </c>
    </row>
    <row r="377" spans="3:3" x14ac:dyDescent="0.2">
      <c r="C377" s="409" t="s">
        <v>890</v>
      </c>
    </row>
    <row r="378" spans="3:3" x14ac:dyDescent="0.2">
      <c r="C378" s="409" t="s">
        <v>891</v>
      </c>
    </row>
    <row r="379" spans="3:3" x14ac:dyDescent="0.2">
      <c r="C379" s="409" t="s">
        <v>892</v>
      </c>
    </row>
    <row r="380" spans="3:3" x14ac:dyDescent="0.2">
      <c r="C380" s="409" t="s">
        <v>893</v>
      </c>
    </row>
    <row r="381" spans="3:3" x14ac:dyDescent="0.2">
      <c r="C381" s="409" t="s">
        <v>894</v>
      </c>
    </row>
    <row r="382" spans="3:3" x14ac:dyDescent="0.2">
      <c r="C382" s="409" t="s">
        <v>895</v>
      </c>
    </row>
    <row r="383" spans="3:3" x14ac:dyDescent="0.2">
      <c r="C383" s="409" t="s">
        <v>896</v>
      </c>
    </row>
    <row r="384" spans="3:3" x14ac:dyDescent="0.2">
      <c r="C384" s="409" t="s">
        <v>897</v>
      </c>
    </row>
    <row r="386" spans="3:3" x14ac:dyDescent="0.2">
      <c r="C386" s="409" t="s">
        <v>898</v>
      </c>
    </row>
    <row r="388" spans="3:3" x14ac:dyDescent="0.2">
      <c r="C388" s="409" t="s">
        <v>899</v>
      </c>
    </row>
    <row r="389" spans="3:3" x14ac:dyDescent="0.2">
      <c r="C389" s="409" t="s">
        <v>900</v>
      </c>
    </row>
    <row r="391" spans="3:3" x14ac:dyDescent="0.2">
      <c r="C391" s="409" t="s">
        <v>901</v>
      </c>
    </row>
    <row r="392" spans="3:3" x14ac:dyDescent="0.2">
      <c r="C392" s="409" t="s">
        <v>902</v>
      </c>
    </row>
    <row r="394" spans="3:3" x14ac:dyDescent="0.2">
      <c r="C394" s="409" t="s">
        <v>903</v>
      </c>
    </row>
    <row r="395" spans="3:3" x14ac:dyDescent="0.2">
      <c r="C395" s="409" t="s">
        <v>904</v>
      </c>
    </row>
    <row r="396" spans="3:3" x14ac:dyDescent="0.2">
      <c r="C396" s="409" t="s">
        <v>905</v>
      </c>
    </row>
    <row r="397" spans="3:3" x14ac:dyDescent="0.2">
      <c r="C397" s="409" t="s">
        <v>906</v>
      </c>
    </row>
    <row r="398" spans="3:3" x14ac:dyDescent="0.2">
      <c r="C398" s="409" t="s">
        <v>907</v>
      </c>
    </row>
    <row r="399" spans="3:3" x14ac:dyDescent="0.2">
      <c r="C399" s="409" t="s">
        <v>908</v>
      </c>
    </row>
    <row r="401" spans="3:3" x14ac:dyDescent="0.2">
      <c r="C401" s="409" t="s">
        <v>909</v>
      </c>
    </row>
    <row r="402" spans="3:3" x14ac:dyDescent="0.2">
      <c r="C402" s="409" t="s">
        <v>910</v>
      </c>
    </row>
    <row r="403" spans="3:3" x14ac:dyDescent="0.2">
      <c r="C403" s="409" t="s">
        <v>911</v>
      </c>
    </row>
    <row r="404" spans="3:3" x14ac:dyDescent="0.2">
      <c r="C404" s="409" t="s">
        <v>912</v>
      </c>
    </row>
    <row r="405" spans="3:3" x14ac:dyDescent="0.2">
      <c r="C405" s="409" t="s">
        <v>913</v>
      </c>
    </row>
    <row r="407" spans="3:3" x14ac:dyDescent="0.2">
      <c r="C407" s="409" t="s">
        <v>914</v>
      </c>
    </row>
    <row r="408" spans="3:3" x14ac:dyDescent="0.2">
      <c r="C408" s="409" t="s">
        <v>915</v>
      </c>
    </row>
    <row r="409" spans="3:3" x14ac:dyDescent="0.2">
      <c r="C409" s="409" t="s">
        <v>916</v>
      </c>
    </row>
    <row r="410" spans="3:3" x14ac:dyDescent="0.2">
      <c r="C410" s="409" t="s">
        <v>917</v>
      </c>
    </row>
    <row r="411" spans="3:3" x14ac:dyDescent="0.2">
      <c r="C411" s="409" t="s">
        <v>918</v>
      </c>
    </row>
    <row r="413" spans="3:3" x14ac:dyDescent="0.2">
      <c r="C413" s="409" t="s">
        <v>919</v>
      </c>
    </row>
    <row r="414" spans="3:3" x14ac:dyDescent="0.2">
      <c r="C414" s="409" t="s">
        <v>920</v>
      </c>
    </row>
    <row r="415" spans="3:3" x14ac:dyDescent="0.2">
      <c r="C415" s="409" t="s">
        <v>664</v>
      </c>
    </row>
    <row r="416" spans="3:3" x14ac:dyDescent="0.2">
      <c r="C416" s="409" t="s">
        <v>665</v>
      </c>
    </row>
    <row r="417" spans="3:3" x14ac:dyDescent="0.2">
      <c r="C417" s="409" t="s">
        <v>921</v>
      </c>
    </row>
    <row r="418" spans="3:3" x14ac:dyDescent="0.2">
      <c r="C418" s="409" t="s">
        <v>922</v>
      </c>
    </row>
    <row r="419" spans="3:3" x14ac:dyDescent="0.2">
      <c r="C419" s="409" t="s">
        <v>923</v>
      </c>
    </row>
    <row r="421" spans="3:3" x14ac:dyDescent="0.2">
      <c r="C421" s="409" t="s">
        <v>924</v>
      </c>
    </row>
    <row r="422" spans="3:3" x14ac:dyDescent="0.2">
      <c r="C422" s="409" t="s">
        <v>665</v>
      </c>
    </row>
    <row r="424" spans="3:3" x14ac:dyDescent="0.2">
      <c r="C424" s="409" t="s">
        <v>925</v>
      </c>
    </row>
    <row r="425" spans="3:3" x14ac:dyDescent="0.2">
      <c r="C425" s="409" t="s">
        <v>926</v>
      </c>
    </row>
    <row r="426" spans="3:3" x14ac:dyDescent="0.2">
      <c r="C426" s="409" t="s">
        <v>927</v>
      </c>
    </row>
    <row r="428" spans="3:3" x14ac:dyDescent="0.2">
      <c r="C428" s="409" t="s">
        <v>928</v>
      </c>
    </row>
    <row r="429" spans="3:3" x14ac:dyDescent="0.2">
      <c r="C429" s="409" t="s">
        <v>929</v>
      </c>
    </row>
    <row r="430" spans="3:3" x14ac:dyDescent="0.2">
      <c r="C430" s="409" t="s">
        <v>930</v>
      </c>
    </row>
    <row r="431" spans="3:3" x14ac:dyDescent="0.2">
      <c r="C431" s="409" t="s">
        <v>931</v>
      </c>
    </row>
    <row r="432" spans="3:3" x14ac:dyDescent="0.2">
      <c r="C432" s="409" t="s">
        <v>932</v>
      </c>
    </row>
    <row r="434" spans="3:3" x14ac:dyDescent="0.2">
      <c r="C434" s="409" t="s">
        <v>1036</v>
      </c>
    </row>
    <row r="435" spans="3:3" x14ac:dyDescent="0.2">
      <c r="C435" s="409" t="s">
        <v>856</v>
      </c>
    </row>
    <row r="436" spans="3:3" x14ac:dyDescent="0.2">
      <c r="C436" s="409" t="s">
        <v>798</v>
      </c>
    </row>
    <row r="437" spans="3:3" x14ac:dyDescent="0.2">
      <c r="C437" s="409" t="s">
        <v>934</v>
      </c>
    </row>
    <row r="438" spans="3:3" x14ac:dyDescent="0.2">
      <c r="C438" s="409" t="s">
        <v>1191</v>
      </c>
    </row>
    <row r="439" spans="3:3" x14ac:dyDescent="0.2">
      <c r="C439" s="409" t="s">
        <v>1192</v>
      </c>
    </row>
    <row r="440" spans="3:3" x14ac:dyDescent="0.2">
      <c r="C440" s="409" t="s">
        <v>937</v>
      </c>
    </row>
    <row r="441" spans="3:3" x14ac:dyDescent="0.2">
      <c r="C441" s="409" t="s">
        <v>938</v>
      </c>
    </row>
    <row r="442" spans="3:3" x14ac:dyDescent="0.2">
      <c r="C442" s="409" t="s">
        <v>939</v>
      </c>
    </row>
    <row r="444" spans="3:3" x14ac:dyDescent="0.2">
      <c r="C444" s="409" t="s">
        <v>1193</v>
      </c>
    </row>
    <row r="445" spans="3:3" x14ac:dyDescent="0.2">
      <c r="C445" s="409" t="s">
        <v>1194</v>
      </c>
    </row>
    <row r="447" spans="3:3" x14ac:dyDescent="0.2">
      <c r="C447" s="409" t="s">
        <v>942</v>
      </c>
    </row>
    <row r="448" spans="3:3" x14ac:dyDescent="0.2">
      <c r="C448" s="409" t="s">
        <v>1195</v>
      </c>
    </row>
    <row r="449" spans="3:3" x14ac:dyDescent="0.2">
      <c r="C449" s="409" t="s">
        <v>1042</v>
      </c>
    </row>
    <row r="450" spans="3:3" x14ac:dyDescent="0.2">
      <c r="C450" s="409" t="s">
        <v>798</v>
      </c>
    </row>
    <row r="451" spans="3:3" x14ac:dyDescent="0.2">
      <c r="C451" s="409" t="s">
        <v>1196</v>
      </c>
    </row>
    <row r="452" spans="3:3" x14ac:dyDescent="0.2">
      <c r="C452" s="409" t="s">
        <v>934</v>
      </c>
    </row>
    <row r="453" spans="3:3" x14ac:dyDescent="0.2">
      <c r="C453" s="409" t="s">
        <v>1197</v>
      </c>
    </row>
    <row r="454" spans="3:3" x14ac:dyDescent="0.2">
      <c r="C454" s="409" t="s">
        <v>1198</v>
      </c>
    </row>
    <row r="455" spans="3:3" x14ac:dyDescent="0.2">
      <c r="C455" s="409" t="s">
        <v>937</v>
      </c>
    </row>
    <row r="456" spans="3:3" x14ac:dyDescent="0.2">
      <c r="C456" s="409" t="s">
        <v>938</v>
      </c>
    </row>
    <row r="457" spans="3:3" x14ac:dyDescent="0.2">
      <c r="C457" s="409" t="s">
        <v>939</v>
      </c>
    </row>
    <row r="459" spans="3:3" x14ac:dyDescent="0.2">
      <c r="C459" s="409" t="s">
        <v>1199</v>
      </c>
    </row>
    <row r="460" spans="3:3" x14ac:dyDescent="0.2">
      <c r="C460" s="409" t="s">
        <v>1200</v>
      </c>
    </row>
    <row r="462" spans="3:3" x14ac:dyDescent="0.2">
      <c r="C462" s="409" t="s">
        <v>942</v>
      </c>
    </row>
    <row r="463" spans="3:3" x14ac:dyDescent="0.2">
      <c r="C463" s="409" t="s">
        <v>1201</v>
      </c>
    </row>
    <row r="464" spans="3:3" x14ac:dyDescent="0.2">
      <c r="C464" s="409" t="s">
        <v>1042</v>
      </c>
    </row>
    <row r="466" spans="3:3" x14ac:dyDescent="0.2">
      <c r="C466" s="409" t="s">
        <v>952</v>
      </c>
    </row>
    <row r="467" spans="3:3" x14ac:dyDescent="0.2">
      <c r="C467" s="409" t="s">
        <v>953</v>
      </c>
    </row>
    <row r="468" spans="3:3" x14ac:dyDescent="0.2">
      <c r="C468" s="409" t="s">
        <v>954</v>
      </c>
    </row>
    <row r="469" spans="3:3" x14ac:dyDescent="0.2">
      <c r="C469" s="409" t="s">
        <v>956</v>
      </c>
    </row>
    <row r="470" spans="3:3" x14ac:dyDescent="0.2">
      <c r="C470" s="409" t="s">
        <v>957</v>
      </c>
    </row>
    <row r="471" spans="3:3" x14ac:dyDescent="0.2">
      <c r="C471" s="409" t="s">
        <v>958</v>
      </c>
    </row>
    <row r="472" spans="3:3" x14ac:dyDescent="0.2">
      <c r="C472" s="409" t="s">
        <v>959</v>
      </c>
    </row>
    <row r="473" spans="3:3" x14ac:dyDescent="0.2">
      <c r="C473" s="409" t="s">
        <v>960</v>
      </c>
    </row>
    <row r="474" spans="3:3" x14ac:dyDescent="0.2">
      <c r="C474" s="409" t="s">
        <v>961</v>
      </c>
    </row>
    <row r="475" spans="3:3" x14ac:dyDescent="0.2">
      <c r="C475" s="409" t="s">
        <v>1202</v>
      </c>
    </row>
    <row r="476" spans="3:3" x14ac:dyDescent="0.2">
      <c r="C476" s="409" t="s">
        <v>1106</v>
      </c>
    </row>
    <row r="477" spans="3:3" x14ac:dyDescent="0.2">
      <c r="C477" s="412" t="s">
        <v>1203</v>
      </c>
    </row>
    <row r="478" spans="3:3" x14ac:dyDescent="0.2">
      <c r="C478" s="409" t="s">
        <v>1204</v>
      </c>
    </row>
    <row r="479" spans="3:3" x14ac:dyDescent="0.2">
      <c r="C479" s="409" t="s">
        <v>1205</v>
      </c>
    </row>
    <row r="480" spans="3:3" x14ac:dyDescent="0.2">
      <c r="C480" s="409" t="s">
        <v>1206</v>
      </c>
    </row>
    <row r="481" spans="3:3" x14ac:dyDescent="0.2">
      <c r="C481" s="409" t="s">
        <v>1207</v>
      </c>
    </row>
    <row r="482" spans="3:3" x14ac:dyDescent="0.2">
      <c r="C482" s="409" t="s">
        <v>1208</v>
      </c>
    </row>
    <row r="483" spans="3:3" x14ac:dyDescent="0.2">
      <c r="C483" s="409" t="s">
        <v>968</v>
      </c>
    </row>
    <row r="484" spans="3:3" x14ac:dyDescent="0.2">
      <c r="C484" s="409" t="s">
        <v>969</v>
      </c>
    </row>
    <row r="485" spans="3:3" x14ac:dyDescent="0.2">
      <c r="C485" s="409" t="s">
        <v>970</v>
      </c>
    </row>
    <row r="486" spans="3:3" x14ac:dyDescent="0.2">
      <c r="C486" s="409" t="s">
        <v>971</v>
      </c>
    </row>
    <row r="487" spans="3:3" x14ac:dyDescent="0.2">
      <c r="C487" s="409" t="s">
        <v>972</v>
      </c>
    </row>
    <row r="488" spans="3:3" x14ac:dyDescent="0.2">
      <c r="C488" s="409" t="s">
        <v>973</v>
      </c>
    </row>
    <row r="489" spans="3:3" x14ac:dyDescent="0.2">
      <c r="C489" s="409" t="s">
        <v>974</v>
      </c>
    </row>
    <row r="490" spans="3:3" x14ac:dyDescent="0.2">
      <c r="C490" s="409" t="s">
        <v>975</v>
      </c>
    </row>
    <row r="491" spans="3:3" x14ac:dyDescent="0.2">
      <c r="C491" s="409" t="s">
        <v>976</v>
      </c>
    </row>
    <row r="492" spans="3:3" x14ac:dyDescent="0.2">
      <c r="C492" s="409" t="s">
        <v>977</v>
      </c>
    </row>
    <row r="493" spans="3:3" x14ac:dyDescent="0.2">
      <c r="C493" s="409" t="s">
        <v>978</v>
      </c>
    </row>
    <row r="494" spans="3:3" x14ac:dyDescent="0.2">
      <c r="C494" s="409" t="s">
        <v>1209</v>
      </c>
    </row>
    <row r="495" spans="3:3" x14ac:dyDescent="0.2">
      <c r="C495" s="409" t="s">
        <v>847</v>
      </c>
    </row>
    <row r="496" spans="3:3" x14ac:dyDescent="0.2">
      <c r="C496" s="409" t="s">
        <v>980</v>
      </c>
    </row>
    <row r="497" spans="3:3" x14ac:dyDescent="0.2">
      <c r="C497" s="409" t="s">
        <v>981</v>
      </c>
    </row>
    <row r="498" spans="3:3" x14ac:dyDescent="0.2">
      <c r="C498" s="409" t="s">
        <v>1210</v>
      </c>
    </row>
    <row r="499" spans="3:3" x14ac:dyDescent="0.2">
      <c r="C499" s="409" t="s">
        <v>983</v>
      </c>
    </row>
    <row r="500" spans="3:3" x14ac:dyDescent="0.2">
      <c r="C500" s="409" t="s">
        <v>984</v>
      </c>
    </row>
    <row r="501" spans="3:3" x14ac:dyDescent="0.2">
      <c r="C501" s="409" t="s">
        <v>985</v>
      </c>
    </row>
    <row r="502" spans="3:3" x14ac:dyDescent="0.2">
      <c r="C502" s="409" t="s">
        <v>986</v>
      </c>
    </row>
    <row r="503" spans="3:3" x14ac:dyDescent="0.2">
      <c r="C503" s="409" t="s">
        <v>798</v>
      </c>
    </row>
    <row r="504" spans="3:3" x14ac:dyDescent="0.2">
      <c r="C504" s="409" t="s">
        <v>798</v>
      </c>
    </row>
    <row r="505" spans="3:3" x14ac:dyDescent="0.2">
      <c r="C505" s="409" t="s">
        <v>798</v>
      </c>
    </row>
    <row r="506" spans="3:3" x14ac:dyDescent="0.2">
      <c r="C506" s="409" t="s">
        <v>1127</v>
      </c>
    </row>
    <row r="507" spans="3:3" x14ac:dyDescent="0.2">
      <c r="C507" s="409" t="s">
        <v>1128</v>
      </c>
    </row>
    <row r="508" spans="3:3" x14ac:dyDescent="0.2">
      <c r="C508" s="409" t="s">
        <v>1211</v>
      </c>
    </row>
    <row r="510" spans="3:3" x14ac:dyDescent="0.2">
      <c r="C510" s="409" t="s">
        <v>1129</v>
      </c>
    </row>
    <row r="511" spans="3:3" x14ac:dyDescent="0.2">
      <c r="C511" s="409" t="s">
        <v>1130</v>
      </c>
    </row>
    <row r="512" spans="3:3" x14ac:dyDescent="0.2">
      <c r="C512" s="409" t="s">
        <v>1131</v>
      </c>
    </row>
    <row r="514" spans="3:3" x14ac:dyDescent="0.2">
      <c r="C514" s="409" t="s">
        <v>1132</v>
      </c>
    </row>
    <row r="515" spans="3:3" x14ac:dyDescent="0.2">
      <c r="C515" s="409" t="s">
        <v>1133</v>
      </c>
    </row>
    <row r="516" spans="3:3" x14ac:dyDescent="0.2">
      <c r="C516" s="409" t="s">
        <v>1134</v>
      </c>
    </row>
    <row r="517" spans="3:3" x14ac:dyDescent="0.2">
      <c r="C517" s="412" t="s">
        <v>1135</v>
      </c>
    </row>
    <row r="519" spans="3:3" x14ac:dyDescent="0.2">
      <c r="C519" s="409" t="s">
        <v>1136</v>
      </c>
    </row>
    <row r="520" spans="3:3" x14ac:dyDescent="0.2">
      <c r="C520" s="409" t="s">
        <v>1137</v>
      </c>
    </row>
    <row r="522" spans="3:3" x14ac:dyDescent="0.2">
      <c r="C522" s="409" t="s">
        <v>1138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32"/>
  <sheetViews>
    <sheetView zoomScale="85" zoomScaleNormal="85" workbookViewId="0">
      <selection activeCell="A2" sqref="A2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 x14ac:dyDescent="0.25">
      <c r="D1" s="28"/>
      <c r="E1" s="28"/>
      <c r="F1" s="28"/>
    </row>
    <row r="2" spans="1:12" ht="15" customHeight="1" thickBot="1" x14ac:dyDescent="0.25">
      <c r="A2" s="31" t="s">
        <v>1215</v>
      </c>
      <c r="B2" s="32" t="s">
        <v>1216</v>
      </c>
      <c r="C2" s="33"/>
      <c r="D2" s="34"/>
      <c r="E2" s="27"/>
      <c r="F2" s="27"/>
    </row>
    <row r="3" spans="1:12" ht="15" customHeight="1" x14ac:dyDescent="0.2">
      <c r="A3" s="35" t="s">
        <v>1217</v>
      </c>
      <c r="B3" s="36"/>
      <c r="C3" s="105" t="s">
        <v>1218</v>
      </c>
      <c r="D3" s="36"/>
      <c r="E3" s="37"/>
      <c r="F3" s="38"/>
      <c r="H3" s="39"/>
      <c r="I3" s="39"/>
      <c r="J3" s="39"/>
      <c r="K3" s="39"/>
      <c r="L3" s="39"/>
    </row>
    <row r="4" spans="1:12" ht="15" customHeight="1" x14ac:dyDescent="0.2">
      <c r="A4" s="40" t="s">
        <v>1219</v>
      </c>
      <c r="B4" s="104" t="s">
        <v>1220</v>
      </c>
      <c r="C4" s="106" t="s">
        <v>1221</v>
      </c>
      <c r="D4" s="41"/>
      <c r="E4" s="42"/>
      <c r="F4" s="38"/>
      <c r="H4" s="39" t="s">
        <v>1222</v>
      </c>
      <c r="I4" s="39"/>
      <c r="J4" s="39"/>
      <c r="K4" s="39"/>
      <c r="L4" s="39"/>
    </row>
    <row r="5" spans="1:12" ht="15" customHeight="1" thickBot="1" x14ac:dyDescent="0.25">
      <c r="A5" s="40"/>
      <c r="B5" s="43"/>
      <c r="C5" s="43"/>
      <c r="D5" s="43"/>
      <c r="E5" s="44"/>
      <c r="F5" s="38"/>
      <c r="H5" s="39" t="s">
        <v>1220</v>
      </c>
      <c r="I5" s="39"/>
      <c r="J5" s="39"/>
      <c r="K5" s="39"/>
      <c r="L5" s="39"/>
    </row>
    <row r="6" spans="1:12" ht="15" customHeight="1" x14ac:dyDescent="0.2">
      <c r="A6" s="45"/>
      <c r="B6" s="46"/>
      <c r="C6" s="47"/>
      <c r="D6" s="48" t="s">
        <v>1223</v>
      </c>
      <c r="E6" s="49">
        <v>1</v>
      </c>
      <c r="F6" s="38"/>
      <c r="H6" s="26"/>
    </row>
    <row r="7" spans="1:12" ht="15" customHeight="1" x14ac:dyDescent="0.2">
      <c r="A7" s="50"/>
      <c r="B7" s="51"/>
      <c r="C7" s="52"/>
      <c r="D7" s="53" t="s">
        <v>1224</v>
      </c>
      <c r="E7" s="54" t="s">
        <v>1225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 x14ac:dyDescent="0.2">
      <c r="A8" s="55"/>
      <c r="B8" s="56" t="s">
        <v>1226</v>
      </c>
      <c r="C8" s="51" t="s">
        <v>1227</v>
      </c>
      <c r="D8" s="53" t="s">
        <v>1228</v>
      </c>
      <c r="E8" s="57">
        <f>Values!C8</f>
        <v>0.30396334396685659</v>
      </c>
      <c r="F8" s="38"/>
      <c r="H8" s="27"/>
      <c r="I8" s="27"/>
      <c r="J8" s="27"/>
      <c r="K8" s="27"/>
      <c r="L8" s="27"/>
    </row>
    <row r="9" spans="1:12" ht="15" customHeight="1" x14ac:dyDescent="0.2">
      <c r="A9" s="55"/>
      <c r="B9" s="56" t="s">
        <v>1226</v>
      </c>
      <c r="C9" s="51" t="s">
        <v>1227</v>
      </c>
      <c r="D9" s="53" t="s">
        <v>1229</v>
      </c>
      <c r="E9" s="57">
        <f>Values!C9</f>
        <v>0.16220196250802385</v>
      </c>
      <c r="F9" s="38"/>
      <c r="H9" s="27"/>
      <c r="I9" s="27"/>
      <c r="J9" s="27"/>
      <c r="K9" s="27"/>
      <c r="L9" s="27"/>
    </row>
    <row r="10" spans="1:12" ht="15" customHeight="1" x14ac:dyDescent="0.2">
      <c r="A10" s="55"/>
      <c r="B10" s="56" t="s">
        <v>1226</v>
      </c>
      <c r="C10" s="51" t="s">
        <v>1227</v>
      </c>
      <c r="D10" s="58" t="s">
        <v>1230</v>
      </c>
      <c r="E10" s="57">
        <f>Values!C4/1000</f>
        <v>0.14652000000000001</v>
      </c>
      <c r="F10" s="60"/>
      <c r="H10" s="61"/>
      <c r="I10" s="61"/>
      <c r="J10" s="61"/>
      <c r="K10" s="61"/>
      <c r="L10" s="61"/>
    </row>
    <row r="11" spans="1:12" ht="15" customHeight="1" x14ac:dyDescent="0.2">
      <c r="A11" s="55"/>
      <c r="B11" s="56" t="s">
        <v>1226</v>
      </c>
      <c r="C11" s="51" t="s">
        <v>1227</v>
      </c>
      <c r="D11" s="62" t="s">
        <v>1231</v>
      </c>
      <c r="E11" s="57">
        <f>Values!C10/1000</f>
        <v>0.30622000000000005</v>
      </c>
      <c r="F11" s="60"/>
      <c r="H11" s="61"/>
      <c r="I11" s="61"/>
      <c r="J11" s="61"/>
      <c r="K11" s="61"/>
      <c r="L11" s="61"/>
    </row>
    <row r="12" spans="1:12" ht="15" customHeight="1" x14ac:dyDescent="0.2">
      <c r="A12" s="55"/>
      <c r="B12" s="56" t="s">
        <v>1226</v>
      </c>
      <c r="C12" s="51" t="s">
        <v>1227</v>
      </c>
      <c r="D12" s="62" t="s">
        <v>1232</v>
      </c>
      <c r="E12" s="57">
        <f>Values!C10/1000</f>
        <v>0.30622000000000005</v>
      </c>
      <c r="F12" s="60"/>
      <c r="H12" s="61"/>
      <c r="I12" s="61"/>
      <c r="J12" s="61"/>
      <c r="K12" s="61"/>
      <c r="L12" s="61"/>
    </row>
    <row r="13" spans="1:12" ht="15" customHeight="1" x14ac:dyDescent="0.2">
      <c r="A13" s="55"/>
      <c r="B13" s="56" t="s">
        <v>1226</v>
      </c>
      <c r="C13" s="51" t="s">
        <v>1227</v>
      </c>
      <c r="D13" s="62" t="s">
        <v>1233</v>
      </c>
      <c r="E13" s="57">
        <f>Values!C10/1000</f>
        <v>0.30622000000000005</v>
      </c>
      <c r="F13" s="60"/>
      <c r="H13" s="61"/>
      <c r="I13" s="61"/>
      <c r="J13" s="61"/>
      <c r="K13" s="61"/>
      <c r="L13" s="61"/>
    </row>
    <row r="14" spans="1:12" ht="15" customHeight="1" x14ac:dyDescent="0.2">
      <c r="A14" s="55"/>
      <c r="B14" s="56"/>
      <c r="C14" s="56" t="s">
        <v>1226</v>
      </c>
      <c r="D14" s="58" t="s">
        <v>1234</v>
      </c>
      <c r="E14" s="59">
        <f>('MCV e Guindaste'!O17)-160-100-40-10-E15-E19-E50</f>
        <v>1919.7739999999999</v>
      </c>
      <c r="F14" s="60"/>
      <c r="H14" s="61"/>
      <c r="I14" s="61"/>
      <c r="J14" s="61"/>
      <c r="K14" s="61"/>
      <c r="L14" s="61"/>
    </row>
    <row r="15" spans="1:12" ht="15" customHeight="1" x14ac:dyDescent="0.2">
      <c r="A15" s="55"/>
      <c r="B15" s="56"/>
      <c r="C15" s="56" t="s">
        <v>1226</v>
      </c>
      <c r="D15" s="58" t="s">
        <v>1235</v>
      </c>
      <c r="E15" s="80">
        <f>Values!C18/1000</f>
        <v>8.8520000000000003</v>
      </c>
      <c r="F15" s="60"/>
      <c r="H15" s="61"/>
      <c r="I15" s="61"/>
      <c r="J15" s="61"/>
      <c r="K15" s="61"/>
      <c r="L15" s="61"/>
    </row>
    <row r="16" spans="1:12" ht="15" customHeight="1" x14ac:dyDescent="0.2">
      <c r="A16" s="55"/>
      <c r="B16" s="56" t="s">
        <v>1226</v>
      </c>
      <c r="C16" s="51" t="s">
        <v>1236</v>
      </c>
      <c r="D16" s="53" t="s">
        <v>1228</v>
      </c>
      <c r="E16" s="57">
        <f>Values!C23</f>
        <v>0.39039562976208164</v>
      </c>
      <c r="F16" s="60"/>
      <c r="H16" s="61"/>
      <c r="I16" s="61"/>
      <c r="J16" s="61"/>
      <c r="K16" s="61"/>
      <c r="L16" s="61"/>
    </row>
    <row r="17" spans="1:12" ht="15" customHeight="1" x14ac:dyDescent="0.2">
      <c r="A17" s="55"/>
      <c r="B17" s="56" t="s">
        <v>1226</v>
      </c>
      <c r="C17" s="51" t="s">
        <v>1236</v>
      </c>
      <c r="D17" s="53" t="s">
        <v>1229</v>
      </c>
      <c r="E17" s="338">
        <f>Values!C25/1000</f>
        <v>0.33</v>
      </c>
      <c r="F17" s="60"/>
      <c r="H17" s="61"/>
      <c r="I17" s="61"/>
      <c r="J17" s="61"/>
      <c r="K17" s="61"/>
      <c r="L17" s="61"/>
    </row>
    <row r="18" spans="1:12" ht="15" customHeight="1" x14ac:dyDescent="0.2">
      <c r="A18" s="55"/>
      <c r="B18" s="56" t="s">
        <v>1226</v>
      </c>
      <c r="C18" s="51" t="s">
        <v>1236</v>
      </c>
      <c r="D18" s="58" t="s">
        <v>1230</v>
      </c>
      <c r="E18" s="57">
        <f>Values!C21</f>
        <v>0.26943063714414817</v>
      </c>
      <c r="F18" s="60"/>
      <c r="H18" s="61"/>
      <c r="I18" s="61"/>
      <c r="J18" s="61"/>
      <c r="K18" s="61"/>
      <c r="L18" s="61"/>
    </row>
    <row r="19" spans="1:12" ht="15" customHeight="1" x14ac:dyDescent="0.2">
      <c r="A19" s="55"/>
      <c r="B19" s="56"/>
      <c r="C19" s="56" t="s">
        <v>1226</v>
      </c>
      <c r="D19" s="58" t="s">
        <v>1237</v>
      </c>
      <c r="E19" s="79">
        <f>Values!C37/1000</f>
        <v>1.3740000000000001</v>
      </c>
      <c r="F19" s="60"/>
      <c r="H19" s="61"/>
      <c r="I19" s="61"/>
      <c r="J19" s="61"/>
      <c r="K19" s="61"/>
      <c r="L19" s="61"/>
    </row>
    <row r="20" spans="1:12" ht="15" customHeight="1" x14ac:dyDescent="0.2">
      <c r="A20" s="55"/>
      <c r="B20" s="56" t="s">
        <v>1226</v>
      </c>
      <c r="C20" s="51" t="s">
        <v>1238</v>
      </c>
      <c r="D20" s="53" t="s">
        <v>1228</v>
      </c>
      <c r="E20" s="57">
        <f>Values!C42</f>
        <v>0.3575276881612629</v>
      </c>
      <c r="F20" s="60"/>
      <c r="H20" s="61"/>
      <c r="I20" s="61"/>
      <c r="J20" s="61"/>
      <c r="K20" s="61"/>
      <c r="L20" s="61"/>
    </row>
    <row r="21" spans="1:12" ht="15" customHeight="1" x14ac:dyDescent="0.2">
      <c r="A21" s="55"/>
      <c r="B21" s="56" t="s">
        <v>1226</v>
      </c>
      <c r="C21" s="51" t="s">
        <v>1238</v>
      </c>
      <c r="D21" s="53" t="s">
        <v>1229</v>
      </c>
      <c r="E21" s="57">
        <f>Values!C44/1000</f>
        <v>0.15240000000000001</v>
      </c>
      <c r="F21" s="60"/>
      <c r="H21" s="61"/>
      <c r="I21" s="61"/>
      <c r="J21" s="61"/>
      <c r="K21" s="61"/>
      <c r="L21" s="61"/>
    </row>
    <row r="22" spans="1:12" ht="15" customHeight="1" x14ac:dyDescent="0.2">
      <c r="A22" s="55"/>
      <c r="B22" s="56" t="s">
        <v>1226</v>
      </c>
      <c r="C22" s="51" t="s">
        <v>1238</v>
      </c>
      <c r="D22" s="58" t="s">
        <v>1230</v>
      </c>
      <c r="E22" s="57">
        <f>Values!C40</f>
        <v>0.6477438136826783</v>
      </c>
      <c r="F22" s="60"/>
      <c r="H22" s="61"/>
      <c r="I22" s="61"/>
      <c r="J22" s="61"/>
      <c r="K22" s="61"/>
      <c r="L22" s="61"/>
    </row>
    <row r="23" spans="1:12" ht="15" customHeight="1" x14ac:dyDescent="0.2">
      <c r="A23" s="55"/>
      <c r="B23" s="56" t="s">
        <v>1226</v>
      </c>
      <c r="C23" s="51" t="s">
        <v>1227</v>
      </c>
      <c r="D23" s="62" t="s">
        <v>1239</v>
      </c>
      <c r="E23" s="57">
        <f>Values!C17</f>
        <v>310730</v>
      </c>
      <c r="F23" s="60"/>
      <c r="H23" s="61"/>
      <c r="I23" s="61"/>
      <c r="J23" s="61"/>
      <c r="K23" s="61"/>
      <c r="L23" s="61"/>
    </row>
    <row r="24" spans="1:12" ht="15" customHeight="1" x14ac:dyDescent="0.2">
      <c r="A24" s="55"/>
      <c r="B24" s="56" t="s">
        <v>1226</v>
      </c>
      <c r="C24" s="51" t="s">
        <v>1236</v>
      </c>
      <c r="D24" s="62" t="s">
        <v>1239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 x14ac:dyDescent="0.2">
      <c r="A25" s="55"/>
      <c r="B25" s="56" t="s">
        <v>1226</v>
      </c>
      <c r="C25" s="51" t="s">
        <v>1238</v>
      </c>
      <c r="D25" s="62" t="s">
        <v>1240</v>
      </c>
      <c r="E25" s="81">
        <f>Values!C46</f>
        <v>36812.388185535099</v>
      </c>
      <c r="F25" s="60"/>
      <c r="H25" s="61"/>
      <c r="I25" s="61"/>
      <c r="J25" s="61"/>
      <c r="K25" s="61"/>
      <c r="L25" s="61"/>
    </row>
    <row r="26" spans="1:12" ht="15" customHeight="1" x14ac:dyDescent="0.2">
      <c r="A26" s="55"/>
      <c r="B26" s="56" t="s">
        <v>1226</v>
      </c>
      <c r="C26" s="51" t="s">
        <v>1238</v>
      </c>
      <c r="D26" s="62" t="s">
        <v>1239</v>
      </c>
      <c r="E26" s="57">
        <f>Values!C47</f>
        <v>6712860.6830836497</v>
      </c>
      <c r="F26" s="60"/>
      <c r="H26" s="61"/>
      <c r="I26" s="61"/>
      <c r="J26" s="61"/>
      <c r="K26" s="61"/>
      <c r="L26" s="61"/>
    </row>
    <row r="27" spans="1:12" ht="15" customHeight="1" x14ac:dyDescent="0.2">
      <c r="A27" s="55"/>
      <c r="B27" s="56" t="s">
        <v>1226</v>
      </c>
      <c r="C27" s="51" t="s">
        <v>1227</v>
      </c>
      <c r="D27" s="62" t="s">
        <v>1241</v>
      </c>
      <c r="E27" s="79">
        <f>Values!C13</f>
        <v>2.4</v>
      </c>
      <c r="F27" s="60"/>
      <c r="H27" s="61"/>
      <c r="I27" s="61"/>
      <c r="J27" s="61"/>
      <c r="K27" s="61"/>
      <c r="L27" s="61"/>
    </row>
    <row r="28" spans="1:12" ht="15" customHeight="1" x14ac:dyDescent="0.2">
      <c r="A28" s="55"/>
      <c r="B28" s="56" t="s">
        <v>1226</v>
      </c>
      <c r="C28" s="51" t="s">
        <v>1236</v>
      </c>
      <c r="D28" s="62" t="s">
        <v>1241</v>
      </c>
      <c r="E28" s="79">
        <f>Values!C27</f>
        <v>4.1399999999999997</v>
      </c>
      <c r="F28" s="60"/>
      <c r="H28" s="61"/>
      <c r="I28" s="61"/>
      <c r="J28" s="61"/>
      <c r="K28" s="61"/>
      <c r="L28" s="61"/>
    </row>
    <row r="29" spans="1:12" ht="15" customHeight="1" x14ac:dyDescent="0.2">
      <c r="A29" s="55"/>
      <c r="B29" s="56" t="s">
        <v>1226</v>
      </c>
      <c r="C29" s="51" t="s">
        <v>1238</v>
      </c>
      <c r="D29" s="62" t="s">
        <v>1241</v>
      </c>
      <c r="E29" s="79">
        <f>Values!C27</f>
        <v>4.1399999999999997</v>
      </c>
      <c r="F29" s="60"/>
      <c r="H29" s="61"/>
      <c r="I29" s="61"/>
      <c r="J29" s="61"/>
      <c r="K29" s="61"/>
      <c r="L29" s="61"/>
    </row>
    <row r="30" spans="1:12" ht="15" customHeight="1" x14ac:dyDescent="0.2">
      <c r="A30" s="55"/>
      <c r="B30" s="56" t="s">
        <v>1226</v>
      </c>
      <c r="C30" s="51" t="s">
        <v>1236</v>
      </c>
      <c r="D30" s="62" t="s">
        <v>1232</v>
      </c>
      <c r="E30" s="79">
        <f>Values!C26/1000</f>
        <v>0.66800000000000004</v>
      </c>
      <c r="F30" s="60"/>
      <c r="H30" s="61"/>
      <c r="I30" s="61"/>
      <c r="J30" s="61"/>
      <c r="K30" s="61"/>
      <c r="L30" s="61"/>
    </row>
    <row r="31" spans="1:12" ht="15" customHeight="1" x14ac:dyDescent="0.2">
      <c r="A31" s="55"/>
      <c r="B31" s="56" t="s">
        <v>1226</v>
      </c>
      <c r="C31" s="51" t="s">
        <v>1238</v>
      </c>
      <c r="D31" s="62" t="s">
        <v>1232</v>
      </c>
      <c r="E31" s="79">
        <f>Values!C45/1000</f>
        <v>0.53500000000000003</v>
      </c>
      <c r="F31" s="60"/>
      <c r="H31" s="61"/>
      <c r="I31" s="61"/>
      <c r="J31" s="61"/>
      <c r="K31" s="61"/>
      <c r="L31" s="61"/>
    </row>
    <row r="32" spans="1:12" ht="15" customHeight="1" x14ac:dyDescent="0.2">
      <c r="A32" s="55"/>
      <c r="B32" s="56" t="s">
        <v>1226</v>
      </c>
      <c r="C32" s="51" t="s">
        <v>1236</v>
      </c>
      <c r="D32" s="62" t="s">
        <v>1233</v>
      </c>
      <c r="E32" s="79">
        <f>Values!C26/1000</f>
        <v>0.66800000000000004</v>
      </c>
      <c r="F32" s="60"/>
      <c r="H32" s="61"/>
      <c r="I32" s="61"/>
      <c r="J32" s="61"/>
      <c r="K32" s="61"/>
      <c r="L32" s="61"/>
    </row>
    <row r="33" spans="1:12" ht="15" customHeight="1" x14ac:dyDescent="0.2">
      <c r="A33" s="55"/>
      <c r="B33" s="56" t="s">
        <v>1226</v>
      </c>
      <c r="C33" s="51" t="s">
        <v>1238</v>
      </c>
      <c r="D33" s="62" t="s">
        <v>1233</v>
      </c>
      <c r="E33" s="79">
        <f>Values!C45/1000</f>
        <v>0.53500000000000003</v>
      </c>
      <c r="F33" s="60"/>
      <c r="H33" s="61"/>
      <c r="I33" s="61"/>
      <c r="J33" s="61"/>
      <c r="K33" s="61"/>
      <c r="L33" s="61"/>
    </row>
    <row r="34" spans="1:12" ht="15" customHeight="1" x14ac:dyDescent="0.2">
      <c r="A34" s="55"/>
      <c r="B34" s="56" t="s">
        <v>1226</v>
      </c>
      <c r="C34" s="51" t="s">
        <v>1236</v>
      </c>
      <c r="D34" s="62" t="s">
        <v>1231</v>
      </c>
      <c r="E34" s="79">
        <f>Values!C26/1000</f>
        <v>0.66800000000000004</v>
      </c>
      <c r="F34" s="60"/>
      <c r="H34" s="61"/>
      <c r="I34" s="61"/>
      <c r="J34" s="61"/>
      <c r="K34" s="61"/>
      <c r="L34" s="61"/>
    </row>
    <row r="35" spans="1:12" ht="15" customHeight="1" x14ac:dyDescent="0.2">
      <c r="A35" s="55"/>
      <c r="B35" s="56" t="s">
        <v>1226</v>
      </c>
      <c r="C35" s="51" t="s">
        <v>1238</v>
      </c>
      <c r="D35" s="62" t="s">
        <v>1231</v>
      </c>
      <c r="E35" s="79">
        <f>Values!C45/1000</f>
        <v>0.53500000000000003</v>
      </c>
      <c r="F35" s="60"/>
      <c r="H35" s="61"/>
      <c r="I35" s="61"/>
      <c r="J35" s="61"/>
      <c r="K35" s="61"/>
      <c r="L35" s="61"/>
    </row>
    <row r="36" spans="1:12" ht="15" customHeight="1" x14ac:dyDescent="0.2">
      <c r="A36" s="55"/>
      <c r="B36" s="56" t="s">
        <v>1226</v>
      </c>
      <c r="C36" s="51" t="s">
        <v>1236</v>
      </c>
      <c r="D36" s="62" t="s">
        <v>1242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 x14ac:dyDescent="0.2">
      <c r="A37" s="55"/>
      <c r="B37" s="56" t="s">
        <v>1226</v>
      </c>
      <c r="C37" s="51" t="s">
        <v>1238</v>
      </c>
      <c r="D37" s="62" t="s">
        <v>1242</v>
      </c>
      <c r="E37" s="57">
        <f>Values!C48</f>
        <v>28317.221681180847</v>
      </c>
      <c r="F37" s="60"/>
      <c r="H37" s="61"/>
      <c r="I37" s="61"/>
      <c r="J37" s="61"/>
      <c r="K37" s="61"/>
      <c r="L37" s="61"/>
    </row>
    <row r="38" spans="1:12" ht="15" customHeight="1" x14ac:dyDescent="0.2">
      <c r="A38" s="55"/>
      <c r="B38" s="56" t="s">
        <v>1226</v>
      </c>
      <c r="C38" s="51" t="s">
        <v>1227</v>
      </c>
      <c r="D38" s="62" t="s">
        <v>1242</v>
      </c>
      <c r="E38" s="57">
        <f>Values!C15</f>
        <v>1204</v>
      </c>
      <c r="F38" s="60"/>
      <c r="H38" s="61"/>
      <c r="I38" s="61"/>
      <c r="J38" s="61"/>
      <c r="K38" s="61"/>
      <c r="L38" s="61"/>
    </row>
    <row r="39" spans="1:12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 x14ac:dyDescent="0.2">
      <c r="A50" s="55"/>
      <c r="B50" s="56"/>
      <c r="C50" s="56" t="s">
        <v>1226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 x14ac:dyDescent="0.2">
      <c r="A51" s="55"/>
      <c r="B51" s="65"/>
      <c r="C51" s="56" t="s">
        <v>1226</v>
      </c>
      <c r="D51" s="58" t="s">
        <v>1243</v>
      </c>
      <c r="E51" s="79">
        <f>E50+Values!C37/1000</f>
        <v>1.3740000000000001</v>
      </c>
      <c r="F51" s="60"/>
      <c r="H51" s="61"/>
      <c r="I51" s="61"/>
      <c r="J51" s="61"/>
      <c r="K51" s="61"/>
      <c r="L51" s="61"/>
    </row>
    <row r="52" spans="1:12" ht="15" customHeight="1" x14ac:dyDescent="0.2">
      <c r="A52" s="55"/>
      <c r="B52" s="65"/>
      <c r="C52" s="65" t="s">
        <v>1244</v>
      </c>
      <c r="D52" s="62" t="s">
        <v>1245</v>
      </c>
      <c r="E52" s="76">
        <f>'MCV e Guindaste'!C18/1000</f>
        <v>5.0449999999999999</v>
      </c>
      <c r="F52" s="60"/>
      <c r="H52" s="61"/>
      <c r="I52" s="61"/>
      <c r="J52" s="61"/>
      <c r="K52" s="61"/>
      <c r="L52" s="61"/>
    </row>
    <row r="53" spans="1:12" ht="15" customHeight="1" x14ac:dyDescent="0.2">
      <c r="A53" s="55"/>
      <c r="B53" s="65"/>
      <c r="C53" s="65" t="s">
        <v>1244</v>
      </c>
      <c r="D53" s="62" t="s">
        <v>1246</v>
      </c>
      <c r="E53" s="76">
        <f>('MCV e Guindaste'!B13/1000)+('MCV e Guindaste'!B9/1000)</f>
        <v>2.5389999999999997</v>
      </c>
      <c r="F53" s="60"/>
      <c r="H53" s="61"/>
      <c r="I53" s="61"/>
      <c r="J53" s="61"/>
      <c r="K53" s="61"/>
      <c r="L53" s="61"/>
    </row>
    <row r="54" spans="1:12" ht="15" customHeight="1" x14ac:dyDescent="0.2">
      <c r="A54" s="64"/>
      <c r="B54" s="65"/>
      <c r="C54" s="65" t="s">
        <v>1244</v>
      </c>
      <c r="D54" s="62" t="s">
        <v>1247</v>
      </c>
      <c r="E54" s="63">
        <f>('MCV e Guindaste'!C27*(-1))</f>
        <v>-2238.2269999999999</v>
      </c>
      <c r="F54" s="60"/>
      <c r="H54" s="61"/>
      <c r="I54" s="61"/>
      <c r="J54" s="61"/>
      <c r="K54" s="61"/>
      <c r="L54" s="61"/>
    </row>
    <row r="55" spans="1:12" ht="15" customHeight="1" x14ac:dyDescent="0.2">
      <c r="A55" s="66"/>
      <c r="B55" s="65"/>
      <c r="C55" s="65" t="s">
        <v>1244</v>
      </c>
      <c r="D55" s="62" t="s">
        <v>1248</v>
      </c>
      <c r="E55" s="77">
        <f>'MCV e Guindaste'!C22</f>
        <v>-2.5000000000000022E-2</v>
      </c>
      <c r="F55" s="67"/>
      <c r="H55" s="61"/>
      <c r="I55" s="61"/>
      <c r="J55" s="61"/>
      <c r="K55" s="61"/>
      <c r="L55" s="61"/>
    </row>
    <row r="56" spans="1:12" ht="15" customHeight="1" x14ac:dyDescent="0.2">
      <c r="A56" s="66"/>
      <c r="B56" s="65"/>
      <c r="C56" s="65" t="s">
        <v>1244</v>
      </c>
      <c r="D56" s="62" t="s">
        <v>1249</v>
      </c>
      <c r="E56" s="77">
        <f>'MCV e Guindaste'!C21</f>
        <v>1.3559999999999999</v>
      </c>
      <c r="F56" s="67"/>
      <c r="H56" s="61"/>
      <c r="I56" s="61"/>
      <c r="J56" s="61"/>
      <c r="K56" s="61"/>
      <c r="L56" s="61"/>
    </row>
    <row r="57" spans="1:12" ht="15" customHeight="1" x14ac:dyDescent="0.2">
      <c r="A57" s="66"/>
      <c r="B57" s="65"/>
      <c r="C57" s="65" t="s">
        <v>1244</v>
      </c>
      <c r="D57" s="62" t="s">
        <v>1250</v>
      </c>
      <c r="E57" s="77">
        <f>'MCV e Guindaste'!C22</f>
        <v>-2.5000000000000022E-2</v>
      </c>
      <c r="F57" s="67"/>
      <c r="H57" s="61"/>
      <c r="I57" s="61"/>
      <c r="J57" s="61"/>
      <c r="K57" s="61"/>
      <c r="L57" s="61"/>
    </row>
    <row r="58" spans="1:12" ht="15" customHeight="1" x14ac:dyDescent="0.2">
      <c r="A58" s="66"/>
      <c r="B58" s="65"/>
      <c r="C58" s="65" t="s">
        <v>1244</v>
      </c>
      <c r="D58" s="62" t="s">
        <v>1251</v>
      </c>
      <c r="E58" s="77">
        <f>'MCV e Guindaste'!C21</f>
        <v>1.3559999999999999</v>
      </c>
      <c r="F58" s="67"/>
      <c r="H58" s="61"/>
      <c r="I58" s="61"/>
      <c r="J58" s="61"/>
      <c r="K58" s="61"/>
      <c r="L58" s="61"/>
    </row>
    <row r="59" spans="1:12" ht="15" customHeight="1" x14ac:dyDescent="0.2">
      <c r="A59" s="64"/>
      <c r="B59" s="65"/>
      <c r="C59" s="65" t="s">
        <v>1226</v>
      </c>
      <c r="D59" s="62" t="s">
        <v>1252</v>
      </c>
      <c r="E59" s="78">
        <f>'MCV e Guindaste'!C26</f>
        <v>0.83899999999999997</v>
      </c>
      <c r="F59" s="60"/>
      <c r="H59" s="61"/>
      <c r="I59" s="61"/>
      <c r="J59" s="61"/>
      <c r="K59" s="61"/>
      <c r="L59" s="61"/>
    </row>
    <row r="60" spans="1:12" ht="15" customHeight="1" x14ac:dyDescent="0.2">
      <c r="A60" s="64"/>
      <c r="B60" s="65"/>
      <c r="C60" s="65" t="s">
        <v>1226</v>
      </c>
      <c r="D60" s="62" t="s">
        <v>1253</v>
      </c>
      <c r="E60" s="78">
        <f>'MCV e Guindaste'!C25</f>
        <v>2.0369999999999999</v>
      </c>
      <c r="F60" s="60"/>
      <c r="H60" s="61"/>
      <c r="I60" s="61"/>
      <c r="J60" s="61"/>
      <c r="K60" s="61"/>
      <c r="L60" s="61"/>
    </row>
    <row r="61" spans="1:12" ht="15" customHeight="1" x14ac:dyDescent="0.2">
      <c r="A61" s="64"/>
      <c r="B61" s="65"/>
      <c r="C61" s="65" t="s">
        <v>1226</v>
      </c>
      <c r="D61" s="62" t="s">
        <v>1254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 x14ac:dyDescent="0.2">
      <c r="A62" s="64"/>
      <c r="B62" s="65"/>
      <c r="C62" s="65" t="s">
        <v>1255</v>
      </c>
      <c r="D62" s="62" t="s">
        <v>1256</v>
      </c>
      <c r="E62" s="78">
        <f>Values!C18/1000</f>
        <v>8.8520000000000003</v>
      </c>
      <c r="F62" s="60"/>
      <c r="H62" s="61"/>
      <c r="I62" s="61"/>
      <c r="J62" s="61"/>
      <c r="K62" s="61"/>
      <c r="L62" s="61"/>
    </row>
    <row r="63" spans="1:12" ht="15" customHeight="1" x14ac:dyDescent="0.2">
      <c r="A63" s="64"/>
      <c r="B63" s="65"/>
      <c r="C63" s="65" t="s">
        <v>1257</v>
      </c>
      <c r="D63" s="65" t="s">
        <v>1258</v>
      </c>
      <c r="E63" s="78">
        <f>'MCV e Guindaste'!C24</f>
        <v>-6.800000000000006E-2</v>
      </c>
      <c r="F63" s="60"/>
      <c r="H63" s="61"/>
      <c r="I63" s="61"/>
      <c r="J63" s="61"/>
      <c r="K63" s="61"/>
      <c r="L63" s="61"/>
    </row>
    <row r="64" spans="1:12" ht="15" customHeight="1" x14ac:dyDescent="0.2">
      <c r="A64" s="64"/>
      <c r="B64" s="65"/>
      <c r="C64" s="65" t="s">
        <v>1257</v>
      </c>
      <c r="D64" s="65" t="s">
        <v>1259</v>
      </c>
      <c r="E64" s="78">
        <f>'MCV e Guindaste'!C23</f>
        <v>2.5389999999999997</v>
      </c>
      <c r="F64" s="60"/>
      <c r="H64" s="61"/>
      <c r="I64" s="61"/>
      <c r="J64" s="61"/>
      <c r="K64" s="61"/>
      <c r="L64" s="61"/>
    </row>
    <row r="65" spans="1:12" ht="15" customHeight="1" x14ac:dyDescent="0.2">
      <c r="A65" s="64"/>
      <c r="B65" s="65"/>
      <c r="C65" s="65" t="s">
        <v>1257</v>
      </c>
      <c r="D65" s="65" t="s">
        <v>1260</v>
      </c>
      <c r="E65" s="68">
        <f>'MCV e Guindaste'!O18</f>
        <v>2235.6880000000001</v>
      </c>
      <c r="F65" s="60"/>
      <c r="H65" s="61"/>
      <c r="I65" s="61"/>
      <c r="J65" s="61"/>
      <c r="K65" s="61"/>
      <c r="L65" s="61"/>
    </row>
    <row r="66" spans="1:12" ht="15" customHeight="1" x14ac:dyDescent="0.2">
      <c r="A66" s="64"/>
      <c r="B66" s="65"/>
      <c r="C66" s="65" t="s">
        <v>1227</v>
      </c>
      <c r="D66" s="62" t="s">
        <v>1261</v>
      </c>
      <c r="E66" s="68" t="str">
        <f>IF(Values!A5="","Linha",SUBSTITUTE(Values!A5," ","_"))</f>
        <v>WSI_152.2510-DR-4041-4</v>
      </c>
      <c r="F66" s="60"/>
      <c r="H66" s="61"/>
      <c r="I66" s="61"/>
      <c r="J66" s="61"/>
      <c r="K66" s="61"/>
      <c r="L66" s="61"/>
    </row>
    <row r="67" spans="1:12" ht="15" customHeight="1" x14ac:dyDescent="0.2">
      <c r="A67" s="64"/>
      <c r="B67" s="65"/>
      <c r="C67" s="65" t="s">
        <v>1236</v>
      </c>
      <c r="D67" s="62" t="s">
        <v>1261</v>
      </c>
      <c r="E67" s="68" t="str">
        <f>IF(Values!A20="","Vértebra",SUBSTITUTE(Values!A20," ","_"))</f>
        <v>CB-BR1522510-00-05</v>
      </c>
      <c r="F67" s="60"/>
      <c r="H67" s="61"/>
      <c r="I67" s="61"/>
      <c r="J67" s="61"/>
      <c r="K67" s="61"/>
      <c r="L67" s="61"/>
    </row>
    <row r="68" spans="1:12" ht="15" customHeight="1" x14ac:dyDescent="0.2">
      <c r="A68" s="64"/>
      <c r="B68" s="65"/>
      <c r="C68" s="65" t="s">
        <v>1238</v>
      </c>
      <c r="D68" s="62" t="s">
        <v>1261</v>
      </c>
      <c r="E68" s="68" t="str">
        <f>IF(Values!A39="","Conector",SUBSTITUTE(Values!A39," ","_"))</f>
        <v>CB-EF1522510-00-09</v>
      </c>
      <c r="F68" s="60"/>
      <c r="H68" s="61"/>
      <c r="I68" s="61"/>
      <c r="J68" s="61"/>
      <c r="K68" s="61"/>
      <c r="L68" s="61"/>
    </row>
    <row r="69" spans="1:12" ht="15" customHeight="1" x14ac:dyDescent="0.2">
      <c r="A69" s="64"/>
      <c r="B69" s="65"/>
      <c r="C69" s="65" t="s">
        <v>1244</v>
      </c>
      <c r="D69" s="62" t="s">
        <v>1261</v>
      </c>
      <c r="E69" s="68" t="str">
        <f>IF('MCV e Guindaste'!B6="","MCV",SUBSTITUTE('MCV e Guindaste'!B6," ","_"))</f>
        <v>ok</v>
      </c>
      <c r="F69" s="60"/>
      <c r="H69" s="61"/>
      <c r="I69" s="61"/>
      <c r="J69" s="61"/>
      <c r="K69" s="61"/>
      <c r="L69" s="61"/>
    </row>
    <row r="70" spans="1:12" ht="15" customHeight="1" x14ac:dyDescent="0.2">
      <c r="A70" s="64"/>
      <c r="B70" s="65"/>
      <c r="C70" s="65" t="s">
        <v>1262</v>
      </c>
      <c r="D70" s="62" t="s">
        <v>1263</v>
      </c>
      <c r="E70" s="78" t="s">
        <v>1264</v>
      </c>
      <c r="F70" s="60"/>
      <c r="H70" s="61"/>
      <c r="I70" s="61"/>
      <c r="J70" s="61"/>
      <c r="K70" s="61"/>
      <c r="L70" s="61"/>
    </row>
    <row r="71" spans="1:12" ht="15" customHeight="1" x14ac:dyDescent="0.2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 x14ac:dyDescent="0.2">
      <c r="A72" s="64"/>
      <c r="B72" s="65"/>
      <c r="C72" s="65" t="s">
        <v>1265</v>
      </c>
      <c r="D72" s="62" t="s">
        <v>1266</v>
      </c>
      <c r="E72" s="478">
        <f>'Bending Stiffness'!A6</f>
        <v>5.7000000000000002E-3</v>
      </c>
      <c r="F72" s="60"/>
      <c r="H72" s="61"/>
      <c r="I72" s="61"/>
      <c r="J72" s="61"/>
      <c r="K72" s="61"/>
      <c r="L72" s="61"/>
    </row>
    <row r="73" spans="1:12" ht="15" customHeight="1" x14ac:dyDescent="0.2">
      <c r="A73" s="64"/>
      <c r="B73" s="65"/>
      <c r="C73" s="65" t="s">
        <v>1265</v>
      </c>
      <c r="D73" s="62" t="s">
        <v>1267</v>
      </c>
      <c r="E73" s="478">
        <f>'Bending Stiffness'!A7</f>
        <v>1.26E-2</v>
      </c>
      <c r="F73" s="60"/>
      <c r="H73" s="61"/>
      <c r="I73" s="61"/>
      <c r="J73" s="61"/>
      <c r="K73" s="61"/>
      <c r="L73" s="61"/>
    </row>
    <row r="74" spans="1:12" ht="15" customHeight="1" x14ac:dyDescent="0.2">
      <c r="A74" s="64"/>
      <c r="B74" s="65"/>
      <c r="C74" s="65" t="s">
        <v>1265</v>
      </c>
      <c r="D74" s="62" t="s">
        <v>1268</v>
      </c>
      <c r="E74" s="478">
        <f>'Bending Stiffness'!A8</f>
        <v>2.0799999999999999E-2</v>
      </c>
      <c r="F74" s="60"/>
      <c r="H74" s="61"/>
      <c r="I74" s="61"/>
      <c r="J74" s="61"/>
      <c r="K74" s="61"/>
      <c r="L74" s="61"/>
    </row>
    <row r="75" spans="1:12" ht="15" customHeight="1" x14ac:dyDescent="0.2">
      <c r="A75" s="64"/>
      <c r="B75" s="65"/>
      <c r="C75" s="65" t="s">
        <v>1265</v>
      </c>
      <c r="D75" s="62" t="s">
        <v>1269</v>
      </c>
      <c r="E75" s="478">
        <f>'Bending Stiffness'!A9</f>
        <v>3.0200000000000001E-2</v>
      </c>
      <c r="F75" s="60"/>
      <c r="H75" s="61"/>
      <c r="I75" s="61"/>
      <c r="J75" s="61"/>
      <c r="K75" s="61"/>
      <c r="L75" s="61"/>
    </row>
    <row r="76" spans="1:12" ht="15" customHeight="1" x14ac:dyDescent="0.2">
      <c r="A76" s="64"/>
      <c r="B76" s="65"/>
      <c r="C76" s="65" t="s">
        <v>1265</v>
      </c>
      <c r="D76" s="62" t="s">
        <v>1270</v>
      </c>
      <c r="E76" s="478">
        <f>'Bending Stiffness'!A10</f>
        <v>4.0899999999999999E-2</v>
      </c>
      <c r="F76" s="60"/>
      <c r="H76" s="61"/>
      <c r="I76" s="61"/>
      <c r="J76" s="61"/>
      <c r="K76" s="61"/>
      <c r="L76" s="61"/>
    </row>
    <row r="77" spans="1:12" ht="15" customHeight="1" x14ac:dyDescent="0.2">
      <c r="A77" s="64"/>
      <c r="B77" s="65"/>
      <c r="C77" s="65" t="s">
        <v>1265</v>
      </c>
      <c r="D77" s="62" t="s">
        <v>1271</v>
      </c>
      <c r="E77" s="478">
        <f>'Bending Stiffness'!A11</f>
        <v>5.28E-2</v>
      </c>
      <c r="F77" s="60"/>
      <c r="H77" s="61"/>
      <c r="I77" s="61"/>
      <c r="J77" s="61"/>
      <c r="K77" s="61"/>
      <c r="L77" s="61"/>
    </row>
    <row r="78" spans="1:12" ht="15" customHeight="1" x14ac:dyDescent="0.2">
      <c r="A78" s="64"/>
      <c r="B78" s="65"/>
      <c r="C78" s="65" t="s">
        <v>1265</v>
      </c>
      <c r="D78" s="62" t="s">
        <v>1272</v>
      </c>
      <c r="E78" s="478">
        <f>'Bending Stiffness'!A12</f>
        <v>6.59E-2</v>
      </c>
      <c r="F78" s="60"/>
      <c r="H78" s="61"/>
      <c r="I78" s="61"/>
      <c r="J78" s="61"/>
      <c r="K78" s="61"/>
      <c r="L78" s="61"/>
    </row>
    <row r="79" spans="1:12" ht="15" customHeight="1" x14ac:dyDescent="0.2">
      <c r="A79" s="64"/>
      <c r="B79" s="65"/>
      <c r="C79" s="65" t="s">
        <v>1265</v>
      </c>
      <c r="D79" s="62" t="s">
        <v>1273</v>
      </c>
      <c r="E79" s="478">
        <f>'Bending Stiffness'!A13</f>
        <v>8.0199999999999994E-2</v>
      </c>
      <c r="F79" s="60"/>
      <c r="H79" s="61"/>
      <c r="I79" s="61"/>
      <c r="J79" s="61"/>
      <c r="K79" s="61"/>
      <c r="L79" s="61"/>
    </row>
    <row r="80" spans="1:12" ht="15" customHeight="1" x14ac:dyDescent="0.2">
      <c r="A80" s="64"/>
      <c r="B80" s="65"/>
      <c r="C80" s="65" t="s">
        <v>1265</v>
      </c>
      <c r="D80" s="62" t="s">
        <v>1274</v>
      </c>
      <c r="E80" s="478">
        <f>'Bending Stiffness'!A14</f>
        <v>9.5799999999999996E-2</v>
      </c>
      <c r="F80" s="60"/>
      <c r="H80" s="61"/>
      <c r="I80" s="61"/>
      <c r="J80" s="61"/>
      <c r="K80" s="61"/>
      <c r="L80" s="61"/>
    </row>
    <row r="81" spans="1:12" ht="15" customHeight="1" x14ac:dyDescent="0.2">
      <c r="A81" s="64"/>
      <c r="B81" s="65"/>
      <c r="C81" s="65" t="s">
        <v>1265</v>
      </c>
      <c r="D81" s="62" t="s">
        <v>1275</v>
      </c>
      <c r="E81" s="478">
        <f>'Bending Stiffness'!A15</f>
        <v>0.11269999999999999</v>
      </c>
      <c r="F81" s="60"/>
      <c r="H81" s="61"/>
      <c r="I81" s="61"/>
      <c r="J81" s="61"/>
      <c r="K81" s="61"/>
      <c r="L81" s="61"/>
    </row>
    <row r="82" spans="1:12" ht="15" customHeight="1" x14ac:dyDescent="0.2">
      <c r="A82" s="64"/>
      <c r="B82" s="65"/>
      <c r="C82" s="65" t="s">
        <v>1265</v>
      </c>
      <c r="D82" s="62" t="s">
        <v>1276</v>
      </c>
      <c r="E82" s="478">
        <f>'Bending Stiffness'!A16</f>
        <v>0.1308</v>
      </c>
      <c r="F82" s="60"/>
      <c r="H82" s="61"/>
      <c r="I82" s="61"/>
      <c r="J82" s="61"/>
      <c r="K82" s="61"/>
      <c r="L82" s="61"/>
    </row>
    <row r="83" spans="1:12" ht="15" customHeight="1" x14ac:dyDescent="0.2">
      <c r="A83" s="64"/>
      <c r="B83" s="65"/>
      <c r="C83" s="65" t="s">
        <v>1265</v>
      </c>
      <c r="D83" s="62" t="s">
        <v>1277</v>
      </c>
      <c r="E83" s="478">
        <f>'Bending Stiffness'!A17</f>
        <v>0.15010000000000001</v>
      </c>
      <c r="F83" s="60"/>
      <c r="H83" s="61"/>
      <c r="I83" s="61"/>
      <c r="J83" s="61"/>
      <c r="K83" s="61"/>
      <c r="L83" s="61"/>
    </row>
    <row r="84" spans="1:12" ht="15" customHeight="1" x14ac:dyDescent="0.2">
      <c r="A84" s="64"/>
      <c r="B84" s="65"/>
      <c r="C84" s="65" t="s">
        <v>1265</v>
      </c>
      <c r="D84" s="62" t="s">
        <v>1278</v>
      </c>
      <c r="E84" s="478">
        <f>'Bending Stiffness'!A18</f>
        <v>0.1706</v>
      </c>
      <c r="F84" s="60"/>
      <c r="H84" s="61"/>
      <c r="I84" s="61"/>
      <c r="J84" s="61"/>
      <c r="K84" s="61"/>
      <c r="L84" s="61"/>
    </row>
    <row r="85" spans="1:12" ht="15" customHeight="1" x14ac:dyDescent="0.2">
      <c r="A85" s="64"/>
      <c r="B85" s="65"/>
      <c r="C85" s="65" t="s">
        <v>1265</v>
      </c>
      <c r="D85" s="62" t="s">
        <v>1279</v>
      </c>
      <c r="E85" s="478">
        <f>'Bending Stiffness'!A19</f>
        <v>0.19239999999999999</v>
      </c>
      <c r="F85" s="60"/>
      <c r="H85" s="61"/>
      <c r="I85" s="61"/>
      <c r="J85" s="61"/>
      <c r="K85" s="61"/>
      <c r="L85" s="61"/>
    </row>
    <row r="86" spans="1:12" ht="15" customHeight="1" x14ac:dyDescent="0.2">
      <c r="A86" s="64"/>
      <c r="B86" s="65"/>
      <c r="C86" s="65" t="s">
        <v>1265</v>
      </c>
      <c r="D86" s="62" t="s">
        <v>1280</v>
      </c>
      <c r="E86" s="478">
        <f>'Bending Stiffness'!A20</f>
        <v>0.2155</v>
      </c>
      <c r="F86" s="60"/>
      <c r="H86" s="61"/>
      <c r="I86" s="61"/>
      <c r="J86" s="61"/>
      <c r="K86" s="61"/>
      <c r="L86" s="61"/>
    </row>
    <row r="87" spans="1:12" ht="15" customHeight="1" x14ac:dyDescent="0.2">
      <c r="A87" s="64"/>
      <c r="B87" s="65"/>
      <c r="C87" s="65" t="s">
        <v>1265</v>
      </c>
      <c r="D87" s="62" t="s">
        <v>1281</v>
      </c>
      <c r="E87" s="478">
        <f>'Bending Stiffness'!A21</f>
        <v>0.2397</v>
      </c>
      <c r="F87" s="60"/>
      <c r="H87" s="61"/>
      <c r="I87" s="61"/>
      <c r="J87" s="61"/>
      <c r="K87" s="61"/>
      <c r="L87" s="61"/>
    </row>
    <row r="88" spans="1:12" ht="15" customHeight="1" x14ac:dyDescent="0.2">
      <c r="A88" s="64"/>
      <c r="B88" s="65"/>
      <c r="C88" s="65" t="s">
        <v>1265</v>
      </c>
      <c r="D88" s="62" t="s">
        <v>1282</v>
      </c>
      <c r="E88" s="478">
        <f>'Bending Stiffness'!A22</f>
        <v>0.26519999999999999</v>
      </c>
      <c r="F88" s="60"/>
      <c r="H88" s="61"/>
      <c r="I88" s="61"/>
      <c r="J88" s="61"/>
      <c r="K88" s="61"/>
      <c r="L88" s="61"/>
    </row>
    <row r="89" spans="1:12" ht="15" customHeight="1" x14ac:dyDescent="0.2">
      <c r="A89" s="64"/>
      <c r="B89" s="65"/>
      <c r="C89" s="65" t="s">
        <v>1265</v>
      </c>
      <c r="D89" s="62" t="s">
        <v>1283</v>
      </c>
      <c r="E89" s="478">
        <f>'Bending Stiffness'!A23</f>
        <v>0.29199999999999998</v>
      </c>
      <c r="F89" s="60"/>
      <c r="H89" s="61"/>
      <c r="I89" s="61"/>
      <c r="J89" s="61"/>
      <c r="K89" s="61"/>
      <c r="L89" s="61"/>
    </row>
    <row r="90" spans="1:12" ht="15" customHeight="1" x14ac:dyDescent="0.2">
      <c r="A90" s="64"/>
      <c r="B90" s="65"/>
      <c r="C90" s="65" t="s">
        <v>1265</v>
      </c>
      <c r="D90" s="62" t="s">
        <v>1284</v>
      </c>
      <c r="E90" s="478">
        <f>'Bending Stiffness'!A24</f>
        <v>0.32</v>
      </c>
      <c r="F90" s="60"/>
      <c r="H90" s="61"/>
      <c r="I90" s="61"/>
      <c r="J90" s="61"/>
      <c r="K90" s="61"/>
      <c r="L90" s="61"/>
    </row>
    <row r="91" spans="1:12" ht="15" customHeight="1" x14ac:dyDescent="0.2">
      <c r="A91" s="64"/>
      <c r="B91" s="65"/>
      <c r="C91" s="65" t="s">
        <v>1265</v>
      </c>
      <c r="D91" s="62" t="s">
        <v>1285</v>
      </c>
      <c r="E91" s="478">
        <f>'Bending Stiffness'!A25</f>
        <v>0.34920000000000001</v>
      </c>
      <c r="F91" s="60"/>
      <c r="H91" s="61"/>
      <c r="I91" s="61"/>
      <c r="J91" s="61"/>
      <c r="K91" s="61"/>
      <c r="L91" s="61"/>
    </row>
    <row r="92" spans="1:12" ht="15" customHeight="1" x14ac:dyDescent="0.2">
      <c r="A92" s="64"/>
      <c r="B92" s="65"/>
      <c r="C92" s="65" t="s">
        <v>1265</v>
      </c>
      <c r="D92" s="62" t="s">
        <v>1286</v>
      </c>
      <c r="E92" s="478">
        <f>'Bending Stiffness'!A26</f>
        <v>0.37969999999999998</v>
      </c>
      <c r="F92" s="60"/>
      <c r="H92" s="61"/>
      <c r="I92" s="61"/>
      <c r="J92" s="61"/>
      <c r="K92" s="61"/>
      <c r="L92" s="61"/>
    </row>
    <row r="93" spans="1:12" ht="15" customHeight="1" x14ac:dyDescent="0.2">
      <c r="A93" s="64"/>
      <c r="B93" s="65"/>
      <c r="C93" s="65" t="s">
        <v>1265</v>
      </c>
      <c r="D93" s="62" t="s">
        <v>1287</v>
      </c>
      <c r="E93" s="478">
        <f>'Bending Stiffness'!A27</f>
        <v>0.41139999999999999</v>
      </c>
      <c r="F93" s="60"/>
      <c r="H93" s="61"/>
      <c r="I93" s="61"/>
      <c r="J93" s="61"/>
      <c r="K93" s="61"/>
      <c r="L93" s="61"/>
    </row>
    <row r="94" spans="1:12" ht="15" customHeight="1" x14ac:dyDescent="0.2">
      <c r="A94" s="64"/>
      <c r="B94" s="65"/>
      <c r="C94" s="65" t="s">
        <v>1265</v>
      </c>
      <c r="D94" s="62" t="s">
        <v>1288</v>
      </c>
      <c r="E94" s="478">
        <f>'Bending Stiffness'!A28</f>
        <v>0.44429999999999997</v>
      </c>
      <c r="F94" s="60"/>
      <c r="H94" s="61"/>
      <c r="I94" s="61"/>
      <c r="J94" s="61"/>
      <c r="K94" s="61"/>
      <c r="L94" s="61"/>
    </row>
    <row r="95" spans="1:12" ht="15" customHeight="1" x14ac:dyDescent="0.2">
      <c r="A95" s="64"/>
      <c r="B95" s="65"/>
      <c r="C95" s="65" t="s">
        <v>1265</v>
      </c>
      <c r="D95" s="62" t="s">
        <v>1289</v>
      </c>
      <c r="E95" s="478">
        <f>'Bending Stiffness'!A29</f>
        <v>0.47849999999999998</v>
      </c>
      <c r="F95" s="60"/>
      <c r="H95" s="61"/>
      <c r="I95" s="61"/>
      <c r="J95" s="61"/>
      <c r="K95" s="61"/>
      <c r="L95" s="61"/>
    </row>
    <row r="96" spans="1:12" ht="15" customHeight="1" x14ac:dyDescent="0.2">
      <c r="A96" s="64"/>
      <c r="B96" s="65"/>
      <c r="C96" s="65" t="s">
        <v>1265</v>
      </c>
      <c r="D96" s="62" t="s">
        <v>1290</v>
      </c>
      <c r="E96" s="478">
        <f>'Bending Stiffness'!C6</f>
        <v>1.931</v>
      </c>
      <c r="F96" s="60"/>
      <c r="H96" s="61"/>
      <c r="I96" s="61"/>
      <c r="J96" s="61"/>
      <c r="K96" s="61"/>
      <c r="L96" s="61"/>
    </row>
    <row r="97" spans="1:12" ht="15" customHeight="1" x14ac:dyDescent="0.2">
      <c r="A97" s="64"/>
      <c r="B97" s="65"/>
      <c r="C97" s="65" t="s">
        <v>1265</v>
      </c>
      <c r="D97" s="62" t="s">
        <v>1291</v>
      </c>
      <c r="E97" s="478">
        <f>'Bending Stiffness'!C7</f>
        <v>2.657</v>
      </c>
      <c r="F97" s="60"/>
      <c r="H97" s="61"/>
      <c r="I97" s="61"/>
      <c r="J97" s="61"/>
      <c r="K97" s="61"/>
      <c r="L97" s="61"/>
    </row>
    <row r="98" spans="1:12" ht="15" customHeight="1" x14ac:dyDescent="0.2">
      <c r="A98" s="64"/>
      <c r="B98" s="65"/>
      <c r="C98" s="65" t="s">
        <v>1265</v>
      </c>
      <c r="D98" s="62" t="s">
        <v>1292</v>
      </c>
      <c r="E98" s="478">
        <f>'Bending Stiffness'!C8</f>
        <v>3.5089999999999999</v>
      </c>
      <c r="F98" s="60"/>
      <c r="H98" s="61"/>
      <c r="I98" s="61"/>
      <c r="J98" s="61"/>
      <c r="K98" s="61"/>
      <c r="L98" s="61"/>
    </row>
    <row r="99" spans="1:12" ht="15" customHeight="1" x14ac:dyDescent="0.2">
      <c r="A99" s="64"/>
      <c r="B99" s="65"/>
      <c r="C99" s="65" t="s">
        <v>1265</v>
      </c>
      <c r="D99" s="62" t="s">
        <v>1293</v>
      </c>
      <c r="E99" s="478">
        <f>'Bending Stiffness'!C9</f>
        <v>4.4889999999999999</v>
      </c>
      <c r="F99" s="60"/>
      <c r="H99" s="61"/>
      <c r="I99" s="61"/>
      <c r="J99" s="61"/>
      <c r="K99" s="61"/>
      <c r="L99" s="61"/>
    </row>
    <row r="100" spans="1:12" ht="15" customHeight="1" x14ac:dyDescent="0.2">
      <c r="A100" s="64"/>
      <c r="B100" s="65"/>
      <c r="C100" s="65" t="s">
        <v>1265</v>
      </c>
      <c r="D100" s="62" t="s">
        <v>1294</v>
      </c>
      <c r="E100" s="478">
        <f>'Bending Stiffness'!C10</f>
        <v>5.5990000000000002</v>
      </c>
      <c r="F100" s="60"/>
      <c r="H100" s="61"/>
      <c r="I100" s="61"/>
      <c r="J100" s="61"/>
      <c r="K100" s="61"/>
      <c r="L100" s="61"/>
    </row>
    <row r="101" spans="1:12" ht="15" customHeight="1" x14ac:dyDescent="0.2">
      <c r="A101" s="64"/>
      <c r="B101" s="65"/>
      <c r="C101" s="65" t="s">
        <v>1265</v>
      </c>
      <c r="D101" s="62" t="s">
        <v>1295</v>
      </c>
      <c r="E101" s="478">
        <f>'Bending Stiffness'!C11</f>
        <v>6.8380000000000001</v>
      </c>
      <c r="F101" s="60"/>
      <c r="H101" s="61"/>
      <c r="I101" s="61"/>
      <c r="J101" s="61"/>
      <c r="K101" s="61"/>
      <c r="L101" s="61"/>
    </row>
    <row r="102" spans="1:12" ht="15" customHeight="1" x14ac:dyDescent="0.2">
      <c r="A102" s="64"/>
      <c r="B102" s="65"/>
      <c r="C102" s="65" t="s">
        <v>1265</v>
      </c>
      <c r="D102" s="62" t="s">
        <v>1296</v>
      </c>
      <c r="E102" s="478">
        <f>'Bending Stiffness'!C12</f>
        <v>8.2050000000000001</v>
      </c>
      <c r="F102" s="60"/>
      <c r="H102" s="61"/>
      <c r="I102" s="61"/>
      <c r="J102" s="61"/>
      <c r="K102" s="61"/>
      <c r="L102" s="61"/>
    </row>
    <row r="103" spans="1:12" ht="15" customHeight="1" x14ac:dyDescent="0.2">
      <c r="A103" s="64"/>
      <c r="B103" s="65"/>
      <c r="C103" s="65" t="s">
        <v>1265</v>
      </c>
      <c r="D103" s="62" t="s">
        <v>1297</v>
      </c>
      <c r="E103" s="478">
        <f>'Bending Stiffness'!C13</f>
        <v>9.7010000000000005</v>
      </c>
      <c r="F103" s="60"/>
      <c r="H103" s="61"/>
      <c r="I103" s="61"/>
      <c r="J103" s="61"/>
      <c r="K103" s="61"/>
      <c r="L103" s="61"/>
    </row>
    <row r="104" spans="1:12" ht="15" customHeight="1" x14ac:dyDescent="0.2">
      <c r="A104" s="64"/>
      <c r="B104" s="65"/>
      <c r="C104" s="65" t="s">
        <v>1265</v>
      </c>
      <c r="D104" s="62" t="s">
        <v>1298</v>
      </c>
      <c r="E104" s="478">
        <f>'Bending Stiffness'!C14</f>
        <v>11.327</v>
      </c>
      <c r="F104" s="60"/>
      <c r="H104" s="61"/>
      <c r="I104" s="61"/>
      <c r="J104" s="61"/>
      <c r="K104" s="61"/>
      <c r="L104" s="61"/>
    </row>
    <row r="105" spans="1:12" ht="15" customHeight="1" x14ac:dyDescent="0.2">
      <c r="A105" s="64"/>
      <c r="B105" s="65"/>
      <c r="C105" s="65" t="s">
        <v>1265</v>
      </c>
      <c r="D105" s="62" t="s">
        <v>1299</v>
      </c>
      <c r="E105" s="478">
        <f>'Bending Stiffness'!C15</f>
        <v>13.081</v>
      </c>
      <c r="F105" s="60"/>
      <c r="H105" s="61"/>
      <c r="I105" s="61"/>
      <c r="J105" s="61"/>
      <c r="K105" s="61"/>
      <c r="L105" s="61"/>
    </row>
    <row r="106" spans="1:12" ht="15" customHeight="1" x14ac:dyDescent="0.2">
      <c r="A106" s="64"/>
      <c r="B106" s="65"/>
      <c r="C106" s="65" t="s">
        <v>1265</v>
      </c>
      <c r="D106" s="62" t="s">
        <v>1300</v>
      </c>
      <c r="E106" s="478">
        <f>'Bending Stiffness'!C16</f>
        <v>14.964</v>
      </c>
      <c r="F106" s="60"/>
      <c r="H106" s="61"/>
      <c r="I106" s="61"/>
      <c r="J106" s="61"/>
      <c r="K106" s="61"/>
      <c r="L106" s="61"/>
    </row>
    <row r="107" spans="1:12" ht="15" customHeight="1" x14ac:dyDescent="0.2">
      <c r="A107" s="64"/>
      <c r="B107" s="65"/>
      <c r="C107" s="65" t="s">
        <v>1265</v>
      </c>
      <c r="D107" s="62" t="s">
        <v>1301</v>
      </c>
      <c r="E107" s="478">
        <f>'Bending Stiffness'!C17</f>
        <v>16.977</v>
      </c>
      <c r="F107" s="60"/>
      <c r="H107" s="61"/>
      <c r="I107" s="61"/>
      <c r="J107" s="61"/>
      <c r="K107" s="61"/>
      <c r="L107" s="61"/>
    </row>
    <row r="108" spans="1:12" ht="15" customHeight="1" x14ac:dyDescent="0.2">
      <c r="A108" s="64"/>
      <c r="B108" s="65"/>
      <c r="C108" s="65" t="s">
        <v>1265</v>
      </c>
      <c r="D108" s="62" t="s">
        <v>1302</v>
      </c>
      <c r="E108" s="478">
        <f>'Bending Stiffness'!C18</f>
        <v>19.117999999999999</v>
      </c>
      <c r="F108" s="60"/>
      <c r="H108" s="61"/>
      <c r="I108" s="61"/>
      <c r="J108" s="61"/>
      <c r="K108" s="61"/>
      <c r="L108" s="61"/>
    </row>
    <row r="109" spans="1:12" ht="15" customHeight="1" x14ac:dyDescent="0.2">
      <c r="A109" s="64"/>
      <c r="B109" s="65"/>
      <c r="C109" s="65" t="s">
        <v>1265</v>
      </c>
      <c r="D109" s="62" t="s">
        <v>1303</v>
      </c>
      <c r="E109" s="478">
        <f>'Bending Stiffness'!C19</f>
        <v>21.388000000000002</v>
      </c>
      <c r="F109" s="60"/>
      <c r="H109" s="61"/>
      <c r="I109" s="61"/>
      <c r="J109" s="61"/>
      <c r="K109" s="61"/>
      <c r="L109" s="61"/>
    </row>
    <row r="110" spans="1:12" ht="15" customHeight="1" x14ac:dyDescent="0.2">
      <c r="A110" s="64"/>
      <c r="B110" s="65"/>
      <c r="C110" s="65" t="s">
        <v>1265</v>
      </c>
      <c r="D110" s="62" t="s">
        <v>1304</v>
      </c>
      <c r="E110" s="478">
        <f>'Bending Stiffness'!C20</f>
        <v>23.786999999999999</v>
      </c>
      <c r="F110" s="60"/>
      <c r="H110" s="61"/>
      <c r="I110" s="61"/>
      <c r="J110" s="61"/>
      <c r="K110" s="61"/>
      <c r="L110" s="61"/>
    </row>
    <row r="111" spans="1:12" ht="15" customHeight="1" x14ac:dyDescent="0.2">
      <c r="A111" s="64"/>
      <c r="B111" s="65"/>
      <c r="C111" s="65" t="s">
        <v>1265</v>
      </c>
      <c r="D111" s="62" t="s">
        <v>1305</v>
      </c>
      <c r="E111" s="478">
        <f>'Bending Stiffness'!C21</f>
        <v>26.315999999999999</v>
      </c>
      <c r="F111" s="60"/>
      <c r="H111" s="61"/>
      <c r="I111" s="61"/>
      <c r="J111" s="61"/>
      <c r="K111" s="61"/>
      <c r="L111" s="61"/>
    </row>
    <row r="112" spans="1:12" ht="15" customHeight="1" x14ac:dyDescent="0.2">
      <c r="A112" s="64"/>
      <c r="B112" s="65"/>
      <c r="C112" s="65" t="s">
        <v>1265</v>
      </c>
      <c r="D112" s="62" t="s">
        <v>1306</v>
      </c>
      <c r="E112" s="478">
        <f>'Bending Stiffness'!C22</f>
        <v>28.972999999999999</v>
      </c>
      <c r="F112" s="60"/>
      <c r="H112" s="61"/>
      <c r="I112" s="61"/>
      <c r="J112" s="61"/>
      <c r="K112" s="61"/>
      <c r="L112" s="61"/>
    </row>
    <row r="113" spans="1:12" ht="15" customHeight="1" x14ac:dyDescent="0.2">
      <c r="A113" s="64"/>
      <c r="B113" s="65"/>
      <c r="C113" s="65" t="s">
        <v>1265</v>
      </c>
      <c r="D113" s="62" t="s">
        <v>1307</v>
      </c>
      <c r="E113" s="478">
        <f>'Bending Stiffness'!C23</f>
        <v>31.759</v>
      </c>
      <c r="F113" s="60"/>
      <c r="H113" s="61"/>
      <c r="I113" s="61"/>
      <c r="J113" s="61"/>
      <c r="K113" s="61"/>
      <c r="L113" s="61"/>
    </row>
    <row r="114" spans="1:12" ht="15" customHeight="1" x14ac:dyDescent="0.2">
      <c r="A114" s="64"/>
      <c r="B114" s="65"/>
      <c r="C114" s="65" t="s">
        <v>1265</v>
      </c>
      <c r="D114" s="62" t="s">
        <v>1308</v>
      </c>
      <c r="E114" s="478">
        <f>'Bending Stiffness'!C24</f>
        <v>34.673999999999999</v>
      </c>
      <c r="F114" s="60"/>
      <c r="H114" s="61"/>
      <c r="I114" s="61"/>
      <c r="J114" s="61"/>
      <c r="K114" s="61"/>
      <c r="L114" s="61"/>
    </row>
    <row r="115" spans="1:12" ht="15" customHeight="1" x14ac:dyDescent="0.2">
      <c r="A115" s="64"/>
      <c r="B115" s="65"/>
      <c r="C115" s="65" t="s">
        <v>1265</v>
      </c>
      <c r="D115" s="62" t="s">
        <v>1309</v>
      </c>
      <c r="E115" s="478">
        <f>'Bending Stiffness'!C25</f>
        <v>37.719000000000001</v>
      </c>
      <c r="F115" s="60"/>
      <c r="H115" s="61"/>
      <c r="I115" s="61"/>
      <c r="J115" s="61"/>
      <c r="K115" s="61"/>
      <c r="L115" s="61"/>
    </row>
    <row r="116" spans="1:12" ht="15" customHeight="1" x14ac:dyDescent="0.2">
      <c r="A116" s="64"/>
      <c r="B116" s="65"/>
      <c r="C116" s="65" t="s">
        <v>1265</v>
      </c>
      <c r="D116" s="62" t="s">
        <v>1310</v>
      </c>
      <c r="E116" s="478">
        <f>'Bending Stiffness'!C26</f>
        <v>40.892000000000003</v>
      </c>
      <c r="F116" s="60"/>
      <c r="H116" s="61"/>
      <c r="I116" s="61"/>
      <c r="J116" s="61"/>
      <c r="K116" s="61"/>
      <c r="L116" s="61"/>
    </row>
    <row r="117" spans="1:12" ht="15" customHeight="1" x14ac:dyDescent="0.2">
      <c r="A117" s="64"/>
      <c r="B117" s="65"/>
      <c r="C117" s="65" t="s">
        <v>1265</v>
      </c>
      <c r="D117" s="62" t="s">
        <v>1311</v>
      </c>
      <c r="E117" s="478">
        <f>'Bending Stiffness'!C27</f>
        <v>44.194000000000003</v>
      </c>
      <c r="F117" s="60"/>
      <c r="H117" s="61"/>
      <c r="I117" s="61"/>
      <c r="J117" s="61"/>
      <c r="K117" s="61"/>
      <c r="L117" s="61"/>
    </row>
    <row r="118" spans="1:12" ht="15" customHeight="1" x14ac:dyDescent="0.2">
      <c r="A118" s="64"/>
      <c r="B118" s="65"/>
      <c r="C118" s="65" t="s">
        <v>1265</v>
      </c>
      <c r="D118" s="62" t="s">
        <v>1312</v>
      </c>
      <c r="E118" s="478">
        <f>'Bending Stiffness'!C28</f>
        <v>47.625</v>
      </c>
      <c r="F118" s="60"/>
      <c r="H118" s="61"/>
      <c r="I118" s="61"/>
      <c r="J118" s="61"/>
      <c r="K118" s="61"/>
      <c r="L118" s="61"/>
    </row>
    <row r="119" spans="1:12" ht="15" customHeight="1" x14ac:dyDescent="0.2">
      <c r="A119" s="64"/>
      <c r="B119" s="65"/>
      <c r="C119" s="65" t="s">
        <v>1265</v>
      </c>
      <c r="D119" s="62" t="s">
        <v>1313</v>
      </c>
      <c r="E119" s="478">
        <f>'Bending Stiffness'!C29</f>
        <v>51.186</v>
      </c>
      <c r="F119" s="60"/>
      <c r="H119" s="61"/>
      <c r="I119" s="61"/>
      <c r="J119" s="61"/>
      <c r="K119" s="61"/>
      <c r="L119" s="61"/>
    </row>
    <row r="120" spans="1:12" ht="15" customHeight="1" x14ac:dyDescent="0.2">
      <c r="A120" s="64"/>
      <c r="B120" s="65"/>
      <c r="C120" s="65" t="s">
        <v>1262</v>
      </c>
      <c r="D120" s="62" t="s">
        <v>1314</v>
      </c>
      <c r="E120" s="78">
        <f>'MCV e Guindaste'!O17</f>
        <v>2240</v>
      </c>
      <c r="F120" s="60"/>
      <c r="H120" s="61"/>
      <c r="I120" s="61"/>
      <c r="J120" s="61"/>
      <c r="K120" s="61"/>
      <c r="L120" s="61"/>
    </row>
    <row r="121" spans="1:12" ht="15" customHeight="1" x14ac:dyDescent="0.2">
      <c r="A121" s="64"/>
      <c r="B121" s="65"/>
      <c r="C121" s="65" t="s">
        <v>1262</v>
      </c>
      <c r="D121" s="62" t="s">
        <v>1315</v>
      </c>
      <c r="E121" s="103">
        <v>4</v>
      </c>
      <c r="F121" s="60"/>
      <c r="H121" s="61"/>
      <c r="I121" s="61"/>
      <c r="J121" s="61"/>
      <c r="K121" s="61"/>
      <c r="L121" s="61"/>
    </row>
    <row r="122" spans="1:12" ht="15" customHeight="1" x14ac:dyDescent="0.2">
      <c r="A122" s="64"/>
      <c r="B122" s="65"/>
      <c r="C122" s="65" t="s">
        <v>1262</v>
      </c>
      <c r="D122" s="62" t="s">
        <v>1316</v>
      </c>
      <c r="E122" s="63">
        <f>IF('MCV e Guindaste'!N22="",E120,'MCV e Guindaste'!N22)</f>
        <v>5</v>
      </c>
      <c r="F122" s="60"/>
      <c r="H122" s="61"/>
      <c r="I122" s="61"/>
      <c r="J122" s="61"/>
      <c r="K122" s="61"/>
      <c r="L122" s="61"/>
    </row>
    <row r="123" spans="1:12" ht="15" customHeight="1" x14ac:dyDescent="0.2">
      <c r="A123" s="64"/>
      <c r="B123" s="65"/>
      <c r="C123" s="65" t="s">
        <v>1262</v>
      </c>
      <c r="D123" s="62" t="s">
        <v>1317</v>
      </c>
      <c r="E123" s="63">
        <f>'MCV e Guindaste'!P22</f>
        <v>2240</v>
      </c>
      <c r="F123" s="60"/>
      <c r="H123" s="61"/>
      <c r="I123" s="61"/>
      <c r="J123" s="61"/>
      <c r="K123" s="61"/>
      <c r="L123" s="61"/>
    </row>
    <row r="124" spans="1:12" ht="15" customHeight="1" x14ac:dyDescent="0.2">
      <c r="A124" s="64"/>
      <c r="B124" s="65"/>
      <c r="C124" s="65" t="s">
        <v>1262</v>
      </c>
      <c r="D124" s="62" t="s">
        <v>1318</v>
      </c>
      <c r="E124" s="63">
        <f>IF('MCV e Guindaste'!N23="",E122,'MCV e Guindaste'!N23)</f>
        <v>10</v>
      </c>
      <c r="F124" s="60"/>
      <c r="H124" s="61"/>
      <c r="I124" s="61"/>
      <c r="J124" s="61"/>
      <c r="K124" s="61"/>
      <c r="L124" s="61"/>
    </row>
    <row r="125" spans="1:12" ht="15" customHeight="1" x14ac:dyDescent="0.2">
      <c r="A125" s="64"/>
      <c r="B125" s="65"/>
      <c r="C125" s="65" t="s">
        <v>1262</v>
      </c>
      <c r="D125" s="62" t="s">
        <v>1319</v>
      </c>
      <c r="E125" s="63">
        <f>'MCV e Guindaste'!P23</f>
        <v>2240</v>
      </c>
      <c r="F125" s="60"/>
      <c r="H125" s="61"/>
      <c r="I125" s="61"/>
      <c r="J125" s="61"/>
      <c r="K125" s="61"/>
      <c r="L125" s="61"/>
    </row>
    <row r="126" spans="1:12" ht="15" customHeight="1" x14ac:dyDescent="0.2">
      <c r="A126" s="64"/>
      <c r="B126" s="65"/>
      <c r="C126" s="65" t="s">
        <v>1262</v>
      </c>
      <c r="D126" s="62" t="s">
        <v>1320</v>
      </c>
      <c r="E126" s="63">
        <f>IF('MCV e Guindaste'!N24="",E124,'MCV e Guindaste'!N24)</f>
        <v>15</v>
      </c>
      <c r="F126" s="60"/>
      <c r="H126" s="61"/>
      <c r="I126" s="61"/>
      <c r="J126" s="61"/>
      <c r="K126" s="61"/>
      <c r="L126" s="61"/>
    </row>
    <row r="127" spans="1:12" ht="15" customHeight="1" x14ac:dyDescent="0.2">
      <c r="A127" s="64"/>
      <c r="B127" s="65"/>
      <c r="C127" s="65" t="s">
        <v>1262</v>
      </c>
      <c r="D127" s="62" t="s">
        <v>1321</v>
      </c>
      <c r="E127" s="63">
        <f>'MCV e Guindaste'!P24</f>
        <v>2240</v>
      </c>
      <c r="F127" s="60"/>
      <c r="H127" s="61"/>
      <c r="I127" s="61"/>
      <c r="J127" s="61"/>
      <c r="K127" s="61"/>
      <c r="L127" s="61"/>
    </row>
    <row r="128" spans="1:12" ht="15" customHeight="1" x14ac:dyDescent="0.2">
      <c r="A128" s="64"/>
      <c r="B128" s="65"/>
      <c r="C128" s="65" t="s">
        <v>1322</v>
      </c>
      <c r="D128" s="62" t="s">
        <v>1266</v>
      </c>
      <c r="E128" s="339">
        <f>'Bending Stiffness'!F6</f>
        <v>0.24154589371980678</v>
      </c>
      <c r="F128" s="60"/>
      <c r="H128" s="61"/>
      <c r="I128" s="61"/>
      <c r="J128" s="61"/>
      <c r="K128" s="61"/>
      <c r="L128" s="61"/>
    </row>
    <row r="129" spans="1:12" ht="15" customHeight="1" x14ac:dyDescent="0.2">
      <c r="A129" s="64"/>
      <c r="B129" s="65"/>
      <c r="C129" s="65" t="s">
        <v>1322</v>
      </c>
      <c r="D129" s="62" t="s">
        <v>1267</v>
      </c>
      <c r="E129" s="257">
        <f>'Bending Stiffness'!F7</f>
        <v>1.2415458937198067</v>
      </c>
      <c r="F129" s="60"/>
      <c r="H129" s="61"/>
      <c r="I129" s="61"/>
      <c r="J129" s="61"/>
      <c r="K129" s="61"/>
      <c r="L129" s="61"/>
    </row>
    <row r="130" spans="1:12" ht="15" customHeight="1" x14ac:dyDescent="0.2">
      <c r="A130" s="64"/>
      <c r="B130" s="65"/>
      <c r="C130" s="65" t="s">
        <v>1322</v>
      </c>
      <c r="D130" s="62" t="s">
        <v>1290</v>
      </c>
      <c r="E130" s="76">
        <f>'Bending Stiffness'!G6</f>
        <v>0.01</v>
      </c>
      <c r="F130" s="60"/>
      <c r="H130" s="61"/>
      <c r="I130" s="61"/>
      <c r="J130" s="61"/>
      <c r="K130" s="61"/>
      <c r="L130" s="61"/>
    </row>
    <row r="131" spans="1:12" ht="15" customHeight="1" x14ac:dyDescent="0.2">
      <c r="A131" s="64"/>
      <c r="B131" s="65"/>
      <c r="C131" s="65" t="s">
        <v>1322</v>
      </c>
      <c r="D131" s="62" t="s">
        <v>1291</v>
      </c>
      <c r="E131" s="78">
        <f>'Bending Stiffness'!G7</f>
        <v>314995.18981069303</v>
      </c>
      <c r="F131" s="60"/>
      <c r="H131" s="61"/>
      <c r="I131" s="61"/>
      <c r="J131" s="61"/>
      <c r="K131" s="61"/>
      <c r="L131" s="61"/>
    </row>
    <row r="132" spans="1:12" ht="15" customHeight="1" thickBot="1" x14ac:dyDescent="0.25">
      <c r="A132" s="69"/>
      <c r="B132" s="70"/>
      <c r="C132" s="71"/>
      <c r="D132" s="72" t="s">
        <v>1323</v>
      </c>
      <c r="E132" s="73" t="str">
        <f>"Estatico.dat"</f>
        <v>Estatico.dat</v>
      </c>
      <c r="F132" s="38"/>
      <c r="H132" s="27"/>
      <c r="I132" s="27"/>
      <c r="J132" s="27"/>
      <c r="K132" s="27"/>
      <c r="L132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20:B127 A70:E70 C120:E120" xr:uid="{00000000-0002-0000-0D00-000001000000}"/>
    <dataValidation allowBlank="1" showErrorMessage="1" prompt="O conteúdo desta célula pode estar oculto, porém não deve ser alterado." sqref="C121:E127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abSelected="1" topLeftCell="F1" zoomScale="85" zoomScaleNormal="85" workbookViewId="0">
      <selection activeCell="J21" sqref="J21"/>
    </sheetView>
  </sheetViews>
  <sheetFormatPr defaultColWidth="9.140625"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4" customWidth="1"/>
    <col min="8" max="8" width="60.7109375" style="314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43" t="s">
        <v>1324</v>
      </c>
      <c r="C1" s="343" t="s">
        <v>1325</v>
      </c>
      <c r="E1" s="343" t="s">
        <v>1326</v>
      </c>
      <c r="F1"/>
      <c r="I1" s="118"/>
      <c r="J1" s="118"/>
      <c r="AA1" s="577" t="str">
        <f>_xlfn.CONCAT("RT-",Results!H22," - CVD de 1ª - ",Results!H19," - ",Results!H17)</f>
        <v>RT-2639 - CVD de 1ª - 8-LL-44-RJS - IA</v>
      </c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</row>
    <row r="2" spans="1:40" ht="15.75" thickBot="1" x14ac:dyDescent="0.3">
      <c r="A2" s="131" t="s">
        <v>102</v>
      </c>
      <c r="B2" t="str">
        <f>IF(Values!A7="",Values!A5,_xlfn.CONCAT(Values!A5," Rev. ",Values!A7))</f>
        <v>WSI 152.2510-DR-4041-4 Rev. 1</v>
      </c>
      <c r="C2" s="131" t="s">
        <v>1327</v>
      </c>
      <c r="D2" t="str">
        <f>'Py1'!A5</f>
        <v>estatico.png</v>
      </c>
      <c r="E2" s="25">
        <v>24</v>
      </c>
      <c r="F2"/>
      <c r="G2" s="589" t="s">
        <v>1328</v>
      </c>
      <c r="H2" s="590"/>
      <c r="I2" s="118"/>
      <c r="J2" s="118"/>
      <c r="K2" s="118"/>
      <c r="L2" s="587" t="s">
        <v>1329</v>
      </c>
      <c r="M2" s="588"/>
      <c r="N2" s="120"/>
      <c r="AA2" s="577" t="s">
        <v>1330</v>
      </c>
      <c r="AB2" s="577" t="s">
        <v>1331</v>
      </c>
      <c r="AC2" s="577" t="s">
        <v>1332</v>
      </c>
      <c r="AD2" s="577" t="s">
        <v>1333</v>
      </c>
      <c r="AE2" s="577" t="s">
        <v>1334</v>
      </c>
      <c r="AF2" s="576" t="s">
        <v>1335</v>
      </c>
      <c r="AG2" s="576"/>
      <c r="AH2" s="576"/>
      <c r="AI2" s="576" t="s">
        <v>1336</v>
      </c>
      <c r="AJ2" s="576"/>
      <c r="AK2" s="576"/>
      <c r="AL2" s="576" t="s">
        <v>1337</v>
      </c>
      <c r="AM2" s="576"/>
      <c r="AN2" s="576"/>
    </row>
    <row r="3" spans="1:40" x14ac:dyDescent="0.2">
      <c r="A3" s="131" t="s">
        <v>253</v>
      </c>
      <c r="B3" t="str">
        <f>IF(Values!A22="",Values!A20,_xlfn.CONCAT(Values!A20," Rev. ",Values!A22))</f>
        <v>CB-BR1522510-00-05 Rev. 2</v>
      </c>
      <c r="C3" s="411" t="s">
        <v>1338</v>
      </c>
      <c r="D3" s="25" t="str">
        <f>'Py2'!A5</f>
        <v>cont1.png</v>
      </c>
      <c r="E3" s="25">
        <v>28</v>
      </c>
      <c r="F3"/>
      <c r="G3" s="591" t="s">
        <v>1339</v>
      </c>
      <c r="H3" s="592"/>
      <c r="I3" s="118"/>
      <c r="J3" s="118"/>
      <c r="K3" s="118"/>
      <c r="L3" s="128" t="s">
        <v>68</v>
      </c>
      <c r="M3" s="324">
        <f>ROUND(Auxiliar2!Q24,2)</f>
        <v>3.81</v>
      </c>
      <c r="N3" s="120"/>
      <c r="AA3" s="578"/>
      <c r="AB3" s="578"/>
      <c r="AC3" s="578"/>
      <c r="AD3" s="578"/>
      <c r="AE3" s="578"/>
      <c r="AF3" s="377" t="s">
        <v>465</v>
      </c>
      <c r="AG3" s="377" t="s">
        <v>464</v>
      </c>
      <c r="AH3" s="377" t="s">
        <v>463</v>
      </c>
      <c r="AI3" s="377" t="s">
        <v>465</v>
      </c>
      <c r="AJ3" s="377" t="s">
        <v>464</v>
      </c>
      <c r="AK3" s="377" t="s">
        <v>463</v>
      </c>
      <c r="AL3" s="377" t="s">
        <v>465</v>
      </c>
      <c r="AM3" s="377" t="s">
        <v>464</v>
      </c>
      <c r="AN3" s="377" t="s">
        <v>463</v>
      </c>
    </row>
    <row r="4" spans="1:40" x14ac:dyDescent="0.25">
      <c r="A4" s="131" t="s">
        <v>242</v>
      </c>
      <c r="B4" t="str">
        <f>IF(Values!A41="",Values!A39,_xlfn.CONCAT(Values!A39," Rev. ",Values!A41))</f>
        <v>CB-EF1522510-00-09 Rev. 2</v>
      </c>
      <c r="C4" s="411" t="s">
        <v>1340</v>
      </c>
      <c r="D4" s="25" t="str">
        <f>'Py3'!A5</f>
        <v>cont2.png</v>
      </c>
      <c r="E4" s="25">
        <v>28</v>
      </c>
      <c r="F4"/>
      <c r="G4" s="585" t="s">
        <v>1341</v>
      </c>
      <c r="H4" s="586"/>
      <c r="I4" s="118"/>
      <c r="J4" s="118"/>
      <c r="K4" s="121"/>
      <c r="L4" s="128" t="s">
        <v>70</v>
      </c>
      <c r="M4" s="324">
        <f ca="1">ROUND(Auxiliar2!Q25,2)</f>
        <v>2.62</v>
      </c>
      <c r="N4" s="118"/>
      <c r="AA4" s="378" t="s">
        <v>1342</v>
      </c>
      <c r="AB4" s="378" t="s">
        <v>1343</v>
      </c>
      <c r="AC4" s="378" t="s">
        <v>1342</v>
      </c>
      <c r="AD4" s="378" t="s">
        <v>1344</v>
      </c>
      <c r="AE4" s="378" t="s">
        <v>1345</v>
      </c>
      <c r="AF4" s="378" t="s">
        <v>1345</v>
      </c>
      <c r="AG4" s="378" t="s">
        <v>1346</v>
      </c>
      <c r="AH4" s="378" t="s">
        <v>1346</v>
      </c>
      <c r="AI4" s="378" t="s">
        <v>1345</v>
      </c>
      <c r="AJ4" s="378" t="s">
        <v>1346</v>
      </c>
      <c r="AK4" s="378" t="s">
        <v>1346</v>
      </c>
      <c r="AL4" s="378" t="s">
        <v>1345</v>
      </c>
      <c r="AM4" s="378" t="s">
        <v>1346</v>
      </c>
      <c r="AN4" s="378" t="s">
        <v>1346</v>
      </c>
    </row>
    <row r="5" spans="1:40" ht="14.25" x14ac:dyDescent="0.2">
      <c r="A5" s="131" t="s">
        <v>1347</v>
      </c>
      <c r="B5" t="str">
        <f>IF(Values!A51="","xinputx",IF(Values!A53="",Values!A51,_xlfn.CONCAT(Values!A51," Rev. ",Values!A53)))</f>
        <v>xinputx</v>
      </c>
      <c r="F5"/>
      <c r="G5" s="585" t="s">
        <v>1348</v>
      </c>
      <c r="H5" s="586"/>
      <c r="I5" s="118"/>
      <c r="J5" s="118"/>
      <c r="K5" s="118"/>
      <c r="L5" s="128" t="s">
        <v>72</v>
      </c>
      <c r="M5" s="324">
        <f>ROUND(Auxiliar2!Q26,2)</f>
        <v>8.2100000000000009</v>
      </c>
      <c r="N5" s="118"/>
      <c r="AA5" s="246">
        <f>Results!E90</f>
        <v>2922.5</v>
      </c>
      <c r="AB5" s="246">
        <f>Results!E91</f>
        <v>5</v>
      </c>
      <c r="AC5" s="246" t="str">
        <f>Results!E92</f>
        <v/>
      </c>
      <c r="AD5" s="376">
        <f>Results!E89</f>
        <v>2.5</v>
      </c>
      <c r="AE5" s="376">
        <f>Results!C37</f>
        <v>29.34</v>
      </c>
      <c r="AF5" s="376">
        <f>Results!C33</f>
        <v>75.570000000000007</v>
      </c>
      <c r="AG5" s="376">
        <f>Results!C32</f>
        <v>-8.06</v>
      </c>
      <c r="AH5" s="376">
        <f>Results!C31</f>
        <v>11.12</v>
      </c>
      <c r="AI5" s="376">
        <f>Results!C36</f>
        <v>-18.970000000000002</v>
      </c>
      <c r="AJ5" s="376">
        <f>Results!C35</f>
        <v>2.9899999999999998</v>
      </c>
      <c r="AK5" s="376">
        <f>Results!C34</f>
        <v>-13.23</v>
      </c>
      <c r="AL5" s="376">
        <f>Results!C42</f>
        <v>-2.9699999999999998</v>
      </c>
      <c r="AM5" s="376">
        <f>Results!C41</f>
        <v>4.6499999999999995</v>
      </c>
      <c r="AN5" s="376">
        <f>Results!C40</f>
        <v>-6.26</v>
      </c>
    </row>
    <row r="6" spans="1:40" thickBot="1" x14ac:dyDescent="0.25">
      <c r="A6" s="131" t="s">
        <v>1349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ok / TechnipFMC</v>
      </c>
      <c r="F6"/>
      <c r="G6" s="583" t="s">
        <v>1350</v>
      </c>
      <c r="H6" s="584"/>
      <c r="I6" s="118"/>
      <c r="J6" s="118"/>
      <c r="K6" s="118"/>
      <c r="L6" s="128" t="s">
        <v>74</v>
      </c>
      <c r="M6" s="324">
        <f ca="1">ROUND(Auxiliar2!Q27,2)</f>
        <v>5.54</v>
      </c>
      <c r="N6" s="118"/>
    </row>
    <row r="7" spans="1:40" ht="15" customHeight="1" thickBot="1" x14ac:dyDescent="0.25">
      <c r="A7" s="194" t="s">
        <v>1351</v>
      </c>
      <c r="B7" s="24"/>
      <c r="C7" s="213" t="s">
        <v>1352</v>
      </c>
      <c r="D7"/>
      <c r="E7" s="213" t="s">
        <v>1353</v>
      </c>
      <c r="F7"/>
      <c r="I7" s="118"/>
      <c r="J7" s="118"/>
      <c r="K7" s="118"/>
      <c r="L7" s="128" t="s">
        <v>76</v>
      </c>
      <c r="M7" s="324">
        <f ca="1">ROUND(Auxiliar2!Q28,2)</f>
        <v>2.79</v>
      </c>
      <c r="N7" s="118"/>
    </row>
    <row r="8" spans="1:40" ht="15" customHeight="1" thickBot="1" x14ac:dyDescent="0.25">
      <c r="A8" s="82" t="s">
        <v>1354</v>
      </c>
      <c r="B8" s="210">
        <f>'MCV e Guindaste'!B8/1000</f>
        <v>3.81</v>
      </c>
      <c r="C8" s="215">
        <f>ROUND(B8,2)</f>
        <v>3.81</v>
      </c>
      <c r="D8"/>
      <c r="E8" s="2" t="s">
        <v>1355</v>
      </c>
      <c r="F8"/>
      <c r="G8" s="589" t="s">
        <v>1356</v>
      </c>
      <c r="H8" s="590"/>
      <c r="I8" s="118"/>
      <c r="J8" s="118"/>
      <c r="K8" s="118"/>
      <c r="L8" s="128" t="s">
        <v>78</v>
      </c>
      <c r="M8" s="324">
        <f ca="1">ROUND(Auxiliar2!Q29,2)</f>
        <v>12.72</v>
      </c>
      <c r="N8" s="118"/>
    </row>
    <row r="9" spans="1:40" ht="15" customHeight="1" x14ac:dyDescent="0.2">
      <c r="A9" s="82" t="s">
        <v>1357</v>
      </c>
      <c r="B9" s="210">
        <f>Values!C27</f>
        <v>4.1399999999999997</v>
      </c>
      <c r="C9" s="215">
        <f>ROUNDUP(B9,2)</f>
        <v>4.1399999999999997</v>
      </c>
      <c r="D9"/>
      <c r="E9" s="2" t="s">
        <v>1355</v>
      </c>
      <c r="F9"/>
      <c r="G9" s="315" t="s">
        <v>1358</v>
      </c>
      <c r="H9" s="316" t="s">
        <v>1359</v>
      </c>
      <c r="I9" s="118"/>
      <c r="J9" s="119"/>
      <c r="K9" s="118"/>
      <c r="L9" s="128" t="s">
        <v>80</v>
      </c>
      <c r="M9" s="324">
        <f ca="1">ROUND(Auxiliar2!Q30,2)</f>
        <v>11.8</v>
      </c>
      <c r="N9" s="118"/>
    </row>
    <row r="10" spans="1:40" ht="15" customHeight="1" x14ac:dyDescent="0.2">
      <c r="A10" s="82" t="s">
        <v>1360</v>
      </c>
      <c r="B10" s="210">
        <f>Values!C13</f>
        <v>2.4</v>
      </c>
      <c r="C10" s="215">
        <f>ROUNDUP(B10,2)</f>
        <v>2.4</v>
      </c>
      <c r="D10"/>
      <c r="E10" s="2" t="s">
        <v>1355</v>
      </c>
      <c r="F10"/>
      <c r="G10" s="315" t="s">
        <v>1361</v>
      </c>
      <c r="H10" s="317" t="s">
        <v>1362</v>
      </c>
      <c r="I10" s="118"/>
      <c r="J10" s="119"/>
      <c r="K10" s="118"/>
      <c r="L10" s="128" t="s">
        <v>82</v>
      </c>
      <c r="M10" s="324">
        <f>ROUND(Auxiliar2!Q31,2)</f>
        <v>0.52</v>
      </c>
      <c r="N10" s="118"/>
    </row>
    <row r="11" spans="1:40" ht="15" customHeight="1" x14ac:dyDescent="0.2">
      <c r="A11" s="82" t="s">
        <v>1363</v>
      </c>
      <c r="B11" s="25">
        <f>Values!C28</f>
        <v>77</v>
      </c>
      <c r="C11" s="215">
        <f>ROUNDDOWN(B11,2)</f>
        <v>77</v>
      </c>
      <c r="D11"/>
      <c r="E11" s="2" t="s">
        <v>1364</v>
      </c>
      <c r="F11"/>
      <c r="G11" s="315" t="s">
        <v>1365</v>
      </c>
      <c r="H11" s="342" t="str">
        <f>'Script Table'!E69</f>
        <v>ok</v>
      </c>
      <c r="I11" s="118"/>
      <c r="J11" s="118"/>
      <c r="K11" s="118"/>
      <c r="L11" s="128" t="s">
        <v>1366</v>
      </c>
      <c r="M11" s="324">
        <f ca="1">ROUND(Auxiliar3!W9,2)</f>
        <v>26.1</v>
      </c>
      <c r="N11" s="118"/>
    </row>
    <row r="12" spans="1:40" ht="15" customHeight="1" x14ac:dyDescent="0.2">
      <c r="A12" s="82" t="s">
        <v>1367</v>
      </c>
      <c r="B12" s="25">
        <f>Values!C29</f>
        <v>0</v>
      </c>
      <c r="C12" s="215">
        <f>ROUNDDOWN(B12,2)</f>
        <v>0</v>
      </c>
      <c r="D12"/>
      <c r="E12" s="2" t="s">
        <v>1368</v>
      </c>
      <c r="F12"/>
      <c r="G12" s="315" t="s">
        <v>1369</v>
      </c>
      <c r="H12" s="317" t="s">
        <v>1370</v>
      </c>
      <c r="I12" s="118"/>
      <c r="J12" s="118"/>
      <c r="K12" s="118"/>
      <c r="L12" s="128" t="s">
        <v>1371</v>
      </c>
      <c r="M12" s="324">
        <f ca="1">ROUND(Auxiliar3!W10,2)</f>
        <v>4.1900000000000004</v>
      </c>
      <c r="N12" s="118"/>
    </row>
    <row r="13" spans="1:40" ht="15" customHeight="1" x14ac:dyDescent="0.2">
      <c r="A13" s="194" t="s">
        <v>1372</v>
      </c>
      <c r="C13" s="216"/>
      <c r="D13"/>
      <c r="E13"/>
      <c r="F13"/>
      <c r="G13" s="315" t="s">
        <v>1373</v>
      </c>
      <c r="H13" s="317" t="s">
        <v>1374</v>
      </c>
      <c r="I13" s="118"/>
      <c r="J13" s="118"/>
      <c r="K13" s="118"/>
      <c r="L13" s="128" t="s">
        <v>1375</v>
      </c>
      <c r="M13" s="324">
        <f ca="1">ROUND(Auxiliar4!W9,2)</f>
        <v>25.89</v>
      </c>
      <c r="N13" s="118"/>
    </row>
    <row r="14" spans="1:40" ht="15" customHeight="1" thickBot="1" x14ac:dyDescent="0.25">
      <c r="A14" s="82" t="s">
        <v>1376</v>
      </c>
      <c r="B14" s="479">
        <v>4.3215805363439497</v>
      </c>
      <c r="C14" s="215">
        <f>ROUNDDOWN(B14,2)</f>
        <v>4.32</v>
      </c>
      <c r="D14" s="335">
        <f>MIN(C14:C15)</f>
        <v>4.32</v>
      </c>
      <c r="E14" s="344" t="s">
        <v>1355</v>
      </c>
      <c r="F14"/>
      <c r="G14" s="315" t="s">
        <v>1377</v>
      </c>
      <c r="H14" s="317" t="s">
        <v>1378</v>
      </c>
      <c r="I14" s="118"/>
      <c r="J14" s="118"/>
      <c r="K14" s="118"/>
      <c r="L14" s="129" t="s">
        <v>1379</v>
      </c>
      <c r="M14" s="325">
        <f ca="1">ROUND(Auxiliar4!W10,2)</f>
        <v>2.59</v>
      </c>
      <c r="N14" s="118"/>
    </row>
    <row r="15" spans="1:40" ht="15" customHeight="1" x14ac:dyDescent="0.2">
      <c r="A15" s="131" t="s">
        <v>1380</v>
      </c>
      <c r="B15" s="2">
        <v>4.3215805363439497</v>
      </c>
      <c r="C15" s="215">
        <f>ROUNDDOWN(B15,2)</f>
        <v>4.32</v>
      </c>
      <c r="D15" s="335"/>
      <c r="E15" s="344"/>
      <c r="F15"/>
      <c r="G15" s="315" t="s">
        <v>1381</v>
      </c>
      <c r="H15" s="317" t="s">
        <v>1338</v>
      </c>
      <c r="I15" s="118"/>
      <c r="J15" s="118"/>
      <c r="K15" s="118"/>
      <c r="L15" s="118"/>
      <c r="M15" s="118"/>
      <c r="N15" s="118"/>
      <c r="O15" s="118"/>
    </row>
    <row r="16" spans="1:40" ht="15" customHeight="1" x14ac:dyDescent="0.2">
      <c r="A16" s="131" t="s">
        <v>485</v>
      </c>
      <c r="B16" s="2">
        <v>0.70025079830566028</v>
      </c>
      <c r="C16" s="215">
        <f>ROUND(B16,2)</f>
        <v>0.7</v>
      </c>
      <c r="D16" s="335">
        <f>MIN(C16:C17)</f>
        <v>0.52</v>
      </c>
      <c r="E16" s="344" t="s">
        <v>1355</v>
      </c>
      <c r="F16"/>
      <c r="G16" s="315" t="s">
        <v>1382</v>
      </c>
      <c r="H16" s="317" t="s">
        <v>1340</v>
      </c>
      <c r="I16" s="118"/>
      <c r="J16" s="118"/>
      <c r="K16" s="118"/>
      <c r="L16" s="118"/>
      <c r="M16" s="118"/>
      <c r="N16" s="118"/>
      <c r="O16" s="118"/>
    </row>
    <row r="17" spans="1:15" ht="15" customHeight="1" x14ac:dyDescent="0.2">
      <c r="A17" s="131" t="s">
        <v>486</v>
      </c>
      <c r="B17" s="2">
        <v>0.51936079830602466</v>
      </c>
      <c r="C17" s="215">
        <f>ROUND(B17,2)</f>
        <v>0.52</v>
      </c>
      <c r="D17" s="335"/>
      <c r="E17" s="337"/>
      <c r="F17"/>
      <c r="G17" s="315" t="s">
        <v>1383</v>
      </c>
      <c r="H17" s="318" t="s">
        <v>1384</v>
      </c>
      <c r="I17" s="118"/>
      <c r="J17" s="118"/>
      <c r="K17" s="118"/>
      <c r="L17" s="118"/>
      <c r="M17" s="118"/>
      <c r="N17" s="118"/>
      <c r="O17" s="118"/>
    </row>
    <row r="18" spans="1:15" ht="15" customHeight="1" x14ac:dyDescent="0.2">
      <c r="A18" s="131" t="s">
        <v>1385</v>
      </c>
      <c r="B18" s="2">
        <v>2240</v>
      </c>
      <c r="C18" s="215"/>
      <c r="D18" s="132"/>
      <c r="E18" s="2" t="s">
        <v>1355</v>
      </c>
      <c r="F18"/>
      <c r="G18" s="315" t="s">
        <v>1386</v>
      </c>
      <c r="H18" s="318" t="s">
        <v>1387</v>
      </c>
      <c r="I18" s="118"/>
      <c r="J18" s="118"/>
      <c r="K18" s="118"/>
      <c r="L18" s="118"/>
      <c r="M18" s="118"/>
      <c r="N18" s="118"/>
      <c r="O18" s="118"/>
    </row>
    <row r="19" spans="1:15" ht="15" customHeight="1" x14ac:dyDescent="0.2">
      <c r="A19" s="131" t="s">
        <v>1388</v>
      </c>
      <c r="B19" s="211">
        <v>-2236.192847806461</v>
      </c>
      <c r="C19" s="217">
        <f>B18+B19</f>
        <v>3.8071521935389683</v>
      </c>
      <c r="D19" s="243">
        <f>ROUND(C19,2)</f>
        <v>3.81</v>
      </c>
      <c r="E19" s="2" t="s">
        <v>1355</v>
      </c>
      <c r="F19"/>
      <c r="G19" s="315" t="str">
        <f>H18</f>
        <v>Poço</v>
      </c>
      <c r="H19" s="346" t="s">
        <v>1389</v>
      </c>
      <c r="I19" s="118"/>
      <c r="K19"/>
      <c r="L19"/>
      <c r="M19" s="118"/>
      <c r="N19" s="118"/>
      <c r="O19" s="118"/>
    </row>
    <row r="20" spans="1:15" ht="15" customHeight="1" x14ac:dyDescent="0.2">
      <c r="A20" s="131" t="s">
        <v>1641</v>
      </c>
      <c r="B20" s="2">
        <v>-1.9555642677660807E-2</v>
      </c>
      <c r="C20" s="215">
        <f>ROUND(B20,2)</f>
        <v>-0.02</v>
      </c>
      <c r="D20" s="132"/>
      <c r="E20" s="2" t="s">
        <v>1390</v>
      </c>
      <c r="F20"/>
      <c r="G20" s="315" t="s">
        <v>1391</v>
      </c>
      <c r="H20" s="318" t="s">
        <v>1392</v>
      </c>
      <c r="I20" s="118"/>
      <c r="K20"/>
      <c r="L20"/>
      <c r="M20" s="118"/>
      <c r="N20" s="118"/>
      <c r="O20" s="118"/>
    </row>
    <row r="21" spans="1:15" ht="15" customHeight="1" x14ac:dyDescent="0.2">
      <c r="A21" s="131" t="s">
        <v>1393</v>
      </c>
      <c r="B21" s="2">
        <v>-4.6332922630563518</v>
      </c>
      <c r="C21" s="215">
        <f>ROUNDUP(B21,2)</f>
        <v>-4.6399999999999997</v>
      </c>
      <c r="D21" s="132"/>
      <c r="E21" s="2" t="s">
        <v>1368</v>
      </c>
      <c r="F21"/>
      <c r="G21" s="315" t="s">
        <v>149</v>
      </c>
      <c r="H21" s="319" t="s">
        <v>1394</v>
      </c>
      <c r="I21" s="118"/>
      <c r="K21"/>
      <c r="L21"/>
      <c r="M21" s="118"/>
      <c r="N21" s="118"/>
      <c r="O21" s="118"/>
    </row>
    <row r="22" spans="1:15" ht="15" customHeight="1" x14ac:dyDescent="0.2">
      <c r="A22" s="131" t="s">
        <v>1395</v>
      </c>
      <c r="B22" s="2">
        <v>2.9334355228795816</v>
      </c>
      <c r="C22" s="215">
        <f>ROUNDUP(B22,2)</f>
        <v>2.94</v>
      </c>
      <c r="D22" s="132"/>
      <c r="E22" s="2" t="s">
        <v>1368</v>
      </c>
      <c r="F22"/>
      <c r="G22" s="315" t="s">
        <v>106</v>
      </c>
      <c r="H22" s="319">
        <v>2639</v>
      </c>
      <c r="I22" s="118"/>
      <c r="K22"/>
      <c r="L22"/>
    </row>
    <row r="23" spans="1:15" ht="15" customHeight="1" x14ac:dyDescent="0.2">
      <c r="A23" s="131" t="s">
        <v>1396</v>
      </c>
      <c r="B23" s="2">
        <v>-7.0047401949510668</v>
      </c>
      <c r="C23" s="215">
        <f>ROUNDUP(B23,2)*-1</f>
        <v>7.01</v>
      </c>
      <c r="D23" s="132"/>
      <c r="E23" s="2" t="s">
        <v>1364</v>
      </c>
      <c r="F23"/>
      <c r="G23" s="315" t="s">
        <v>1397</v>
      </c>
      <c r="H23" s="319">
        <v>0</v>
      </c>
      <c r="I23" s="118"/>
      <c r="J23" s="118"/>
      <c r="K23"/>
      <c r="L23"/>
    </row>
    <row r="24" spans="1:15" ht="15" customHeight="1" x14ac:dyDescent="0.2">
      <c r="A24" s="131" t="s">
        <v>1398</v>
      </c>
      <c r="B24" s="2">
        <v>9.5798285579526306E-3</v>
      </c>
      <c r="C24" s="215">
        <f>ROUNDUP(B24,2)</f>
        <v>0.01</v>
      </c>
      <c r="D24" s="132"/>
      <c r="E24" s="2" t="s">
        <v>1364</v>
      </c>
      <c r="F24"/>
      <c r="G24" s="315" t="s">
        <v>1399</v>
      </c>
      <c r="H24" s="320" t="s">
        <v>1400</v>
      </c>
      <c r="I24"/>
      <c r="K24"/>
      <c r="L24"/>
    </row>
    <row r="25" spans="1:15" ht="15" customHeight="1" x14ac:dyDescent="0.2">
      <c r="A25" s="82" t="s">
        <v>1401</v>
      </c>
      <c r="B25" s="479">
        <v>0.20783154650126895</v>
      </c>
      <c r="C25" s="215">
        <f>ROUNDUP(B25,2)</f>
        <v>0.21000000000000002</v>
      </c>
      <c r="D25"/>
      <c r="E25" s="2" t="s">
        <v>1368</v>
      </c>
      <c r="F25"/>
      <c r="G25" s="321" t="s">
        <v>1402</v>
      </c>
      <c r="H25" s="322" t="s">
        <v>1403</v>
      </c>
      <c r="I25"/>
      <c r="K25"/>
      <c r="L25"/>
    </row>
    <row r="26" spans="1:15" ht="15" customHeight="1" x14ac:dyDescent="0.2">
      <c r="A26" s="194" t="s">
        <v>1404</v>
      </c>
      <c r="B26"/>
      <c r="C26" s="216"/>
      <c r="D26" s="132"/>
      <c r="E26"/>
      <c r="F26"/>
      <c r="G26" s="315" t="s">
        <v>1405</v>
      </c>
      <c r="H26" s="319" t="s">
        <v>1406</v>
      </c>
      <c r="I26"/>
      <c r="J26"/>
      <c r="K26"/>
      <c r="L26"/>
    </row>
    <row r="27" spans="1:15" ht="15" customHeight="1" x14ac:dyDescent="0.2">
      <c r="A27" s="131" t="s">
        <v>1407</v>
      </c>
      <c r="B27" s="2">
        <v>-2.5</v>
      </c>
      <c r="C27" s="242">
        <f>-B27</f>
        <v>2.5</v>
      </c>
      <c r="D27" s="132"/>
      <c r="E27" s="2" t="s">
        <v>1355</v>
      </c>
      <c r="F27"/>
      <c r="G27" s="315" t="s">
        <v>1408</v>
      </c>
      <c r="H27" s="319" t="s">
        <v>1409</v>
      </c>
      <c r="I27"/>
      <c r="J27"/>
      <c r="K27"/>
      <c r="L27"/>
    </row>
    <row r="28" spans="1:15" ht="15" customHeight="1" x14ac:dyDescent="0.2">
      <c r="A28" s="131" t="s">
        <v>1376</v>
      </c>
      <c r="B28" s="2">
        <v>4.1384106318886316</v>
      </c>
      <c r="C28" s="215">
        <f>ROUNDDOWN(B28,2)</f>
        <v>4.13</v>
      </c>
      <c r="D28" s="335">
        <f>MIN(C28:C29)</f>
        <v>3.11</v>
      </c>
      <c r="E28" s="344" t="s">
        <v>1355</v>
      </c>
      <c r="F28"/>
      <c r="G28" s="315" t="s">
        <v>1410</v>
      </c>
      <c r="H28" s="319" t="s">
        <v>1411</v>
      </c>
      <c r="I28"/>
      <c r="J28"/>
      <c r="K28"/>
      <c r="L28"/>
    </row>
    <row r="29" spans="1:15" ht="15" customHeight="1" x14ac:dyDescent="0.2">
      <c r="A29" s="131" t="s">
        <v>1380</v>
      </c>
      <c r="B29" s="2">
        <v>3.1105899977380509</v>
      </c>
      <c r="C29" s="215">
        <f>ROUNDDOWN(B29,2)</f>
        <v>3.11</v>
      </c>
      <c r="D29" s="335"/>
      <c r="E29" s="336"/>
      <c r="F29"/>
      <c r="G29" s="315" t="s">
        <v>1412</v>
      </c>
      <c r="H29" s="319" t="s">
        <v>1413</v>
      </c>
      <c r="I29"/>
      <c r="J29"/>
      <c r="K29"/>
      <c r="L29"/>
    </row>
    <row r="30" spans="1:15" ht="15" customHeight="1" x14ac:dyDescent="0.2">
      <c r="A30" s="131" t="s">
        <v>515</v>
      </c>
      <c r="B30" s="2">
        <v>9</v>
      </c>
      <c r="C30" s="216"/>
      <c r="D30"/>
      <c r="E30"/>
      <c r="F30"/>
      <c r="G30" s="315" t="str">
        <f>IF($H$17="UEH","MD / Documento","RL de esforços / Documento")</f>
        <v>RL de esforços / Documento</v>
      </c>
      <c r="H30" s="319" t="s">
        <v>1596</v>
      </c>
      <c r="I30"/>
      <c r="J30"/>
      <c r="K30"/>
      <c r="L30"/>
    </row>
    <row r="31" spans="1:15" ht="15" customHeight="1" x14ac:dyDescent="0.2">
      <c r="A31" s="131" t="s">
        <v>1414</v>
      </c>
      <c r="B31">
        <f>Auxiliar1!H7</f>
        <v>11.111359596252441</v>
      </c>
      <c r="C31" s="215">
        <f>ROUNDUP(B31,2)</f>
        <v>11.12</v>
      </c>
      <c r="D31"/>
      <c r="E31" s="2" t="s">
        <v>1368</v>
      </c>
      <c r="F31"/>
      <c r="G31" s="315" t="str">
        <f>IF($H$17="UEH","MD / Revisão","RL de esforços / Revisão")</f>
        <v>RL de esforços / Revisão</v>
      </c>
      <c r="H31" s="319">
        <v>0</v>
      </c>
      <c r="I31"/>
      <c r="J31"/>
      <c r="K31"/>
      <c r="L31"/>
    </row>
    <row r="32" spans="1:15" ht="15" customHeight="1" x14ac:dyDescent="0.2">
      <c r="A32" s="131" t="s">
        <v>1415</v>
      </c>
      <c r="B32">
        <f>Auxiliar1!I7</f>
        <v>-8.0553445816040039</v>
      </c>
      <c r="C32" s="215">
        <f>ROUNDUP(B32,2)</f>
        <v>-8.06</v>
      </c>
      <c r="D32"/>
      <c r="E32" s="2" t="s">
        <v>1368</v>
      </c>
      <c r="F32" s="222"/>
      <c r="G32" s="315" t="str">
        <f>IF($H$17="UEH","MD / Título","RL de esforços / Título")</f>
        <v>RL de esforços / Título</v>
      </c>
      <c r="H32" s="319" t="s">
        <v>1597</v>
      </c>
      <c r="I32"/>
      <c r="J32"/>
      <c r="K32"/>
      <c r="L32"/>
    </row>
    <row r="33" spans="1:12" ht="15" customHeight="1" x14ac:dyDescent="0.2">
      <c r="A33" s="131" t="s">
        <v>1416</v>
      </c>
      <c r="B33">
        <f>Auxiliar1!J7</f>
        <v>-75.562171936035156</v>
      </c>
      <c r="C33" s="215">
        <f>ROUNDUP(B33,2)*(-1)</f>
        <v>75.570000000000007</v>
      </c>
      <c r="D33"/>
      <c r="E33" s="2" t="s">
        <v>1364</v>
      </c>
      <c r="F33" s="222"/>
      <c r="G33" s="315" t="s">
        <v>1417</v>
      </c>
      <c r="H33" s="319" t="s">
        <v>1418</v>
      </c>
      <c r="I33"/>
      <c r="J33"/>
      <c r="K33"/>
      <c r="L33"/>
    </row>
    <row r="34" spans="1:12" ht="15" customHeight="1" x14ac:dyDescent="0.2">
      <c r="A34" s="131" t="s">
        <v>1419</v>
      </c>
      <c r="B34">
        <f>Auxiliar1!H6</f>
        <v>-13.227870941162109</v>
      </c>
      <c r="C34" s="215">
        <f>ROUNDUP(B34,2)</f>
        <v>-13.23</v>
      </c>
      <c r="D34"/>
      <c r="E34" s="2" t="s">
        <v>1368</v>
      </c>
      <c r="F34"/>
      <c r="G34" s="315" t="s">
        <v>1420</v>
      </c>
      <c r="H34" s="319">
        <v>0</v>
      </c>
      <c r="I34"/>
      <c r="J34"/>
      <c r="K34"/>
      <c r="L34"/>
    </row>
    <row r="35" spans="1:12" ht="15" customHeight="1" thickBot="1" x14ac:dyDescent="0.25">
      <c r="A35" s="131" t="s">
        <v>1421</v>
      </c>
      <c r="B35">
        <f>Auxiliar1!I6</f>
        <v>2.98506760597229</v>
      </c>
      <c r="C35" s="215">
        <f>ROUNDUP(B35,2)</f>
        <v>2.9899999999999998</v>
      </c>
      <c r="D35"/>
      <c r="E35" s="2" t="s">
        <v>1368</v>
      </c>
      <c r="F35"/>
      <c r="G35" s="340" t="s">
        <v>1422</v>
      </c>
      <c r="H35" s="341" t="s">
        <v>1423</v>
      </c>
      <c r="I35"/>
      <c r="J35"/>
    </row>
    <row r="36" spans="1:12" ht="15" customHeight="1" thickBot="1" x14ac:dyDescent="0.25">
      <c r="A36" s="131" t="s">
        <v>1424</v>
      </c>
      <c r="B36">
        <f>Auxiliar1!J6</f>
        <v>18.966030120849609</v>
      </c>
      <c r="C36" s="215">
        <f>ROUNDUP(B36,2)*(-1)</f>
        <v>-18.970000000000002</v>
      </c>
      <c r="D36"/>
      <c r="E36" s="2" t="s">
        <v>1364</v>
      </c>
      <c r="F36"/>
      <c r="G36" s="23"/>
      <c r="H36" s="23"/>
      <c r="J36"/>
    </row>
    <row r="37" spans="1:12" ht="15" customHeight="1" thickBot="1" x14ac:dyDescent="0.25">
      <c r="A37" s="131" t="s">
        <v>1398</v>
      </c>
      <c r="B37" s="2">
        <v>29.331310272216715</v>
      </c>
      <c r="C37" s="215">
        <f>ROUNDUP(B37,2)</f>
        <v>29.34</v>
      </c>
      <c r="D37"/>
      <c r="E37" s="2" t="s">
        <v>1364</v>
      </c>
      <c r="F37"/>
      <c r="G37" s="589" t="s">
        <v>1425</v>
      </c>
      <c r="H37" s="590"/>
    </row>
    <row r="38" spans="1:12" ht="15" customHeight="1" x14ac:dyDescent="0.2">
      <c r="A38" s="82" t="s">
        <v>1401</v>
      </c>
      <c r="B38" s="490">
        <v>20.977195614317164</v>
      </c>
      <c r="C38" s="215">
        <f>ROUNDUP(B38,2)</f>
        <v>20.98</v>
      </c>
      <c r="D38"/>
      <c r="E38" s="2" t="s">
        <v>1368</v>
      </c>
      <c r="F38"/>
      <c r="G38" s="315" t="s">
        <v>1426</v>
      </c>
      <c r="H38" s="405"/>
    </row>
    <row r="39" spans="1:12" ht="15" customHeight="1" x14ac:dyDescent="0.2">
      <c r="A39" s="194" t="s">
        <v>1427</v>
      </c>
      <c r="B39"/>
      <c r="C39" s="216"/>
      <c r="D39"/>
      <c r="E39"/>
      <c r="F39"/>
      <c r="G39" s="315" t="s">
        <v>300</v>
      </c>
      <c r="H39" s="405"/>
    </row>
    <row r="40" spans="1:12" ht="15" customHeight="1" thickBot="1" x14ac:dyDescent="0.25">
      <c r="A40" s="131" t="s">
        <v>1414</v>
      </c>
      <c r="B40">
        <f>Auxiliar!I16</f>
        <v>-6.2589302062988281</v>
      </c>
      <c r="C40" s="215">
        <f>ROUNDUP(B40,2)</f>
        <v>-6.26</v>
      </c>
      <c r="D40"/>
      <c r="E40" s="2" t="s">
        <v>1368</v>
      </c>
      <c r="F40"/>
      <c r="G40" s="340" t="s">
        <v>1428</v>
      </c>
      <c r="H40" s="406"/>
    </row>
    <row r="41" spans="1:12" ht="15" customHeight="1" x14ac:dyDescent="0.2">
      <c r="A41" s="131" t="s">
        <v>1398</v>
      </c>
      <c r="B41">
        <f>Auxiliar!J16</f>
        <v>4.6466813087463379</v>
      </c>
      <c r="C41" s="215">
        <f>ROUNDUP(B41,2)</f>
        <v>4.6499999999999995</v>
      </c>
      <c r="D41"/>
      <c r="E41" s="2" t="s">
        <v>1368</v>
      </c>
      <c r="F41"/>
    </row>
    <row r="42" spans="1:12" ht="15" customHeight="1" x14ac:dyDescent="0.2">
      <c r="A42" s="131" t="s">
        <v>1416</v>
      </c>
      <c r="B42" s="23">
        <f>Auxiliar!K16</f>
        <v>2.9657044410705566</v>
      </c>
      <c r="C42" s="215">
        <f>ROUNDUP(B42,2)*(-1)</f>
        <v>-2.9699999999999998</v>
      </c>
      <c r="D42"/>
      <c r="E42" s="2" t="s">
        <v>1364</v>
      </c>
      <c r="F42"/>
      <c r="G42" s="23"/>
      <c r="H42" s="23"/>
    </row>
    <row r="43" spans="1:12" ht="15" customHeight="1" x14ac:dyDescent="0.2">
      <c r="A43" s="131" t="s">
        <v>1419</v>
      </c>
      <c r="B43">
        <f>Auxiliar!I15</f>
        <v>-6.2589302062988281</v>
      </c>
      <c r="C43" s="215">
        <f>ROUNDUP(B43,2)</f>
        <v>-6.26</v>
      </c>
      <c r="D43"/>
      <c r="E43" s="2" t="s">
        <v>1368</v>
      </c>
      <c r="F43"/>
      <c r="G43" s="23"/>
      <c r="H43" s="23"/>
    </row>
    <row r="44" spans="1:12" ht="15" customHeight="1" x14ac:dyDescent="0.2">
      <c r="A44" s="131" t="s">
        <v>1421</v>
      </c>
      <c r="B44">
        <f>Auxiliar!J15</f>
        <v>4.6466813087463379</v>
      </c>
      <c r="C44" s="215">
        <f>ROUNDUP(B44,2)</f>
        <v>4.6499999999999995</v>
      </c>
      <c r="D44"/>
      <c r="E44" s="2" t="s">
        <v>1368</v>
      </c>
      <c r="F44"/>
    </row>
    <row r="45" spans="1:12" ht="15" customHeight="1" x14ac:dyDescent="0.2">
      <c r="A45" s="131" t="s">
        <v>1424</v>
      </c>
      <c r="B45">
        <f>Auxiliar!K15</f>
        <v>2.9657044410705566</v>
      </c>
      <c r="C45" s="215">
        <f>ROUNDUP(B45,2)*(-1)</f>
        <v>-2.9699999999999998</v>
      </c>
      <c r="D45"/>
      <c r="E45" s="2" t="s">
        <v>1364</v>
      </c>
      <c r="F45"/>
      <c r="G45" s="23"/>
      <c r="H45" s="23"/>
    </row>
    <row r="46" spans="1:12" ht="15" customHeight="1" x14ac:dyDescent="0.2">
      <c r="B46" s="23"/>
      <c r="C46" s="216"/>
      <c r="D46"/>
      <c r="E46"/>
      <c r="F46"/>
    </row>
    <row r="47" spans="1:12" ht="15" customHeight="1" x14ac:dyDescent="0.2">
      <c r="A47" s="194" t="s">
        <v>1429</v>
      </c>
      <c r="B47" s="2"/>
      <c r="C47" s="216"/>
      <c r="D47"/>
      <c r="E47"/>
      <c r="F47"/>
    </row>
    <row r="48" spans="1:12" ht="15" customHeight="1" x14ac:dyDescent="0.2">
      <c r="A48" s="131" t="s">
        <v>1376</v>
      </c>
      <c r="B48" s="2">
        <v>4.1391992210036062</v>
      </c>
      <c r="C48" s="215">
        <f>ROUNDDOWN(B48,2)</f>
        <v>4.13</v>
      </c>
      <c r="D48"/>
      <c r="E48" s="239" t="s">
        <v>1355</v>
      </c>
      <c r="F48"/>
      <c r="G48" s="23"/>
      <c r="H48" s="23"/>
    </row>
    <row r="49" spans="1:21" ht="15" customHeight="1" x14ac:dyDescent="0.2">
      <c r="A49" s="131" t="s">
        <v>1380</v>
      </c>
      <c r="B49" s="2">
        <v>4.1392557748375625</v>
      </c>
      <c r="C49" s="215">
        <f>ROUNDDOWN(B49,2)</f>
        <v>4.13</v>
      </c>
      <c r="D49" s="238"/>
      <c r="E49" s="239" t="s">
        <v>1355</v>
      </c>
      <c r="F49"/>
      <c r="G49" s="23"/>
      <c r="H49" s="23"/>
    </row>
    <row r="50" spans="1:21" ht="15" customHeight="1" x14ac:dyDescent="0.2">
      <c r="A50" s="131" t="s">
        <v>1430</v>
      </c>
      <c r="B50" s="2">
        <f>Auxiliar3!P29</f>
        <v>9</v>
      </c>
      <c r="C50" s="216"/>
      <c r="D50" s="335"/>
      <c r="E50" s="2" t="s">
        <v>1355</v>
      </c>
      <c r="F50"/>
    </row>
    <row r="51" spans="1:21" ht="15" customHeight="1" x14ac:dyDescent="0.2">
      <c r="A51" s="131" t="s">
        <v>1431</v>
      </c>
      <c r="B51" s="2">
        <f>Auxiliar3!P31</f>
        <v>0</v>
      </c>
      <c r="C51" s="216"/>
      <c r="D51" s="335"/>
      <c r="E51" s="2" t="s">
        <v>1432</v>
      </c>
      <c r="F51"/>
      <c r="U51" s="175"/>
    </row>
    <row r="52" spans="1:21" ht="15" customHeight="1" x14ac:dyDescent="0.2">
      <c r="A52" s="131" t="s">
        <v>1433</v>
      </c>
      <c r="B52" s="23">
        <v>-50.272073367953425</v>
      </c>
      <c r="C52" s="215">
        <f>(-1)*ROUNDUP(B52,2)</f>
        <v>50.28</v>
      </c>
      <c r="D52"/>
      <c r="E52" s="2" t="s">
        <v>1364</v>
      </c>
      <c r="F52"/>
      <c r="U52" s="175"/>
    </row>
    <row r="53" spans="1:21" ht="15" customHeight="1" x14ac:dyDescent="0.2">
      <c r="A53" s="131" t="s">
        <v>1398</v>
      </c>
      <c r="B53" s="490">
        <v>14.730903989278298</v>
      </c>
      <c r="C53" s="215">
        <f>ROUNDUP(B53,2)</f>
        <v>14.74</v>
      </c>
      <c r="D53"/>
      <c r="E53" s="2" t="s">
        <v>1364</v>
      </c>
      <c r="F53"/>
      <c r="U53" s="175"/>
    </row>
    <row r="54" spans="1:21" ht="15" customHeight="1" x14ac:dyDescent="0.2">
      <c r="A54" s="82" t="s">
        <v>1401</v>
      </c>
      <c r="B54" s="490">
        <v>14.116273177179298</v>
      </c>
      <c r="C54" s="215">
        <f>ROUNDUP(B54,2)</f>
        <v>14.12</v>
      </c>
      <c r="D54"/>
      <c r="E54" s="2" t="s">
        <v>1368</v>
      </c>
      <c r="F54"/>
      <c r="U54" s="175"/>
    </row>
    <row r="55" spans="1:21" ht="15" customHeight="1" x14ac:dyDescent="0.2">
      <c r="A55" s="194" t="s">
        <v>1434</v>
      </c>
      <c r="B55"/>
      <c r="C55" s="216"/>
      <c r="D55"/>
      <c r="E55"/>
      <c r="U55" s="175"/>
    </row>
    <row r="56" spans="1:21" ht="15" customHeight="1" x14ac:dyDescent="0.2">
      <c r="A56" s="131" t="s">
        <v>1376</v>
      </c>
      <c r="B56" s="2">
        <v>4.1397061139411582</v>
      </c>
      <c r="C56" s="215">
        <f>ROUNDDOWN(B56,2)</f>
        <v>4.13</v>
      </c>
      <c r="D56"/>
      <c r="E56" s="239" t="s">
        <v>1355</v>
      </c>
    </row>
    <row r="57" spans="1:21" ht="15" customHeight="1" x14ac:dyDescent="0.2">
      <c r="A57" s="131" t="s">
        <v>1380</v>
      </c>
      <c r="B57" s="2">
        <v>4.1397456075847341</v>
      </c>
      <c r="C57" s="215">
        <f>ROUNDDOWN(B57,2)</f>
        <v>4.13</v>
      </c>
      <c r="D57"/>
      <c r="E57" s="239" t="s">
        <v>1355</v>
      </c>
    </row>
    <row r="58" spans="1:21" ht="15" customHeight="1" x14ac:dyDescent="0.2">
      <c r="A58" s="131" t="s">
        <v>1430</v>
      </c>
      <c r="B58" s="2">
        <f>Auxiliar4!P29</f>
        <v>11.5</v>
      </c>
      <c r="C58" s="216"/>
      <c r="D58" s="335"/>
      <c r="E58" s="2" t="s">
        <v>1355</v>
      </c>
    </row>
    <row r="59" spans="1:21" ht="15" customHeight="1" x14ac:dyDescent="0.2">
      <c r="A59" s="131" t="s">
        <v>1431</v>
      </c>
      <c r="B59" s="2">
        <f>Auxiliar4!P31</f>
        <v>0</v>
      </c>
      <c r="C59" s="216"/>
      <c r="D59" s="335"/>
      <c r="E59" s="2" t="s">
        <v>1432</v>
      </c>
    </row>
    <row r="60" spans="1:21" ht="15" customHeight="1" x14ac:dyDescent="0.2">
      <c r="A60" s="131" t="s">
        <v>1433</v>
      </c>
      <c r="B60" s="2">
        <v>-36.725163015158614</v>
      </c>
      <c r="C60" s="215">
        <f>(-1)*ROUNDUP(B60,2)</f>
        <v>36.729999999999997</v>
      </c>
      <c r="D60"/>
      <c r="E60" s="2" t="s">
        <v>1364</v>
      </c>
    </row>
    <row r="61" spans="1:21" ht="15" customHeight="1" x14ac:dyDescent="0.2">
      <c r="A61" s="131" t="s">
        <v>1398</v>
      </c>
      <c r="B61" s="2">
        <v>5.4126550620965261</v>
      </c>
      <c r="C61" s="215">
        <f>ROUNDUP(B61,2)</f>
        <v>5.42</v>
      </c>
      <c r="D61"/>
      <c r="E61" s="2" t="s">
        <v>1364</v>
      </c>
    </row>
    <row r="62" spans="1:21" ht="15" customHeight="1" x14ac:dyDescent="0.2">
      <c r="A62" s="82" t="s">
        <v>1401</v>
      </c>
      <c r="B62" s="479">
        <v>8.9634723013391184</v>
      </c>
      <c r="C62" s="215">
        <f>ROUNDUP(B62,2)</f>
        <v>8.9700000000000006</v>
      </c>
      <c r="D62"/>
      <c r="E62" s="2" t="s">
        <v>1368</v>
      </c>
    </row>
    <row r="63" spans="1:21" ht="15" customHeight="1" x14ac:dyDescent="0.2">
      <c r="A63" s="194" t="s">
        <v>1435</v>
      </c>
      <c r="B63" s="2"/>
      <c r="C63"/>
      <c r="D63"/>
      <c r="E63"/>
    </row>
    <row r="64" spans="1:21" ht="15" customHeight="1" x14ac:dyDescent="0.2">
      <c r="A64" s="131" t="s">
        <v>1360</v>
      </c>
      <c r="B64" s="2">
        <f>MIN(B29,B15)</f>
        <v>3.1105899977380509</v>
      </c>
      <c r="C64" s="241">
        <f>ROUNDDOWN(B64,2)</f>
        <v>3.11</v>
      </c>
      <c r="D64"/>
      <c r="E64" s="239" t="s">
        <v>1355</v>
      </c>
    </row>
    <row r="65" spans="1:5" ht="15" customHeight="1" x14ac:dyDescent="0.2">
      <c r="A65" s="131" t="s">
        <v>1357</v>
      </c>
      <c r="B65" s="240">
        <f>MIN(B14,B28)</f>
        <v>4.1384106318886316</v>
      </c>
      <c r="C65" s="241">
        <f>ROUNDDOWN(B65,2)</f>
        <v>4.13</v>
      </c>
      <c r="D65"/>
      <c r="E65" s="239" t="s">
        <v>1355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81" t="s">
        <v>1436</v>
      </c>
      <c r="B67" s="582"/>
      <c r="C67" s="24"/>
      <c r="D67" s="579" t="s">
        <v>1437</v>
      </c>
      <c r="E67" s="580"/>
    </row>
    <row r="68" spans="1:5" ht="15" customHeight="1" x14ac:dyDescent="0.2">
      <c r="A68" s="229" t="s">
        <v>1438</v>
      </c>
      <c r="B68" s="229" t="s">
        <v>1439</v>
      </c>
      <c r="C68" s="24"/>
      <c r="D68" s="329" t="s">
        <v>1440</v>
      </c>
      <c r="E68" s="330" t="str">
        <f>H25</f>
        <v>S51956-RT-5801-IAS-657</v>
      </c>
    </row>
    <row r="69" spans="1:5" ht="15" customHeight="1" x14ac:dyDescent="0.2">
      <c r="A69" s="230" t="str">
        <f>Auxiliar2!AK2</f>
        <v/>
      </c>
      <c r="B69" s="231" t="str">
        <f>Auxiliar2!AL2</f>
        <v/>
      </c>
      <c r="C69"/>
      <c r="D69" s="177" t="s">
        <v>106</v>
      </c>
      <c r="E69" s="248" t="str">
        <f>IF(H22="","",_xlfn.CONCAT("RT-",H22))</f>
        <v>RT-2639</v>
      </c>
    </row>
    <row r="70" spans="1:5" ht="15" customHeight="1" x14ac:dyDescent="0.2">
      <c r="A70" s="173">
        <f>Auxiliar2!AK3</f>
        <v>1421</v>
      </c>
      <c r="B70" s="232">
        <f>Auxiliar2!AL3</f>
        <v>3</v>
      </c>
      <c r="C70"/>
      <c r="D70" s="177" t="s">
        <v>1397</v>
      </c>
      <c r="E70" s="248" t="str">
        <f>IF(H23="","",_xlfn.CONCAT("V",H23))</f>
        <v>V0</v>
      </c>
    </row>
    <row r="71" spans="1:5" ht="15" customHeight="1" x14ac:dyDescent="0.2">
      <c r="A71" s="173">
        <f>Auxiliar2!AK4</f>
        <v>1449</v>
      </c>
      <c r="B71" s="232">
        <f>Auxiliar2!AL4</f>
        <v>6</v>
      </c>
      <c r="C71"/>
      <c r="D71" s="177" t="s">
        <v>66</v>
      </c>
      <c r="E71" s="248" t="str">
        <f>IF(H24="","",H24)</f>
        <v>DTW</v>
      </c>
    </row>
    <row r="72" spans="1:5" ht="15" customHeight="1" x14ac:dyDescent="0.2">
      <c r="A72" s="173">
        <f>Auxiliar2!AK5</f>
        <v>17.5</v>
      </c>
      <c r="B72" s="232">
        <f>Auxiliar2!AL5</f>
        <v>10.526</v>
      </c>
      <c r="C72"/>
      <c r="D72" s="327" t="s">
        <v>1441</v>
      </c>
      <c r="E72" s="328" t="s">
        <v>1442</v>
      </c>
    </row>
    <row r="73" spans="1:5" ht="15" customHeight="1" x14ac:dyDescent="0.2">
      <c r="A73" s="173">
        <f>Auxiliar2!AK6</f>
        <v>17.5</v>
      </c>
      <c r="B73" s="232">
        <f>Auxiliar2!AL6</f>
        <v>10.576000000000001</v>
      </c>
      <c r="C73"/>
      <c r="D73" s="327" t="s">
        <v>1443</v>
      </c>
      <c r="E73" s="328" t="str">
        <f>IF(H20="","",H20)</f>
        <v>Skandi Açu</v>
      </c>
    </row>
    <row r="74" spans="1:5" ht="15" customHeight="1" x14ac:dyDescent="0.2">
      <c r="A74" s="173">
        <f>Auxiliar2!AK7</f>
        <v>17.5</v>
      </c>
      <c r="B74" s="232">
        <f>Auxiliar2!AL7</f>
        <v>10.625999999999999</v>
      </c>
      <c r="C74"/>
      <c r="D74" s="327" t="s">
        <v>1387</v>
      </c>
      <c r="E74" s="328" t="str">
        <f>IF(H19="","",H19)</f>
        <v>8-LL-44-RJS</v>
      </c>
    </row>
    <row r="75" spans="1:5" ht="15" customHeight="1" x14ac:dyDescent="0.2">
      <c r="A75" s="173" t="str">
        <f>Auxiliar2!AK8</f>
        <v/>
      </c>
      <c r="B75" s="232" t="str">
        <f>Auxiliar2!AL8</f>
        <v/>
      </c>
      <c r="C75"/>
      <c r="D75" s="177" t="s">
        <v>1444</v>
      </c>
      <c r="E75" s="248" t="str">
        <f>H17</f>
        <v>IA</v>
      </c>
    </row>
    <row r="76" spans="1:5" ht="15" customHeight="1" x14ac:dyDescent="0.2">
      <c r="A76" s="173" t="str">
        <f>Auxiliar2!AK9</f>
        <v/>
      </c>
      <c r="B76" s="232" t="str">
        <f>Auxiliar2!AL9</f>
        <v/>
      </c>
      <c r="C76"/>
      <c r="D76" s="177" t="s">
        <v>1445</v>
      </c>
      <c r="E76" s="248" t="str">
        <f>B2</f>
        <v>WSI 152.2510-DR-4041-4 Rev. 1</v>
      </c>
    </row>
    <row r="77" spans="1:5" ht="15" customHeight="1" x14ac:dyDescent="0.2">
      <c r="A77" s="173" t="str">
        <f>Auxiliar2!AK10</f>
        <v/>
      </c>
      <c r="B77" s="232" t="str">
        <f>Auxiliar2!AL10</f>
        <v/>
      </c>
      <c r="C77"/>
      <c r="D77" s="177" t="s">
        <v>1446</v>
      </c>
      <c r="E77" s="248">
        <f>IF(Values!C11="","",Values!C11)</f>
        <v>6</v>
      </c>
    </row>
    <row r="78" spans="1:5" ht="15" customHeight="1" x14ac:dyDescent="0.2">
      <c r="A78" s="173" t="str">
        <f>Auxiliar2!AK11</f>
        <v/>
      </c>
      <c r="B78" s="232" t="str">
        <f>Auxiliar2!AL11</f>
        <v/>
      </c>
      <c r="C78"/>
      <c r="D78" s="177" t="s">
        <v>1447</v>
      </c>
      <c r="E78" s="248">
        <f>IF(B10=0,"",B10)</f>
        <v>2.4</v>
      </c>
    </row>
    <row r="79" spans="1:5" ht="15" customHeight="1" x14ac:dyDescent="0.2">
      <c r="A79" s="173" t="str">
        <f>Auxiliar2!AK12</f>
        <v/>
      </c>
      <c r="B79" s="232" t="str">
        <f>Auxiliar2!AL12</f>
        <v/>
      </c>
      <c r="C79"/>
      <c r="D79" s="177" t="s">
        <v>1448</v>
      </c>
      <c r="E79" s="248">
        <f>IF('Script Table'!E10=0,"",'Script Table'!E10)</f>
        <v>0.14652000000000001</v>
      </c>
    </row>
    <row r="80" spans="1:5" ht="15" customHeight="1" x14ac:dyDescent="0.2">
      <c r="A80" s="173" t="str">
        <f>Auxiliar2!AK13</f>
        <v/>
      </c>
      <c r="B80" s="232" t="str">
        <f>Auxiliar2!AL13</f>
        <v/>
      </c>
      <c r="D80" s="177" t="s">
        <v>1449</v>
      </c>
      <c r="E80" s="248" t="str">
        <f>B3</f>
        <v>CB-BR1522510-00-05 Rev. 2</v>
      </c>
    </row>
    <row r="81" spans="1:5" ht="15" customHeight="1" x14ac:dyDescent="0.2">
      <c r="A81" s="173" t="str">
        <f>Auxiliar2!AK14</f>
        <v/>
      </c>
      <c r="B81" s="232" t="str">
        <f>Auxiliar2!AL14</f>
        <v/>
      </c>
      <c r="D81" s="177" t="s">
        <v>1450</v>
      </c>
      <c r="E81" s="248">
        <f>IFERROR('Script Table'!E18*'Script Table'!E15,"")</f>
        <v>2.3849999999999998</v>
      </c>
    </row>
    <row r="82" spans="1:5" ht="15" customHeight="1" x14ac:dyDescent="0.2">
      <c r="A82" s="173" t="str">
        <f>Auxiliar2!AK15</f>
        <v/>
      </c>
      <c r="B82" s="232" t="str">
        <f>Auxiliar2!AL15</f>
        <v/>
      </c>
      <c r="D82" s="177" t="s">
        <v>1451</v>
      </c>
      <c r="E82" s="248">
        <f>IF(B9=0,"",B9)</f>
        <v>4.1399999999999997</v>
      </c>
    </row>
    <row r="83" spans="1:5" ht="15" customHeight="1" x14ac:dyDescent="0.2">
      <c r="A83" s="173" t="str">
        <f>Auxiliar2!AK16</f>
        <v/>
      </c>
      <c r="B83" s="232" t="str">
        <f>Auxiliar2!AL16</f>
        <v/>
      </c>
      <c r="D83" s="177" t="s">
        <v>1452</v>
      </c>
      <c r="E83" s="248" t="str">
        <f>B4</f>
        <v>CB-EF1522510-00-09 Rev. 2</v>
      </c>
    </row>
    <row r="84" spans="1:5" ht="15" customHeight="1" x14ac:dyDescent="0.2">
      <c r="A84" s="173" t="str">
        <f>Auxiliar2!AK17</f>
        <v/>
      </c>
      <c r="B84" s="232" t="str">
        <f>Auxiliar2!AL17</f>
        <v/>
      </c>
      <c r="D84" s="177" t="s">
        <v>1453</v>
      </c>
      <c r="E84" s="248">
        <f>IFERROR('Script Table'!E22*'Script Table'!E19,"")</f>
        <v>0.89</v>
      </c>
    </row>
    <row r="85" spans="1:5" ht="15" customHeight="1" x14ac:dyDescent="0.2">
      <c r="A85" s="173" t="str">
        <f>Auxiliar2!AK18</f>
        <v/>
      </c>
      <c r="B85" s="232" t="str">
        <f>Auxiliar2!AL18</f>
        <v/>
      </c>
      <c r="D85" s="177" t="s">
        <v>1454</v>
      </c>
      <c r="E85" s="248" t="str">
        <f>IF(B5="xinputx","",B5)</f>
        <v/>
      </c>
    </row>
    <row r="86" spans="1:5" ht="15" customHeight="1" x14ac:dyDescent="0.2">
      <c r="A86" s="173" t="str">
        <f>Auxiliar2!AK19</f>
        <v/>
      </c>
      <c r="B86" s="232" t="str">
        <f>Auxiliar2!AL19</f>
        <v/>
      </c>
      <c r="D86" s="177" t="s">
        <v>1455</v>
      </c>
      <c r="E86" s="248" t="str">
        <f>IF(B5="xinputx","",Values!C50)</f>
        <v/>
      </c>
    </row>
    <row r="87" spans="1:5" ht="15" customHeight="1" x14ac:dyDescent="0.2">
      <c r="A87" s="173" t="str">
        <f>Auxiliar2!AK20</f>
        <v/>
      </c>
      <c r="B87" s="232" t="str">
        <f>Auxiliar2!AL20</f>
        <v/>
      </c>
      <c r="D87" s="177" t="s">
        <v>1456</v>
      </c>
      <c r="E87" s="248">
        <f>IF('MCV e Guindaste'!C19="xinputx","",'MCV e Guindaste'!C19)</f>
        <v>5045</v>
      </c>
    </row>
    <row r="88" spans="1:5" ht="15" customHeight="1" x14ac:dyDescent="0.2">
      <c r="A88" s="173" t="str">
        <f>Auxiliar2!AK21</f>
        <v/>
      </c>
      <c r="B88" s="232" t="str">
        <f>Auxiliar2!AL21</f>
        <v/>
      </c>
      <c r="D88" s="177" t="s">
        <v>1457</v>
      </c>
      <c r="E88" s="248">
        <f>IF(B18="","",B18)</f>
        <v>2240</v>
      </c>
    </row>
    <row r="89" spans="1:5" ht="15" customHeight="1" x14ac:dyDescent="0.2">
      <c r="A89" s="173" t="str">
        <f>Auxiliar2!AK22</f>
        <v/>
      </c>
      <c r="B89" s="232" t="str">
        <f>Auxiliar2!AL22</f>
        <v/>
      </c>
      <c r="D89" s="177" t="s">
        <v>1458</v>
      </c>
      <c r="E89" s="248">
        <f>IF(B27="","",ABS(B27))</f>
        <v>2.5</v>
      </c>
    </row>
    <row r="90" spans="1:5" ht="15" customHeight="1" x14ac:dyDescent="0.2">
      <c r="A90" s="173" t="str">
        <f>Auxiliar2!AK23</f>
        <v/>
      </c>
      <c r="B90" s="232" t="str">
        <f>Auxiliar2!AL23</f>
        <v/>
      </c>
      <c r="D90" s="177" t="s">
        <v>1459</v>
      </c>
      <c r="E90" s="248">
        <f>SUM(A69:A118)</f>
        <v>2922.5</v>
      </c>
    </row>
    <row r="91" spans="1:5" ht="15" customHeight="1" x14ac:dyDescent="0.2">
      <c r="A91" s="173" t="str">
        <f>Auxiliar2!AK24</f>
        <v/>
      </c>
      <c r="B91" s="232" t="str">
        <f>Auxiliar2!AL24</f>
        <v/>
      </c>
      <c r="D91" s="177" t="s">
        <v>1460</v>
      </c>
      <c r="E91" s="248">
        <f>COUNT(B69:B118)</f>
        <v>5</v>
      </c>
    </row>
    <row r="92" spans="1:5" ht="15" customHeight="1" thickBot="1" x14ac:dyDescent="0.25">
      <c r="A92" s="173" t="str">
        <f>Auxiliar2!AK25</f>
        <v/>
      </c>
      <c r="B92" s="232" t="str">
        <f>Auxiliar2!AL25</f>
        <v/>
      </c>
      <c r="D92" s="331" t="s">
        <v>1461</v>
      </c>
      <c r="E92" s="332" t="str">
        <f>IF(B69="","",B69)</f>
        <v/>
      </c>
    </row>
    <row r="93" spans="1:5" ht="15" customHeight="1" x14ac:dyDescent="0.2">
      <c r="A93" s="173" t="str">
        <f>Auxiliar2!AK26</f>
        <v/>
      </c>
      <c r="B93" s="232" t="str">
        <f>Auxiliar2!AL26</f>
        <v/>
      </c>
    </row>
    <row r="94" spans="1:5" ht="15" customHeight="1" x14ac:dyDescent="0.2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 x14ac:dyDescent="0.2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 x14ac:dyDescent="0.2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 x14ac:dyDescent="0.2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 x14ac:dyDescent="0.2">
      <c r="A98" s="173" t="str">
        <f>Auxiliar2!AK31</f>
        <v/>
      </c>
      <c r="B98" s="232" t="str">
        <f>Auxiliar2!AL31</f>
        <v/>
      </c>
    </row>
    <row r="99" spans="1:5" ht="15" customHeight="1" x14ac:dyDescent="0.2">
      <c r="A99" s="173" t="str">
        <f>Auxiliar2!AK32</f>
        <v/>
      </c>
      <c r="B99" s="232" t="str">
        <f>Auxiliar2!AL32</f>
        <v/>
      </c>
    </row>
    <row r="100" spans="1:5" ht="15" customHeight="1" thickBot="1" x14ac:dyDescent="0.25">
      <c r="A100" s="173" t="str">
        <f>Auxiliar2!AK33</f>
        <v/>
      </c>
      <c r="B100" s="232" t="str">
        <f>Auxiliar2!AL33</f>
        <v/>
      </c>
    </row>
    <row r="101" spans="1:5" ht="15" customHeight="1" thickBot="1" x14ac:dyDescent="0.25">
      <c r="A101" s="173" t="str">
        <f>Auxiliar2!AK34</f>
        <v/>
      </c>
      <c r="B101" s="232" t="str">
        <f>Auxiliar2!AL34</f>
        <v/>
      </c>
      <c r="D101" s="351" t="s">
        <v>1462</v>
      </c>
    </row>
    <row r="102" spans="1:5" ht="15" customHeight="1" x14ac:dyDescent="0.2">
      <c r="A102" s="173" t="str">
        <f>Auxiliar2!AK35</f>
        <v/>
      </c>
      <c r="B102" s="232" t="str">
        <f>Auxiliar2!AL35</f>
        <v/>
      </c>
      <c r="D102" s="195" t="s">
        <v>1463</v>
      </c>
    </row>
    <row r="103" spans="1:5" ht="15" customHeight="1" x14ac:dyDescent="0.2">
      <c r="A103" s="173" t="str">
        <f>Auxiliar2!AK36</f>
        <v/>
      </c>
      <c r="B103" s="232" t="str">
        <f>Auxiliar2!AL36</f>
        <v/>
      </c>
      <c r="D103" s="196" t="s">
        <v>1464</v>
      </c>
    </row>
    <row r="104" spans="1:5" ht="15" customHeight="1" x14ac:dyDescent="0.2">
      <c r="A104" s="173" t="str">
        <f>Auxiliar2!AK37</f>
        <v/>
      </c>
      <c r="B104" s="232" t="str">
        <f>Auxiliar2!AL37</f>
        <v/>
      </c>
      <c r="D104" s="196" t="s">
        <v>1384</v>
      </c>
    </row>
    <row r="105" spans="1:5" ht="15" customHeight="1" x14ac:dyDescent="0.2">
      <c r="A105" s="173" t="str">
        <f>Auxiliar2!AK38</f>
        <v/>
      </c>
      <c r="B105" s="232" t="str">
        <f>Auxiliar2!AL38</f>
        <v/>
      </c>
      <c r="D105" s="196" t="s">
        <v>1465</v>
      </c>
    </row>
    <row r="106" spans="1:5" ht="15" customHeight="1" x14ac:dyDescent="0.2">
      <c r="A106" s="173" t="str">
        <f>Auxiliar2!AK39</f>
        <v/>
      </c>
      <c r="B106" s="232" t="str">
        <f>Auxiliar2!AL39</f>
        <v/>
      </c>
      <c r="D106" s="196" t="s">
        <v>1466</v>
      </c>
    </row>
    <row r="107" spans="1:5" ht="15" customHeight="1" x14ac:dyDescent="0.2">
      <c r="A107" s="173" t="str">
        <f>Auxiliar2!AK40</f>
        <v/>
      </c>
      <c r="B107" s="232" t="str">
        <f>Auxiliar2!AL40</f>
        <v/>
      </c>
      <c r="D107" s="196" t="s">
        <v>1467</v>
      </c>
    </row>
    <row r="108" spans="1:5" ht="15" customHeight="1" thickBot="1" x14ac:dyDescent="0.25">
      <c r="A108" s="173" t="str">
        <f>Auxiliar2!AK41</f>
        <v/>
      </c>
      <c r="B108" s="232" t="str">
        <f>Auxiliar2!AL41</f>
        <v/>
      </c>
      <c r="D108" s="197" t="s">
        <v>1468</v>
      </c>
    </row>
    <row r="109" spans="1:5" ht="15" customHeight="1" x14ac:dyDescent="0.2">
      <c r="A109" s="173" t="str">
        <f>Auxiliar2!AK42</f>
        <v/>
      </c>
      <c r="B109" s="232" t="str">
        <f>Auxiliar2!AL42</f>
        <v/>
      </c>
    </row>
    <row r="110" spans="1:5" ht="15" customHeight="1" x14ac:dyDescent="0.2">
      <c r="A110" s="173" t="str">
        <f>Auxiliar2!AK43</f>
        <v/>
      </c>
      <c r="B110" s="232" t="str">
        <f>Auxiliar2!AL43</f>
        <v/>
      </c>
    </row>
    <row r="111" spans="1:5" ht="15" customHeight="1" x14ac:dyDescent="0.2">
      <c r="A111" s="173" t="str">
        <f>Auxiliar2!AK44</f>
        <v/>
      </c>
      <c r="B111" s="232" t="str">
        <f>Auxiliar2!AL44</f>
        <v/>
      </c>
    </row>
    <row r="112" spans="1:5" ht="15" customHeight="1" x14ac:dyDescent="0.2">
      <c r="A112" s="173" t="str">
        <f>Auxiliar2!AK45</f>
        <v/>
      </c>
      <c r="B112" s="232" t="str">
        <f>Auxiliar2!AL45</f>
        <v/>
      </c>
    </row>
    <row r="113" spans="1:2" ht="15" customHeight="1" x14ac:dyDescent="0.2">
      <c r="A113" s="173" t="str">
        <f>Auxiliar2!AK46</f>
        <v/>
      </c>
      <c r="B113" s="232" t="str">
        <f>Auxiliar2!AL46</f>
        <v/>
      </c>
    </row>
    <row r="114" spans="1:2" ht="15" customHeight="1" x14ac:dyDescent="0.2">
      <c r="A114" s="173" t="str">
        <f>Auxiliar2!AK47</f>
        <v/>
      </c>
      <c r="B114" s="232" t="str">
        <f>Auxiliar2!AL47</f>
        <v/>
      </c>
    </row>
    <row r="115" spans="1:2" ht="15" customHeight="1" x14ac:dyDescent="0.2">
      <c r="A115" s="173" t="str">
        <f>Auxiliar2!AK48</f>
        <v/>
      </c>
      <c r="B115" s="232" t="str">
        <f>Auxiliar2!AL48</f>
        <v/>
      </c>
    </row>
    <row r="116" spans="1:2" ht="15" customHeight="1" x14ac:dyDescent="0.2">
      <c r="A116" s="173" t="str">
        <f>Auxiliar2!AK49</f>
        <v/>
      </c>
      <c r="B116" s="232" t="str">
        <f>Auxiliar2!AL49</f>
        <v/>
      </c>
    </row>
    <row r="117" spans="1:2" ht="15" customHeight="1" x14ac:dyDescent="0.2">
      <c r="A117" s="173" t="str">
        <f>Auxiliar2!AK50</f>
        <v/>
      </c>
      <c r="B117" s="232" t="str">
        <f>Auxiliar2!AL50</f>
        <v/>
      </c>
    </row>
    <row r="118" spans="1:2" ht="15" customHeight="1" thickBot="1" x14ac:dyDescent="0.25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53" t="s">
        <v>1469</v>
      </c>
      <c r="C2" s="352" t="s">
        <v>463</v>
      </c>
      <c r="D2" s="352" t="s">
        <v>464</v>
      </c>
      <c r="E2" s="353" t="s">
        <v>1470</v>
      </c>
    </row>
    <row r="3" spans="2:11" ht="13.5" thickBot="1" x14ac:dyDescent="0.25">
      <c r="B3" s="593"/>
      <c r="C3" s="354" t="s">
        <v>1346</v>
      </c>
      <c r="D3" s="354" t="s">
        <v>1346</v>
      </c>
      <c r="E3" s="355" t="s">
        <v>1345</v>
      </c>
    </row>
    <row r="4" spans="2:11" ht="13.5" thickBot="1" x14ac:dyDescent="0.25">
      <c r="B4" s="221" t="s">
        <v>1500</v>
      </c>
      <c r="C4" s="356">
        <f>IF(B4="Puxada Max (Caso 3i)",Results!C31,IF(B4="Puxada Min (Caso 3i)",Results!C34,Results!C40))</f>
        <v>-13.23</v>
      </c>
      <c r="D4" s="356">
        <f>IF(B4="Puxada Max (Caso 3i)",Results!C32,IF(B4="Puxada Min (Caso 3i)",Results!C35,Results!C41))</f>
        <v>2.9899999999999998</v>
      </c>
      <c r="E4" s="357">
        <f>IF(B4="Puxada Max (Caso 3i)",Results!C33,IF(B4="Puxada Min (Caso 3i)",Results!C36,Results!C42))</f>
        <v>-18.970000000000002</v>
      </c>
    </row>
    <row r="6" spans="2:11" ht="13.5" thickBot="1" x14ac:dyDescent="0.25"/>
    <row r="7" spans="2:11" ht="13.5" thickBot="1" x14ac:dyDescent="0.25">
      <c r="G7" s="371" t="s">
        <v>169</v>
      </c>
      <c r="H7" s="594" t="s">
        <v>1472</v>
      </c>
      <c r="I7" s="595"/>
      <c r="J7" s="595"/>
      <c r="K7" s="596"/>
    </row>
    <row r="8" spans="2:11" x14ac:dyDescent="0.2">
      <c r="B8" s="597" t="s">
        <v>1473</v>
      </c>
      <c r="C8" s="598"/>
      <c r="D8" s="599" t="s">
        <v>1474</v>
      </c>
      <c r="E8" s="599"/>
      <c r="F8" s="359" t="s">
        <v>1475</v>
      </c>
      <c r="G8" s="372" t="s">
        <v>1476</v>
      </c>
      <c r="H8" s="245" t="s">
        <v>463</v>
      </c>
      <c r="I8" s="245" t="s">
        <v>464</v>
      </c>
      <c r="J8" s="245" t="s">
        <v>1477</v>
      </c>
      <c r="K8" s="373" t="s">
        <v>1478</v>
      </c>
    </row>
    <row r="9" spans="2:11" ht="15.75" thickBot="1" x14ac:dyDescent="0.3">
      <c r="B9" s="600" t="s">
        <v>1479</v>
      </c>
      <c r="C9" s="601"/>
      <c r="D9" s="602" t="s">
        <v>1480</v>
      </c>
      <c r="E9" s="602"/>
      <c r="F9" s="361" t="s">
        <v>1598</v>
      </c>
      <c r="G9" s="367">
        <f>VALUE(LEFT(F9,SEARCH(" ",F9)-1))</f>
        <v>453.79</v>
      </c>
      <c r="H9" s="368"/>
      <c r="I9" s="368"/>
      <c r="J9" s="368"/>
      <c r="K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600" t="s">
        <v>1481</v>
      </c>
      <c r="C10" s="601"/>
      <c r="D10" s="602" t="s">
        <v>1480</v>
      </c>
      <c r="E10" s="602"/>
      <c r="F10" s="361" t="s">
        <v>1599</v>
      </c>
      <c r="G10" s="363">
        <f t="shared" ref="G10:G52" si="0">VALUE(LEFT(F10,SEARCH(" ",F10)-1))</f>
        <v>13.17</v>
      </c>
      <c r="H10" s="364"/>
      <c r="I10" s="364">
        <f>$D$4</f>
        <v>2.9899999999999998</v>
      </c>
      <c r="J10" s="364"/>
      <c r="K1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1" spans="2:11" ht="15" x14ac:dyDescent="0.25">
      <c r="B11" s="600"/>
      <c r="C11" s="601"/>
      <c r="D11" s="602" t="s">
        <v>1482</v>
      </c>
      <c r="E11" s="602"/>
      <c r="F11" s="361" t="s">
        <v>1600</v>
      </c>
      <c r="G11" s="365">
        <f t="shared" si="0"/>
        <v>-21.75</v>
      </c>
      <c r="H11" s="366">
        <f>$C$4</f>
        <v>-13.23</v>
      </c>
      <c r="I11" s="366"/>
      <c r="J11" s="366"/>
      <c r="K1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2" spans="2:11" ht="15" x14ac:dyDescent="0.25">
      <c r="B12" s="600"/>
      <c r="C12" s="601"/>
      <c r="D12" s="602" t="s">
        <v>1483</v>
      </c>
      <c r="E12" s="602"/>
      <c r="F12" s="361" t="s">
        <v>1601</v>
      </c>
      <c r="G12" s="365">
        <f t="shared" si="0"/>
        <v>24.93</v>
      </c>
      <c r="H12" s="366"/>
      <c r="I12" s="366"/>
      <c r="J12" s="366">
        <f>$E$4</f>
        <v>-18.970000000000002</v>
      </c>
      <c r="K1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3" spans="2:11" ht="15" x14ac:dyDescent="0.25">
      <c r="B13" s="600"/>
      <c r="C13" s="601"/>
      <c r="D13" s="602" t="s">
        <v>1484</v>
      </c>
      <c r="E13" s="602"/>
      <c r="F13" s="361" t="s">
        <v>1602</v>
      </c>
      <c r="G13" s="365">
        <f t="shared" si="0"/>
        <v>5.32</v>
      </c>
      <c r="H13" s="366"/>
      <c r="I13" s="366"/>
      <c r="J13" s="366"/>
      <c r="K1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600"/>
      <c r="C14" s="601"/>
      <c r="D14" s="602" t="s">
        <v>1485</v>
      </c>
      <c r="E14" s="602"/>
      <c r="F14" s="361" t="s">
        <v>1602</v>
      </c>
      <c r="G14" s="367">
        <f t="shared" si="0"/>
        <v>5.32</v>
      </c>
      <c r="H14" s="368"/>
      <c r="I14" s="368"/>
      <c r="J14" s="368"/>
      <c r="K1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600" t="s">
        <v>1486</v>
      </c>
      <c r="C15" s="601"/>
      <c r="D15" s="603" t="s">
        <v>1487</v>
      </c>
      <c r="E15" s="369" t="s">
        <v>1480</v>
      </c>
      <c r="F15" s="361" t="s">
        <v>1603</v>
      </c>
      <c r="G15" s="363">
        <f t="shared" si="0"/>
        <v>8.68</v>
      </c>
      <c r="H15" s="364"/>
      <c r="I15" s="364">
        <f>$D$4</f>
        <v>2.9899999999999998</v>
      </c>
      <c r="J15" s="364"/>
      <c r="K1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6" spans="2:11" ht="15" x14ac:dyDescent="0.25">
      <c r="B16" s="600"/>
      <c r="C16" s="601"/>
      <c r="D16" s="603"/>
      <c r="E16" s="369" t="s">
        <v>1482</v>
      </c>
      <c r="F16" s="361" t="s">
        <v>1604</v>
      </c>
      <c r="G16" s="365">
        <f t="shared" si="0"/>
        <v>-4.13</v>
      </c>
      <c r="H16" s="366">
        <f>$C$4</f>
        <v>-13.23</v>
      </c>
      <c r="I16" s="366"/>
      <c r="J16" s="366"/>
      <c r="K1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7" spans="2:11" ht="15.75" thickBot="1" x14ac:dyDescent="0.3">
      <c r="B17" s="600"/>
      <c r="C17" s="601"/>
      <c r="D17" s="603"/>
      <c r="E17" s="369" t="s">
        <v>1483</v>
      </c>
      <c r="F17" s="361" t="s">
        <v>1605</v>
      </c>
      <c r="G17" s="367">
        <f t="shared" si="0"/>
        <v>106.18</v>
      </c>
      <c r="H17" s="368"/>
      <c r="I17" s="368"/>
      <c r="J17" s="368">
        <f>$E$4</f>
        <v>-18.970000000000002</v>
      </c>
      <c r="K1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8" spans="2:11" ht="15" x14ac:dyDescent="0.25">
      <c r="B18" s="600"/>
      <c r="C18" s="601"/>
      <c r="D18" s="603" t="s">
        <v>1488</v>
      </c>
      <c r="E18" s="369" t="s">
        <v>1480</v>
      </c>
      <c r="F18" s="361" t="s">
        <v>1606</v>
      </c>
      <c r="G18" s="363">
        <f t="shared" si="0"/>
        <v>4.99</v>
      </c>
      <c r="H18" s="364"/>
      <c r="I18" s="364">
        <f>$D$4</f>
        <v>2.9899999999999998</v>
      </c>
      <c r="J18" s="364"/>
      <c r="K1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600"/>
      <c r="C19" s="601"/>
      <c r="D19" s="603"/>
      <c r="E19" s="369" t="s">
        <v>1482</v>
      </c>
      <c r="F19" s="361" t="s">
        <v>1607</v>
      </c>
      <c r="G19" s="365">
        <f t="shared" si="0"/>
        <v>5.01</v>
      </c>
      <c r="H19" s="366">
        <f>$C$4</f>
        <v>-13.23</v>
      </c>
      <c r="I19" s="366"/>
      <c r="J19" s="366"/>
      <c r="K1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0" spans="2:11" ht="15.75" thickBot="1" x14ac:dyDescent="0.3">
      <c r="B20" s="600"/>
      <c r="C20" s="601"/>
      <c r="D20" s="603"/>
      <c r="E20" s="369" t="s">
        <v>1483</v>
      </c>
      <c r="F20" s="361" t="s">
        <v>1608</v>
      </c>
      <c r="G20" s="367">
        <f t="shared" si="0"/>
        <v>18.47</v>
      </c>
      <c r="H20" s="368"/>
      <c r="I20" s="368"/>
      <c r="J20" s="368">
        <f>$E$4</f>
        <v>-18.970000000000002</v>
      </c>
      <c r="K2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600"/>
      <c r="C21" s="601"/>
      <c r="D21" s="602" t="s">
        <v>1484</v>
      </c>
      <c r="E21" s="602"/>
      <c r="F21" s="361" t="s">
        <v>1609</v>
      </c>
      <c r="G21" s="363">
        <f t="shared" si="0"/>
        <v>-32.729999999999997</v>
      </c>
      <c r="H21" s="364"/>
      <c r="I21" s="364"/>
      <c r="J21" s="364"/>
      <c r="K2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600"/>
      <c r="C22" s="601"/>
      <c r="D22" s="602" t="s">
        <v>1485</v>
      </c>
      <c r="E22" s="602"/>
      <c r="F22" s="361" t="s">
        <v>1610</v>
      </c>
      <c r="G22" s="367">
        <f t="shared" si="0"/>
        <v>-147.11000000000001</v>
      </c>
      <c r="H22" s="368"/>
      <c r="I22" s="368"/>
      <c r="J22" s="368"/>
      <c r="K2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600" t="s">
        <v>1489</v>
      </c>
      <c r="C23" s="602" t="s">
        <v>1490</v>
      </c>
      <c r="D23" s="602" t="s">
        <v>1480</v>
      </c>
      <c r="E23" s="602"/>
      <c r="F23" s="361" t="s">
        <v>1611</v>
      </c>
      <c r="G23" s="363">
        <f t="shared" si="0"/>
        <v>17.54</v>
      </c>
      <c r="H23" s="364"/>
      <c r="I23" s="364">
        <f>$D$4</f>
        <v>2.9899999999999998</v>
      </c>
      <c r="J23" s="364"/>
      <c r="K23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600"/>
      <c r="C24" s="602"/>
      <c r="D24" s="602" t="s">
        <v>1482</v>
      </c>
      <c r="E24" s="602"/>
      <c r="F24" s="361" t="s">
        <v>1612</v>
      </c>
      <c r="G24" s="365">
        <f t="shared" si="0"/>
        <v>-31.33</v>
      </c>
      <c r="H24" s="366">
        <f>$C$4</f>
        <v>-13.23</v>
      </c>
      <c r="I24" s="366"/>
      <c r="J24" s="366"/>
      <c r="K2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600"/>
      <c r="C25" s="602"/>
      <c r="D25" s="602" t="s">
        <v>1483</v>
      </c>
      <c r="E25" s="602"/>
      <c r="F25" s="361" t="s">
        <v>1613</v>
      </c>
      <c r="G25" s="367">
        <f t="shared" si="0"/>
        <v>-129.93</v>
      </c>
      <c r="H25" s="368"/>
      <c r="I25" s="368"/>
      <c r="J25" s="368">
        <f>$E$4</f>
        <v>-18.970000000000002</v>
      </c>
      <c r="K25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6" spans="2:11" ht="15" x14ac:dyDescent="0.25">
      <c r="B26" s="600"/>
      <c r="C26" s="602" t="s">
        <v>1491</v>
      </c>
      <c r="D26" s="602" t="s">
        <v>1480</v>
      </c>
      <c r="E26" s="602"/>
      <c r="F26" s="361" t="s">
        <v>1614</v>
      </c>
      <c r="G26" s="363">
        <f t="shared" si="0"/>
        <v>19.82</v>
      </c>
      <c r="H26" s="364"/>
      <c r="I26" s="364">
        <f>$D$4</f>
        <v>2.9899999999999998</v>
      </c>
      <c r="J26" s="364"/>
      <c r="K26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600"/>
      <c r="C27" s="602"/>
      <c r="D27" s="602" t="s">
        <v>1482</v>
      </c>
      <c r="E27" s="602"/>
      <c r="F27" s="361" t="s">
        <v>1615</v>
      </c>
      <c r="G27" s="365">
        <f t="shared" si="0"/>
        <v>-18.149999999999999</v>
      </c>
      <c r="H27" s="366">
        <f>$C$4</f>
        <v>-13.23</v>
      </c>
      <c r="I27" s="366"/>
      <c r="J27" s="366"/>
      <c r="K2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 x14ac:dyDescent="0.3">
      <c r="B28" s="600"/>
      <c r="C28" s="602"/>
      <c r="D28" s="602" t="s">
        <v>1483</v>
      </c>
      <c r="E28" s="602"/>
      <c r="F28" s="361" t="s">
        <v>1616</v>
      </c>
      <c r="G28" s="367">
        <f t="shared" si="0"/>
        <v>-85.92</v>
      </c>
      <c r="H28" s="368"/>
      <c r="I28" s="368"/>
      <c r="J28" s="368">
        <f>$E$4</f>
        <v>-18.970000000000002</v>
      </c>
      <c r="K28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9" spans="2:11" ht="15" x14ac:dyDescent="0.25">
      <c r="B29" s="600" t="s">
        <v>1492</v>
      </c>
      <c r="C29" s="602" t="s">
        <v>1490</v>
      </c>
      <c r="D29" s="602" t="s">
        <v>1480</v>
      </c>
      <c r="E29" s="602"/>
      <c r="F29" s="361" t="s">
        <v>1617</v>
      </c>
      <c r="G29" s="363">
        <f t="shared" si="0"/>
        <v>21.93</v>
      </c>
      <c r="H29" s="364"/>
      <c r="I29" s="364">
        <f>$D$4</f>
        <v>2.9899999999999998</v>
      </c>
      <c r="J29" s="364"/>
      <c r="K29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600"/>
      <c r="C30" s="602"/>
      <c r="D30" s="602" t="s">
        <v>1482</v>
      </c>
      <c r="E30" s="602"/>
      <c r="F30" s="361" t="s">
        <v>1618</v>
      </c>
      <c r="G30" s="365">
        <f t="shared" si="0"/>
        <v>-12.67</v>
      </c>
      <c r="H30" s="366">
        <f>$C$4</f>
        <v>-13.23</v>
      </c>
      <c r="I30" s="366"/>
      <c r="J30" s="366"/>
      <c r="K3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31" spans="2:11" ht="15.75" thickBot="1" x14ac:dyDescent="0.3">
      <c r="B31" s="600"/>
      <c r="C31" s="602"/>
      <c r="D31" s="602" t="s">
        <v>1483</v>
      </c>
      <c r="E31" s="602"/>
      <c r="F31" s="361" t="s">
        <v>1619</v>
      </c>
      <c r="G31" s="367">
        <f t="shared" si="0"/>
        <v>-60.52</v>
      </c>
      <c r="H31" s="368"/>
      <c r="I31" s="368"/>
      <c r="J31" s="368">
        <f>$E$4</f>
        <v>-18.970000000000002</v>
      </c>
      <c r="K31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2" spans="2:11" ht="15" x14ac:dyDescent="0.25">
      <c r="B32" s="600"/>
      <c r="C32" s="602" t="s">
        <v>1491</v>
      </c>
      <c r="D32" s="602" t="s">
        <v>1480</v>
      </c>
      <c r="E32" s="602"/>
      <c r="F32" s="361" t="s">
        <v>1620</v>
      </c>
      <c r="G32" s="363">
        <f t="shared" si="0"/>
        <v>9.34</v>
      </c>
      <c r="H32" s="364"/>
      <c r="I32" s="364">
        <f>$D$4</f>
        <v>2.9899999999999998</v>
      </c>
      <c r="J32" s="364"/>
      <c r="K32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600"/>
      <c r="C33" s="602"/>
      <c r="D33" s="602" t="s">
        <v>1482</v>
      </c>
      <c r="E33" s="602"/>
      <c r="F33" s="361" t="s">
        <v>1621</v>
      </c>
      <c r="G33" s="365">
        <f t="shared" si="0"/>
        <v>-14.69</v>
      </c>
      <c r="H33" s="366">
        <f>$C$4</f>
        <v>-13.23</v>
      </c>
      <c r="I33" s="366"/>
      <c r="J33" s="366"/>
      <c r="K3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600"/>
      <c r="C34" s="602"/>
      <c r="D34" s="602" t="s">
        <v>1483</v>
      </c>
      <c r="E34" s="602"/>
      <c r="F34" s="361" t="s">
        <v>1622</v>
      </c>
      <c r="G34" s="367">
        <f t="shared" si="0"/>
        <v>-67.7</v>
      </c>
      <c r="H34" s="368"/>
      <c r="I34" s="368"/>
      <c r="J34" s="368">
        <f>$E$4</f>
        <v>-18.970000000000002</v>
      </c>
      <c r="K3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5" spans="2:11" ht="15" x14ac:dyDescent="0.25">
      <c r="B35" s="600" t="s">
        <v>1493</v>
      </c>
      <c r="C35" s="602" t="s">
        <v>1490</v>
      </c>
      <c r="D35" s="602" t="s">
        <v>1480</v>
      </c>
      <c r="E35" s="602"/>
      <c r="F35" s="361" t="s">
        <v>1623</v>
      </c>
      <c r="G35" s="363">
        <f t="shared" si="0"/>
        <v>8.33</v>
      </c>
      <c r="H35" s="364"/>
      <c r="I35" s="364">
        <f>$D$4</f>
        <v>2.9899999999999998</v>
      </c>
      <c r="J35" s="364"/>
      <c r="K3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6" spans="2:11" ht="15" x14ac:dyDescent="0.25">
      <c r="B36" s="600"/>
      <c r="C36" s="602"/>
      <c r="D36" s="602" t="s">
        <v>1482</v>
      </c>
      <c r="E36" s="602"/>
      <c r="F36" s="361" t="s">
        <v>1624</v>
      </c>
      <c r="G36" s="365">
        <f t="shared" si="0"/>
        <v>-11.33</v>
      </c>
      <c r="H36" s="366">
        <f>$C$4</f>
        <v>-13.23</v>
      </c>
      <c r="I36" s="366"/>
      <c r="J36" s="366"/>
      <c r="K3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37" spans="2:11" ht="15.75" thickBot="1" x14ac:dyDescent="0.3">
      <c r="B37" s="600"/>
      <c r="C37" s="602"/>
      <c r="D37" s="602" t="s">
        <v>1483</v>
      </c>
      <c r="E37" s="602"/>
      <c r="F37" s="361" t="s">
        <v>1625</v>
      </c>
      <c r="G37" s="367">
        <f t="shared" si="0"/>
        <v>-42.37</v>
      </c>
      <c r="H37" s="368"/>
      <c r="I37" s="368"/>
      <c r="J37" s="368">
        <f>$E$4</f>
        <v>-18.970000000000002</v>
      </c>
      <c r="K3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600"/>
      <c r="C38" s="602" t="s">
        <v>1491</v>
      </c>
      <c r="D38" s="602" t="s">
        <v>1480</v>
      </c>
      <c r="E38" s="602"/>
      <c r="F38" s="361" t="s">
        <v>1626</v>
      </c>
      <c r="G38" s="363">
        <f t="shared" si="0"/>
        <v>26.04</v>
      </c>
      <c r="H38" s="364"/>
      <c r="I38" s="364">
        <f>$D$4</f>
        <v>2.9899999999999998</v>
      </c>
      <c r="J38" s="364"/>
      <c r="K3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9" spans="2:11" ht="15" x14ac:dyDescent="0.25">
      <c r="B39" s="600"/>
      <c r="C39" s="602"/>
      <c r="D39" s="602" t="s">
        <v>1482</v>
      </c>
      <c r="E39" s="602"/>
      <c r="F39" s="361" t="s">
        <v>1627</v>
      </c>
      <c r="G39" s="365">
        <f t="shared" si="0"/>
        <v>-15.52</v>
      </c>
      <c r="H39" s="366">
        <f>$C$4</f>
        <v>-13.23</v>
      </c>
      <c r="I39" s="366"/>
      <c r="J39" s="366"/>
      <c r="K3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0" spans="2:11" ht="15.75" thickBot="1" x14ac:dyDescent="0.3">
      <c r="B40" s="600"/>
      <c r="C40" s="602"/>
      <c r="D40" s="602" t="s">
        <v>1483</v>
      </c>
      <c r="E40" s="602"/>
      <c r="F40" s="361" t="s">
        <v>1628</v>
      </c>
      <c r="G40" s="367">
        <f t="shared" si="0"/>
        <v>-65.52</v>
      </c>
      <c r="H40" s="368"/>
      <c r="I40" s="368"/>
      <c r="J40" s="368">
        <f>$E$4</f>
        <v>-18.970000000000002</v>
      </c>
      <c r="K4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 x14ac:dyDescent="0.25">
      <c r="B41" s="600" t="s">
        <v>1494</v>
      </c>
      <c r="C41" s="602" t="s">
        <v>1490</v>
      </c>
      <c r="D41" s="602" t="s">
        <v>1480</v>
      </c>
      <c r="E41" s="602"/>
      <c r="F41" s="361" t="s">
        <v>1629</v>
      </c>
      <c r="G41" s="363">
        <f t="shared" si="0"/>
        <v>17.100000000000001</v>
      </c>
      <c r="H41" s="364"/>
      <c r="I41" s="364">
        <f>$D$4</f>
        <v>2.9899999999999998</v>
      </c>
      <c r="J41" s="364"/>
      <c r="K4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600"/>
      <c r="C42" s="602"/>
      <c r="D42" s="602" t="s">
        <v>1482</v>
      </c>
      <c r="E42" s="602"/>
      <c r="F42" s="361" t="s">
        <v>1630</v>
      </c>
      <c r="G42" s="365">
        <f t="shared" si="0"/>
        <v>-13.48</v>
      </c>
      <c r="H42" s="366">
        <f>$C$4</f>
        <v>-13.23</v>
      </c>
      <c r="I42" s="366"/>
      <c r="J42" s="366"/>
      <c r="K4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600"/>
      <c r="C43" s="602"/>
      <c r="D43" s="602" t="s">
        <v>1483</v>
      </c>
      <c r="E43" s="602"/>
      <c r="F43" s="361" t="s">
        <v>1631</v>
      </c>
      <c r="G43" s="367">
        <f t="shared" si="0"/>
        <v>-52.24</v>
      </c>
      <c r="H43" s="368"/>
      <c r="I43" s="368"/>
      <c r="J43" s="368">
        <f>$E$4</f>
        <v>-18.970000000000002</v>
      </c>
      <c r="K43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4" spans="2:11" ht="15" x14ac:dyDescent="0.25">
      <c r="B44" s="600"/>
      <c r="C44" s="602" t="s">
        <v>1491</v>
      </c>
      <c r="D44" s="602" t="s">
        <v>1480</v>
      </c>
      <c r="E44" s="602"/>
      <c r="F44" s="361" t="s">
        <v>1632</v>
      </c>
      <c r="G44" s="363">
        <f t="shared" si="0"/>
        <v>25.42</v>
      </c>
      <c r="H44" s="364"/>
      <c r="I44" s="364">
        <f>$D$4</f>
        <v>2.9899999999999998</v>
      </c>
      <c r="J44" s="364"/>
      <c r="K44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5" spans="2:11" ht="15" x14ac:dyDescent="0.25">
      <c r="B45" s="600"/>
      <c r="C45" s="602"/>
      <c r="D45" s="602" t="s">
        <v>1482</v>
      </c>
      <c r="E45" s="602"/>
      <c r="F45" s="361" t="s">
        <v>1633</v>
      </c>
      <c r="G45" s="365">
        <f t="shared" si="0"/>
        <v>-15.77</v>
      </c>
      <c r="H45" s="366">
        <f>$C$4</f>
        <v>-13.23</v>
      </c>
      <c r="I45" s="366"/>
      <c r="J45" s="366"/>
      <c r="K4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600"/>
      <c r="C46" s="602"/>
      <c r="D46" s="602" t="s">
        <v>1483</v>
      </c>
      <c r="E46" s="602"/>
      <c r="F46" s="361" t="s">
        <v>1634</v>
      </c>
      <c r="G46" s="367">
        <f t="shared" si="0"/>
        <v>-67.209999999999994</v>
      </c>
      <c r="H46" s="368"/>
      <c r="I46" s="368"/>
      <c r="J46" s="368">
        <f>$E$4</f>
        <v>-18.970000000000002</v>
      </c>
      <c r="K46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7" spans="2:11" ht="15" x14ac:dyDescent="0.25">
      <c r="B47" s="600" t="s">
        <v>1496</v>
      </c>
      <c r="C47" s="602" t="s">
        <v>1490</v>
      </c>
      <c r="D47" s="602" t="s">
        <v>1480</v>
      </c>
      <c r="E47" s="602"/>
      <c r="F47" s="361" t="s">
        <v>1635</v>
      </c>
      <c r="G47" s="363">
        <f t="shared" si="0"/>
        <v>17.36</v>
      </c>
      <c r="H47" s="364"/>
      <c r="I47" s="364">
        <f>$D$4</f>
        <v>2.9899999999999998</v>
      </c>
      <c r="J47" s="364"/>
      <c r="K47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600"/>
      <c r="C48" s="602"/>
      <c r="D48" s="602" t="s">
        <v>1482</v>
      </c>
      <c r="E48" s="602"/>
      <c r="F48" s="361" t="s">
        <v>1636</v>
      </c>
      <c r="G48" s="365">
        <f t="shared" si="0"/>
        <v>-13.47</v>
      </c>
      <c r="H48" s="366">
        <f>$C$4</f>
        <v>-13.23</v>
      </c>
      <c r="I48" s="366"/>
      <c r="J48" s="366"/>
      <c r="K4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600"/>
      <c r="C49" s="602"/>
      <c r="D49" s="602" t="s">
        <v>1483</v>
      </c>
      <c r="E49" s="602"/>
      <c r="F49" s="361" t="s">
        <v>1637</v>
      </c>
      <c r="G49" s="367">
        <f t="shared" si="0"/>
        <v>-53.18</v>
      </c>
      <c r="H49" s="368"/>
      <c r="I49" s="368"/>
      <c r="J49" s="368">
        <f>$E$4</f>
        <v>-18.970000000000002</v>
      </c>
      <c r="K4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0" spans="2:11" ht="15" x14ac:dyDescent="0.25">
      <c r="B50" s="600"/>
      <c r="C50" s="602" t="s">
        <v>1491</v>
      </c>
      <c r="D50" s="602" t="s">
        <v>1480</v>
      </c>
      <c r="E50" s="602"/>
      <c r="F50" s="361" t="s">
        <v>1497</v>
      </c>
      <c r="G50" s="363">
        <f t="shared" si="0"/>
        <v>-33.130000000000003</v>
      </c>
      <c r="H50" s="364"/>
      <c r="I50" s="364">
        <f>$D$4</f>
        <v>2.9899999999999998</v>
      </c>
      <c r="J50" s="364"/>
      <c r="K5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 x14ac:dyDescent="0.25">
      <c r="B51" s="600"/>
      <c r="C51" s="602"/>
      <c r="D51" s="602" t="s">
        <v>1482</v>
      </c>
      <c r="E51" s="602"/>
      <c r="F51" s="361" t="s">
        <v>1495</v>
      </c>
      <c r="G51" s="365">
        <f t="shared" si="0"/>
        <v>-39.909999999999997</v>
      </c>
      <c r="H51" s="366">
        <f>$C$4</f>
        <v>-13.23</v>
      </c>
      <c r="I51" s="366"/>
      <c r="J51" s="366"/>
      <c r="K5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604"/>
      <c r="C52" s="605"/>
      <c r="D52" s="605" t="s">
        <v>1483</v>
      </c>
      <c r="E52" s="605"/>
      <c r="F52" s="370" t="s">
        <v>1498</v>
      </c>
      <c r="G52" s="367">
        <f t="shared" si="0"/>
        <v>-82.77</v>
      </c>
      <c r="H52" s="368"/>
      <c r="I52" s="368"/>
      <c r="J52" s="368">
        <f>$E$4</f>
        <v>-18.970000000000002</v>
      </c>
      <c r="K5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4" spans="2:11" ht="13.5" hidden="1" thickBot="1" x14ac:dyDescent="0.25">
      <c r="B54" s="358" t="s">
        <v>1499</v>
      </c>
    </row>
    <row r="55" spans="2:11" hidden="1" x14ac:dyDescent="0.2">
      <c r="B55" s="360" t="s">
        <v>1471</v>
      </c>
    </row>
    <row r="56" spans="2:11" hidden="1" x14ac:dyDescent="0.2">
      <c r="B56" s="362" t="s">
        <v>1500</v>
      </c>
    </row>
    <row r="57" spans="2:11" ht="13.5" hidden="1" thickBot="1" x14ac:dyDescent="0.25">
      <c r="B57" s="163" t="s">
        <v>1501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26"/>
      <c r="C2" s="611" t="s">
        <v>1502</v>
      </c>
      <c r="D2" s="611"/>
      <c r="E2" s="611"/>
      <c r="F2" s="611"/>
      <c r="G2" s="611"/>
      <c r="H2" s="611"/>
      <c r="I2" s="611"/>
      <c r="J2" s="611"/>
      <c r="K2" s="611"/>
      <c r="L2" s="612" t="s">
        <v>1503</v>
      </c>
      <c r="M2" s="612"/>
      <c r="N2" s="612"/>
    </row>
    <row r="3" spans="2:15" ht="14.25" thickTop="1" thickBot="1" x14ac:dyDescent="0.25">
      <c r="B3" s="427"/>
      <c r="C3" s="611" t="s">
        <v>1504</v>
      </c>
      <c r="D3" s="611"/>
      <c r="E3" s="611"/>
      <c r="F3" s="611"/>
      <c r="G3" s="611"/>
      <c r="H3" s="611"/>
      <c r="I3" s="612" t="s">
        <v>1505</v>
      </c>
      <c r="J3" s="612"/>
      <c r="K3" s="612"/>
      <c r="L3" s="612"/>
      <c r="M3" s="612"/>
      <c r="N3" s="612"/>
    </row>
    <row r="4" spans="2:15" ht="14.25" thickTop="1" thickBot="1" x14ac:dyDescent="0.25">
      <c r="B4" s="428"/>
      <c r="C4" s="612" t="s">
        <v>1506</v>
      </c>
      <c r="D4" s="612"/>
      <c r="E4" s="612"/>
      <c r="F4" s="612" t="s">
        <v>1507</v>
      </c>
      <c r="G4" s="612"/>
      <c r="H4" s="612"/>
      <c r="I4" s="612"/>
      <c r="J4" s="612"/>
      <c r="K4" s="612"/>
      <c r="L4" s="612"/>
      <c r="M4" s="612"/>
      <c r="N4" s="612"/>
    </row>
    <row r="5" spans="2:15" ht="39.75" customHeight="1" thickTop="1" thickBot="1" x14ac:dyDescent="0.25">
      <c r="B5" s="617" t="s">
        <v>1508</v>
      </c>
      <c r="C5" s="429" t="s">
        <v>1509</v>
      </c>
      <c r="D5" s="613" t="s">
        <v>1510</v>
      </c>
      <c r="E5" s="612" t="s">
        <v>169</v>
      </c>
      <c r="F5" s="429" t="s">
        <v>1509</v>
      </c>
      <c r="G5" s="612" t="s">
        <v>1510</v>
      </c>
      <c r="H5" s="612" t="s">
        <v>169</v>
      </c>
      <c r="I5" s="429" t="s">
        <v>1511</v>
      </c>
      <c r="J5" s="612" t="s">
        <v>1510</v>
      </c>
      <c r="K5" s="612" t="s">
        <v>169</v>
      </c>
      <c r="L5" s="612" t="s">
        <v>1511</v>
      </c>
      <c r="M5" s="612" t="s">
        <v>1510</v>
      </c>
      <c r="N5" s="612" t="s">
        <v>169</v>
      </c>
    </row>
    <row r="6" spans="2:15" ht="14.25" thickTop="1" thickBot="1" x14ac:dyDescent="0.25">
      <c r="B6" s="618"/>
      <c r="C6" s="432" t="s">
        <v>1472</v>
      </c>
      <c r="D6" s="619"/>
      <c r="E6" s="613"/>
      <c r="F6" s="432" t="s">
        <v>1472</v>
      </c>
      <c r="G6" s="613"/>
      <c r="H6" s="613"/>
      <c r="I6" s="432" t="s">
        <v>1472</v>
      </c>
      <c r="J6" s="613"/>
      <c r="K6" s="613"/>
      <c r="L6" s="612"/>
      <c r="M6" s="612"/>
      <c r="N6" s="612"/>
    </row>
    <row r="7" spans="2:15" ht="14.25" thickTop="1" thickBot="1" x14ac:dyDescent="0.25">
      <c r="B7" s="431">
        <f>Results!C27</f>
        <v>2.5</v>
      </c>
      <c r="C7" s="430" t="s">
        <v>1512</v>
      </c>
      <c r="D7" s="430" t="s">
        <v>1512</v>
      </c>
      <c r="E7" s="430" t="s">
        <v>1512</v>
      </c>
      <c r="F7" s="430" t="s">
        <v>1512</v>
      </c>
      <c r="G7" s="430" t="s">
        <v>1512</v>
      </c>
      <c r="H7" s="430" t="s">
        <v>1512</v>
      </c>
      <c r="I7" s="430" t="s">
        <v>1513</v>
      </c>
      <c r="J7" s="430" t="s">
        <v>1513</v>
      </c>
      <c r="K7" s="430" t="s">
        <v>1514</v>
      </c>
      <c r="L7" s="612"/>
      <c r="M7" s="612"/>
      <c r="N7" s="612"/>
    </row>
    <row r="8" spans="2:15" ht="14.25" thickTop="1" thickBot="1" x14ac:dyDescent="0.25">
      <c r="B8" s="612" t="s">
        <v>1515</v>
      </c>
      <c r="C8" s="614">
        <f>Results!C32</f>
        <v>-8.06</v>
      </c>
      <c r="D8" s="614">
        <f>IF(AND(C8&gt;0,C8&lt;15),15,IF(AND(C8&lt;0,C8&gt;-15),-15,C8))</f>
        <v>-15</v>
      </c>
      <c r="E8" s="616"/>
      <c r="F8" s="614">
        <f>Results!C35</f>
        <v>2.9899999999999998</v>
      </c>
      <c r="G8" s="614">
        <f>IF(AND(F8&gt;0,F8&lt;15),15,IF(AND(F8&lt;0,F8&gt;-15),-15,F8))</f>
        <v>15</v>
      </c>
      <c r="H8" s="616"/>
      <c r="I8" s="614">
        <f>Results!C44</f>
        <v>4.6499999999999995</v>
      </c>
      <c r="J8" s="614">
        <f>IF(AND(I8&gt;0,I8&lt;15),15,IF(AND(I8&lt;0,I8&gt;-15),-15,I8))</f>
        <v>15</v>
      </c>
      <c r="K8" s="616"/>
      <c r="L8" s="614" t="s">
        <v>1516</v>
      </c>
      <c r="M8" s="614" t="str">
        <f>L8</f>
        <v>N/A</v>
      </c>
      <c r="N8" s="616" t="str">
        <f>IF(Values!C29&gt;0,Values!C29,"N/A")</f>
        <v>N/A</v>
      </c>
    </row>
    <row r="9" spans="2:15" ht="14.25" thickTop="1" thickBot="1" x14ac:dyDescent="0.25">
      <c r="B9" s="612"/>
      <c r="C9" s="615"/>
      <c r="D9" s="615"/>
      <c r="E9" s="616"/>
      <c r="F9" s="615"/>
      <c r="G9" s="615"/>
      <c r="H9" s="616"/>
      <c r="I9" s="615"/>
      <c r="J9" s="615"/>
      <c r="K9" s="616"/>
      <c r="L9" s="615"/>
      <c r="M9" s="615"/>
      <c r="N9" s="616"/>
    </row>
    <row r="10" spans="2:15" ht="14.25" thickTop="1" thickBot="1" x14ac:dyDescent="0.25">
      <c r="B10" s="612"/>
      <c r="C10" s="615"/>
      <c r="D10" s="615"/>
      <c r="E10" s="616"/>
      <c r="F10" s="615"/>
      <c r="G10" s="615"/>
      <c r="H10" s="616"/>
      <c r="I10" s="615"/>
      <c r="J10" s="615"/>
      <c r="K10" s="616"/>
      <c r="L10" s="615"/>
      <c r="M10" s="615"/>
      <c r="N10" s="616"/>
    </row>
    <row r="11" spans="2:15" ht="13.5" customHeight="1" thickTop="1" thickBot="1" x14ac:dyDescent="0.25">
      <c r="B11" s="612" t="s">
        <v>1517</v>
      </c>
      <c r="C11" s="614">
        <f>Results!C31</f>
        <v>11.12</v>
      </c>
      <c r="D11" s="614">
        <f>IF(AND(C11&gt;0,C11&lt;15),15,IF(AND(C11&lt;0,C11&gt;-15),-15,C11))</f>
        <v>15</v>
      </c>
      <c r="E11" s="616"/>
      <c r="F11" s="614">
        <f>Results!C34</f>
        <v>-13.23</v>
      </c>
      <c r="G11" s="614">
        <f>IF(AND(F11&gt;0,F11&lt;15),15,IF(AND(F11&lt;0,F11&gt;-15),-15,F11))</f>
        <v>-15</v>
      </c>
      <c r="H11" s="616"/>
      <c r="I11" s="614">
        <f>Results!C43</f>
        <v>-6.26</v>
      </c>
      <c r="J11" s="614">
        <f>IF(AND(I11&gt;0,I11&lt;15),15,IF(AND(I11&lt;0,I11&gt;-15),-15,I11))</f>
        <v>-15</v>
      </c>
      <c r="K11" s="616"/>
      <c r="L11" s="614" t="str">
        <f>IF(Results!C12&gt;0,MAX(Results!C25,Results!C38,Results!C54,Results!C62),"N/A")</f>
        <v>N/A</v>
      </c>
      <c r="M11" s="614" t="str">
        <f>L11</f>
        <v>N/A</v>
      </c>
      <c r="N11" s="616" t="s">
        <v>1516</v>
      </c>
    </row>
    <row r="12" spans="2:15" ht="12.75" customHeight="1" thickTop="1" thickBot="1" x14ac:dyDescent="0.25">
      <c r="B12" s="612"/>
      <c r="C12" s="615"/>
      <c r="D12" s="615"/>
      <c r="E12" s="616"/>
      <c r="F12" s="615"/>
      <c r="G12" s="615"/>
      <c r="H12" s="616"/>
      <c r="I12" s="615"/>
      <c r="J12" s="615"/>
      <c r="K12" s="616"/>
      <c r="L12" s="615"/>
      <c r="M12" s="615"/>
      <c r="N12" s="616"/>
    </row>
    <row r="13" spans="2:15" ht="13.5" customHeight="1" thickTop="1" thickBot="1" x14ac:dyDescent="0.25">
      <c r="B13" s="612"/>
      <c r="C13" s="615"/>
      <c r="D13" s="615"/>
      <c r="E13" s="616"/>
      <c r="F13" s="615"/>
      <c r="G13" s="615"/>
      <c r="H13" s="616"/>
      <c r="I13" s="615"/>
      <c r="J13" s="615"/>
      <c r="K13" s="616"/>
      <c r="L13" s="615"/>
      <c r="M13" s="615"/>
      <c r="N13" s="616"/>
    </row>
    <row r="14" spans="2:15" ht="14.25" thickTop="1" thickBot="1" x14ac:dyDescent="0.25">
      <c r="B14" s="613" t="s">
        <v>1518</v>
      </c>
      <c r="C14" s="614">
        <f>Results!C33</f>
        <v>75.570000000000007</v>
      </c>
      <c r="D14" s="614">
        <f>IF(AND(C14&gt;0,C14&lt;50),50,IF(AND(C14&lt;0,C14&gt;-50),-50,C14))</f>
        <v>75.570000000000007</v>
      </c>
      <c r="E14" s="616"/>
      <c r="F14" s="614">
        <f>Results!C36</f>
        <v>-18.970000000000002</v>
      </c>
      <c r="G14" s="614">
        <f>IF(AND(F14&gt;0,F14&lt;50),50,IF(AND(F14&lt;0,F14&gt;-50),-50,F14))</f>
        <v>-50</v>
      </c>
      <c r="H14" s="616"/>
      <c r="I14" s="614">
        <f>Results!C45</f>
        <v>-2.9699999999999998</v>
      </c>
      <c r="J14" s="614">
        <f>IF(AND(I14&gt;0,I14&lt;50),50,IF(AND(I14&lt;0,I14&gt;-50),-50,I14))</f>
        <v>-50</v>
      </c>
      <c r="K14" s="616"/>
      <c r="L14" s="614">
        <f>MAX(Results!C24,Results!C37,Results!C53,Results!C53,Results!C61)</f>
        <v>29.34</v>
      </c>
      <c r="M14" s="614">
        <f>L14</f>
        <v>29.34</v>
      </c>
      <c r="N14" s="616">
        <f>Values!C28</f>
        <v>77</v>
      </c>
    </row>
    <row r="15" spans="2:15" ht="14.25" thickTop="1" thickBot="1" x14ac:dyDescent="0.25">
      <c r="B15" s="619"/>
      <c r="C15" s="615"/>
      <c r="D15" s="615"/>
      <c r="E15" s="616"/>
      <c r="F15" s="615"/>
      <c r="G15" s="615"/>
      <c r="H15" s="616"/>
      <c r="I15" s="615"/>
      <c r="J15" s="615"/>
      <c r="K15" s="616"/>
      <c r="L15" s="615"/>
      <c r="M15" s="615"/>
      <c r="N15" s="616"/>
    </row>
    <row r="16" spans="2:15" ht="14.25" thickTop="1" thickBot="1" x14ac:dyDescent="0.25">
      <c r="B16" s="620"/>
      <c r="C16" s="615"/>
      <c r="D16" s="615"/>
      <c r="E16" s="616"/>
      <c r="F16" s="615"/>
      <c r="G16" s="615"/>
      <c r="H16" s="616"/>
      <c r="I16" s="615"/>
      <c r="J16" s="615"/>
      <c r="K16" s="616"/>
      <c r="L16" s="615"/>
      <c r="M16" s="615"/>
      <c r="N16" s="616"/>
      <c r="O16" s="438"/>
    </row>
    <row r="17" spans="2:20" ht="16.5" thickTop="1" x14ac:dyDescent="0.25">
      <c r="B17" s="607" t="s">
        <v>1519</v>
      </c>
      <c r="C17" s="607"/>
      <c r="D17" s="607"/>
      <c r="E17" s="607"/>
      <c r="F17" s="607"/>
      <c r="G17" s="607"/>
      <c r="H17" s="607"/>
      <c r="I17" s="607"/>
      <c r="J17" s="607"/>
      <c r="K17" s="607"/>
      <c r="L17" s="607"/>
      <c r="M17" s="607"/>
      <c r="N17" s="607"/>
      <c r="O17" s="437"/>
      <c r="P17" s="437"/>
      <c r="Q17" s="437"/>
      <c r="R17" s="437"/>
      <c r="S17" s="437"/>
      <c r="T17" s="437"/>
    </row>
    <row r="18" spans="2:20" ht="15.75" x14ac:dyDescent="0.25">
      <c r="B18" s="608" t="s">
        <v>1520</v>
      </c>
      <c r="C18" s="608"/>
      <c r="D18" s="608"/>
      <c r="E18" s="608"/>
      <c r="F18" s="608"/>
      <c r="G18" s="608"/>
      <c r="H18" s="608"/>
      <c r="I18" s="608"/>
      <c r="J18" s="608"/>
      <c r="K18" s="608"/>
      <c r="L18" s="608"/>
      <c r="M18" s="608"/>
      <c r="N18" s="608"/>
      <c r="O18" s="434"/>
      <c r="P18" s="434"/>
      <c r="Q18" s="434"/>
      <c r="R18" s="434"/>
      <c r="S18" s="434"/>
      <c r="T18" s="434"/>
    </row>
    <row r="19" spans="2:20" ht="15.75" x14ac:dyDescent="0.25">
      <c r="B19" s="609" t="s">
        <v>1521</v>
      </c>
      <c r="C19" s="609"/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435"/>
      <c r="P19" s="435"/>
      <c r="Q19" s="435"/>
      <c r="R19" s="435"/>
      <c r="S19" s="435"/>
      <c r="T19" s="435"/>
    </row>
    <row r="20" spans="2:20" ht="15.75" x14ac:dyDescent="0.25">
      <c r="B20" s="610" t="s">
        <v>1522</v>
      </c>
      <c r="C20" s="610"/>
      <c r="D20" s="610"/>
      <c r="E20" s="610"/>
      <c r="F20" s="610"/>
      <c r="G20" s="610"/>
      <c r="H20" s="610"/>
      <c r="I20" s="610"/>
      <c r="J20" s="610"/>
      <c r="K20" s="610"/>
      <c r="L20" s="610"/>
      <c r="M20" s="610"/>
      <c r="N20" s="610"/>
      <c r="O20" s="436"/>
      <c r="P20" s="436"/>
      <c r="Q20" s="436"/>
      <c r="R20" s="436"/>
      <c r="S20" s="436"/>
      <c r="T20" s="436"/>
    </row>
    <row r="21" spans="2:20" ht="15.75" x14ac:dyDescent="0.25">
      <c r="B21" s="606" t="s">
        <v>1523</v>
      </c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06"/>
      <c r="O21" s="433"/>
      <c r="P21" s="433"/>
      <c r="Q21" s="433"/>
      <c r="R21" s="433"/>
      <c r="S21" s="433"/>
      <c r="T21" s="433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1524</v>
      </c>
      <c r="B1" s="3" t="s">
        <v>1216</v>
      </c>
      <c r="C1" t="s">
        <v>1525</v>
      </c>
      <c r="D1" s="3">
        <v>0</v>
      </c>
      <c r="E1" t="s">
        <v>1526</v>
      </c>
      <c r="F1" s="1" t="s">
        <v>1527</v>
      </c>
      <c r="H1" s="1"/>
      <c r="I1" s="2"/>
    </row>
    <row r="2" spans="1:9" x14ac:dyDescent="0.2">
      <c r="A2" t="s">
        <v>1528</v>
      </c>
      <c r="B2" s="1" t="s">
        <v>108</v>
      </c>
      <c r="C2" t="s">
        <v>1529</v>
      </c>
      <c r="D2" s="3"/>
      <c r="E2" t="s">
        <v>1530</v>
      </c>
      <c r="F2" s="1" t="s">
        <v>1531</v>
      </c>
      <c r="H2" s="1" t="s">
        <v>1532</v>
      </c>
      <c r="I2" s="2" t="b">
        <v>0</v>
      </c>
    </row>
    <row r="3" spans="1:9" x14ac:dyDescent="0.2">
      <c r="A3" t="s">
        <v>1533</v>
      </c>
      <c r="B3" s="1">
        <v>0</v>
      </c>
      <c r="C3" t="s">
        <v>1534</v>
      </c>
      <c r="D3" s="3" t="b">
        <v>1</v>
      </c>
      <c r="H3" t="s">
        <v>1535</v>
      </c>
      <c r="I3" s="2" t="b">
        <v>1</v>
      </c>
    </row>
    <row r="4" spans="1:9" x14ac:dyDescent="0.2">
      <c r="A4" t="s">
        <v>1536</v>
      </c>
      <c r="B4" s="1">
        <v>0</v>
      </c>
      <c r="C4" t="s">
        <v>1537</v>
      </c>
      <c r="D4" s="3">
        <v>65500</v>
      </c>
      <c r="H4" t="s">
        <v>1538</v>
      </c>
      <c r="I4" s="2">
        <v>6</v>
      </c>
    </row>
    <row r="5" spans="1:9" x14ac:dyDescent="0.2">
      <c r="A5" t="s">
        <v>1539</v>
      </c>
      <c r="B5" s="1">
        <v>0</v>
      </c>
      <c r="C5" t="s">
        <v>335</v>
      </c>
      <c r="D5" s="3">
        <v>29</v>
      </c>
    </row>
    <row r="6" spans="1:9" x14ac:dyDescent="0.2">
      <c r="A6" t="s">
        <v>1540</v>
      </c>
      <c r="B6" s="1">
        <v>0</v>
      </c>
      <c r="C6" t="s">
        <v>1541</v>
      </c>
      <c r="D6" s="3">
        <v>0</v>
      </c>
    </row>
    <row r="7" spans="1:9" x14ac:dyDescent="0.2">
      <c r="A7" t="s">
        <v>1542</v>
      </c>
      <c r="B7" s="1">
        <v>0</v>
      </c>
      <c r="C7" t="s">
        <v>1543</v>
      </c>
      <c r="D7" s="3">
        <v>0</v>
      </c>
    </row>
    <row r="8" spans="1:9" x14ac:dyDescent="0.2">
      <c r="A8" t="s">
        <v>1544</v>
      </c>
      <c r="B8" s="1" t="b">
        <v>0</v>
      </c>
      <c r="C8" t="s">
        <v>1545</v>
      </c>
      <c r="D8" s="3">
        <v>0</v>
      </c>
    </row>
    <row r="9" spans="1:9" x14ac:dyDescent="0.2">
      <c r="A9" t="s">
        <v>1546</v>
      </c>
      <c r="B9" s="1">
        <v>0</v>
      </c>
      <c r="C9" t="s">
        <v>1547</v>
      </c>
      <c r="D9" s="3" t="s">
        <v>1548</v>
      </c>
    </row>
    <row r="10" spans="1:9" x14ac:dyDescent="0.2">
      <c r="C10" t="s">
        <v>1549</v>
      </c>
      <c r="D10" s="3">
        <v>0</v>
      </c>
    </row>
    <row r="11" spans="1:9" x14ac:dyDescent="0.2">
      <c r="C11" t="s">
        <v>1550</v>
      </c>
      <c r="D11" s="3">
        <v>1</v>
      </c>
    </row>
    <row r="12" spans="1:9" x14ac:dyDescent="0.2">
      <c r="C12" t="s">
        <v>1551</v>
      </c>
      <c r="D12" s="3">
        <v>0</v>
      </c>
    </row>
    <row r="13" spans="1:9" x14ac:dyDescent="0.2">
      <c r="C13" t="s">
        <v>328</v>
      </c>
      <c r="D13" s="3"/>
    </row>
    <row r="14" spans="1:9" x14ac:dyDescent="0.2">
      <c r="C14" t="s">
        <v>1552</v>
      </c>
      <c r="D14" s="3" t="s">
        <v>1553</v>
      </c>
    </row>
    <row r="15" spans="1:9" x14ac:dyDescent="0.2">
      <c r="C15" t="s">
        <v>1554</v>
      </c>
      <c r="D15" s="3">
        <v>2</v>
      </c>
    </row>
    <row r="16" spans="1:9" x14ac:dyDescent="0.2">
      <c r="C16" t="s">
        <v>1555</v>
      </c>
      <c r="D16" s="3">
        <v>1</v>
      </c>
    </row>
    <row r="17" spans="3:4" x14ac:dyDescent="0.2">
      <c r="C17" t="s">
        <v>1556</v>
      </c>
      <c r="D17" s="3">
        <v>7</v>
      </c>
    </row>
    <row r="18" spans="3:4" x14ac:dyDescent="0.2">
      <c r="C18" t="s">
        <v>1557</v>
      </c>
      <c r="D18" s="3" t="s">
        <v>1558</v>
      </c>
    </row>
    <row r="19" spans="3:4" x14ac:dyDescent="0.2">
      <c r="C19" t="s">
        <v>1559</v>
      </c>
      <c r="D19" s="3">
        <v>0</v>
      </c>
    </row>
    <row r="20" spans="3:4" x14ac:dyDescent="0.2">
      <c r="C20" t="s">
        <v>336</v>
      </c>
      <c r="D20" s="3">
        <v>0</v>
      </c>
    </row>
    <row r="21" spans="3:4" x14ac:dyDescent="0.2">
      <c r="C21" t="s">
        <v>1560</v>
      </c>
      <c r="D21" s="3">
        <v>0</v>
      </c>
    </row>
    <row r="22" spans="3:4" x14ac:dyDescent="0.2">
      <c r="C22" t="s">
        <v>1561</v>
      </c>
      <c r="D22" s="3">
        <v>0</v>
      </c>
    </row>
    <row r="23" spans="3:4" x14ac:dyDescent="0.2">
      <c r="C23" t="s">
        <v>1562</v>
      </c>
      <c r="D23" s="3">
        <v>0</v>
      </c>
    </row>
    <row r="24" spans="3:4" x14ac:dyDescent="0.2">
      <c r="C24" t="s">
        <v>1563</v>
      </c>
      <c r="D24" s="3" t="s">
        <v>407</v>
      </c>
    </row>
    <row r="25" spans="3:4" x14ac:dyDescent="0.2">
      <c r="C25" t="s">
        <v>1564</v>
      </c>
      <c r="D25" s="3">
        <v>0</v>
      </c>
    </row>
    <row r="26" spans="3:4" x14ac:dyDescent="0.2">
      <c r="C26" t="s">
        <v>1565</v>
      </c>
      <c r="D26" s="3">
        <v>0</v>
      </c>
    </row>
    <row r="27" spans="3:4" x14ac:dyDescent="0.2">
      <c r="C27" t="s">
        <v>1566</v>
      </c>
      <c r="D27" s="3">
        <v>0</v>
      </c>
    </row>
    <row r="28" spans="3:4" x14ac:dyDescent="0.2">
      <c r="C28" t="s">
        <v>1567</v>
      </c>
      <c r="D28" s="3">
        <v>0</v>
      </c>
    </row>
    <row r="29" spans="3:4" x14ac:dyDescent="0.2">
      <c r="C29" t="s">
        <v>1568</v>
      </c>
      <c r="D29" s="3" t="b">
        <v>1</v>
      </c>
    </row>
    <row r="30" spans="3:4" x14ac:dyDescent="0.2">
      <c r="C30" t="s">
        <v>1569</v>
      </c>
      <c r="D30" s="3" t="s">
        <v>1570</v>
      </c>
    </row>
    <row r="31" spans="3:4" x14ac:dyDescent="0.2">
      <c r="C31" t="s">
        <v>1571</v>
      </c>
      <c r="D31" s="3">
        <v>1</v>
      </c>
    </row>
    <row r="32" spans="3:4" x14ac:dyDescent="0.2">
      <c r="C32" t="s">
        <v>1572</v>
      </c>
      <c r="D32" s="3">
        <v>0</v>
      </c>
    </row>
    <row r="33" spans="3:4" x14ac:dyDescent="0.2">
      <c r="C33" t="s">
        <v>1573</v>
      </c>
      <c r="D33" s="3">
        <v>1</v>
      </c>
    </row>
    <row r="34" spans="3:4" x14ac:dyDescent="0.2">
      <c r="C34" t="s">
        <v>1574</v>
      </c>
      <c r="D34" s="3" t="s">
        <v>108</v>
      </c>
    </row>
    <row r="35" spans="3:4" x14ac:dyDescent="0.2">
      <c r="C35" t="s">
        <v>1575</v>
      </c>
      <c r="D35" s="3" t="s">
        <v>1576</v>
      </c>
    </row>
    <row r="36" spans="3:4" x14ac:dyDescent="0.2">
      <c r="C36" t="s">
        <v>1577</v>
      </c>
      <c r="D36" s="3" t="s">
        <v>1578</v>
      </c>
    </row>
    <row r="37" spans="3:4" x14ac:dyDescent="0.2">
      <c r="C37" t="s">
        <v>1579</v>
      </c>
      <c r="D37" s="3" t="b">
        <v>1</v>
      </c>
    </row>
    <row r="38" spans="3:4" x14ac:dyDescent="0.2">
      <c r="C38" t="s">
        <v>1580</v>
      </c>
      <c r="D38" s="3" t="b">
        <v>1</v>
      </c>
    </row>
    <row r="39" spans="3:4" x14ac:dyDescent="0.2">
      <c r="C39" t="s">
        <v>1581</v>
      </c>
      <c r="D39" s="3" t="b">
        <v>1</v>
      </c>
    </row>
    <row r="40" spans="3:4" x14ac:dyDescent="0.2">
      <c r="C40" t="s">
        <v>1582</v>
      </c>
      <c r="D40" s="3" t="b">
        <v>1</v>
      </c>
    </row>
    <row r="41" spans="3:4" x14ac:dyDescent="0.2">
      <c r="C41" t="s">
        <v>1583</v>
      </c>
      <c r="D41" s="3" t="b">
        <v>1</v>
      </c>
    </row>
    <row r="42" spans="3:4" x14ac:dyDescent="0.2">
      <c r="C42" t="s">
        <v>1584</v>
      </c>
      <c r="D42" s="3" t="b">
        <v>1</v>
      </c>
    </row>
    <row r="43" spans="3:4" x14ac:dyDescent="0.2">
      <c r="C43" t="s">
        <v>1585</v>
      </c>
      <c r="D43" s="3" t="b">
        <v>1</v>
      </c>
    </row>
    <row r="44" spans="3:4" x14ac:dyDescent="0.2">
      <c r="C44" t="s">
        <v>1586</v>
      </c>
      <c r="D44" s="3">
        <v>0</v>
      </c>
    </row>
    <row r="45" spans="3:4" x14ac:dyDescent="0.2">
      <c r="C45" t="s">
        <v>1587</v>
      </c>
      <c r="D45" s="3" t="s">
        <v>1588</v>
      </c>
    </row>
    <row r="46" spans="3:4" x14ac:dyDescent="0.2">
      <c r="C46" t="s">
        <v>1589</v>
      </c>
      <c r="D46" s="3">
        <v>0</v>
      </c>
    </row>
    <row r="47" spans="3:4" x14ac:dyDescent="0.2">
      <c r="C47" t="s">
        <v>1590</v>
      </c>
      <c r="D47" s="3">
        <v>3</v>
      </c>
    </row>
    <row r="48" spans="3:4" x14ac:dyDescent="0.2">
      <c r="C48" t="s">
        <v>1591</v>
      </c>
      <c r="D48" s="3" t="s">
        <v>1592</v>
      </c>
    </row>
    <row r="49" spans="1:4" x14ac:dyDescent="0.2">
      <c r="C49" t="s">
        <v>1593</v>
      </c>
      <c r="D49" s="3" t="b">
        <v>0</v>
      </c>
    </row>
    <row r="50" spans="1:4" x14ac:dyDescent="0.2">
      <c r="A50" t="s">
        <v>1594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9FC64D5-13E7-45CE-B4D8-C20EFB02A98F}"/>
</file>

<file path=customXml/itemProps2.xml><?xml version="1.0" encoding="utf-8"?>
<ds:datastoreItem xmlns:ds="http://schemas.openxmlformats.org/officeDocument/2006/customXml" ds:itemID="{B889F79F-A0FC-4C89-840B-D2508D824F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44B7C4-7396-4539-AF5B-0C865D556834}">
  <ds:schemaRefs>
    <ds:schemaRef ds:uri="http://schemas.microsoft.com/office/2006/metadata/properties"/>
    <ds:schemaRef ds:uri="http://schemas.microsoft.com/office/infopath/2007/PartnerControls"/>
    <ds:schemaRef ds:uri="e22693a2-11d8-4e06-9932-42f8499655b9"/>
    <ds:schemaRef ds:uri="7240fca1-d5d8-4b7d-af8f-d58b11c87bd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Caso</vt:lpstr>
      <vt:lpstr>GL</vt:lpstr>
      <vt:lpstr>Linhas</vt:lpstr>
      <vt:lpstr>'Post-processing'!Print_Area</vt:lpstr>
      <vt:lpstr>Results!Print_Area</vt:lpstr>
      <vt:lpstr>Values!Print_Area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2024-02-09T15:00:16Z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